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<sst xmlns="http://schemas.openxmlformats.org/spreadsheetml/2006/main" count="60" uniqueCount="54">
  <si>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</si>
  <si>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</si>
  <si>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</si>
  <si>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</si>
  <si>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</si>
  <si>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</si>
  <si>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</si>
  <si>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</si>
  <si>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</si>
  <si>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</si>
  <si>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</si>
  <si>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</si>
  <si>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</si>
  <si>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</si>
  <si>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</si>
  <si>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</si>
  <si>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</si>
  <si>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</si>
  <si>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</si>
  <si>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</si>
  <si>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</si>
  <si>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</si>
  <si>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</si>
  <si>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</si>
  <si>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</si>
  <si>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</si>
  <si>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</si>
  <si>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</si>
  <si>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</si>
  <si>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</si>
  <si>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</si>
  <si>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</si>
  <si>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</si>
  <si>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</si>
  <si>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</si>
  <si>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</si>
  <si>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</si>
  <si>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</si>
  <si>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</si>
  <si>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</si>
  <si>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</si>
  <si>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</si>
  <si>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</si>
  <si>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G4895-1885</t>
  </si>
  <si>
    <t>GSC 4895-1885</t>
  </si>
  <si>
    <t>G4895-1885_Sex.xls</t>
  </si>
  <si>
    <t>EB /EW</t>
  </si>
  <si>
    <t>Sex</t>
  </si>
  <si>
    <t>VSX</t>
  </si>
  <si>
    <t>IBVS 5992</t>
  </si>
  <si>
    <t>II</t>
  </si>
  <si>
    <t>I</t>
  </si>
  <si>
    <t>IBVS 6029</t>
  </si>
  <si>
    <t>S2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</si>
</sst>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4895-1885 -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0.0004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9894325"/>
        <c:axId val="21940062"/>
      </c:scatterChart>
      <c:valAx>
        <c:axId val="989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062"/>
        <c:crosses val="autoZero"/>
        <c:crossBetween val="midCat"/>
        <c:dispUnits/>
      </c:valAx>
      <c:valAx>
        <c:axId val="2194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55671.6926</v>
      </c>
      <c r="D7" s="30" t="s">
        <v>48</v>
      </c>
    </row>
    <row r="8" spans="1:4" ht="12.75">
      <c r="A8" t="s">
        <v>3</v>
      </c>
      <c r="C8" s="8">
        <v>0.406787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0.00040713471985121897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6.152960976964197E-06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59906.82765358796</v>
      </c>
    </row>
    <row r="15" spans="1:5" ht="12.75">
      <c r="A15" s="12" t="s">
        <v>17</v>
      </c>
      <c r="B15" s="10"/>
      <c r="C15" s="13">
        <f>(C7+C11)+(C8+C12)*INT(MAX(F21:F3532))</f>
        <v>56018.68756661044</v>
      </c>
      <c r="D15" s="14" t="s">
        <v>39</v>
      </c>
      <c r="E15" s="15">
        <f>ROUND(2*(E14-$C$7)/$C$8,0)/2+E13</f>
        <v>10412</v>
      </c>
    </row>
    <row r="16" spans="1:5" ht="12.75">
      <c r="A16" s="16" t="s">
        <v>4</v>
      </c>
      <c r="B16" s="10"/>
      <c r="C16" s="17">
        <f>+C8+C12</f>
        <v>0.40679315296097696</v>
      </c>
      <c r="D16" s="14" t="s">
        <v>40</v>
      </c>
      <c r="E16" s="24">
        <f>ROUND(2*(E14-$C$15)/$C$16,0)/2+E13</f>
        <v>9559</v>
      </c>
    </row>
    <row r="17" spans="1:5" ht="13.5" thickBot="1">
      <c r="A17" s="14" t="s">
        <v>30</v>
      </c>
      <c r="B17" s="10"/>
      <c r="C17" s="10">
        <f>COUNT(C21:C2190)</f>
        <v>4</v>
      </c>
      <c r="D17" s="14" t="s">
        <v>34</v>
      </c>
      <c r="E17" s="18">
        <f>+$C$15+$C$16*E16-15018.5-$C$9/24</f>
        <v>44889.11914909775</v>
      </c>
    </row>
    <row r="18" spans="1:5" ht="14.25" thickBot="1" thickTop="1">
      <c r="A18" s="16" t="s">
        <v>5</v>
      </c>
      <c r="B18" s="10"/>
      <c r="C18" s="19">
        <f>+C15</f>
        <v>56018.68756661044</v>
      </c>
      <c r="D18" s="20">
        <f>+C16</f>
        <v>0.40679315296097696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SQRT(SUM(S21:S49)/(COUNT(S21:S49)-1))</f>
        <v>0.0007084942531867892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53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49</v>
      </c>
      <c r="B21" s="34" t="s">
        <v>50</v>
      </c>
      <c r="C21" s="33">
        <v>55579.9616</v>
      </c>
      <c r="D21" s="33">
        <v>0.0004</v>
      </c>
      <c r="E21">
        <f>+(C21-C$7)/C$8</f>
        <v>-225.5013065805932</v>
      </c>
      <c r="F21">
        <f>ROUND(2*E21,0)/2</f>
        <v>-225.5</v>
      </c>
      <c r="G21">
        <f>+C21-(C$7+F21*C$8)</f>
        <v>-0.0005315000016707927</v>
      </c>
      <c r="H21">
        <f>+G21</f>
        <v>-0.0005315000016707927</v>
      </c>
      <c r="O21">
        <f>+C$11+C$12*$F21</f>
        <v>-0.0009803579804542075</v>
      </c>
      <c r="Q21" s="2">
        <f>+C21-15018.5</f>
        <v>40561.4616</v>
      </c>
      <c r="S21">
        <f>+(O21-G21)^2</f>
        <v>2.0147348511753242E-07</v>
      </c>
    </row>
    <row r="22" spans="1:19" ht="12.75">
      <c r="A22" s="33" t="s">
        <v>49</v>
      </c>
      <c r="B22" s="34" t="s">
        <v>51</v>
      </c>
      <c r="C22" s="33">
        <v>55671.6926</v>
      </c>
      <c r="D22" s="33">
        <v>0.0007</v>
      </c>
      <c r="E22">
        <f>+(C22-C$7)/C$8</f>
        <v>0</v>
      </c>
      <c r="F22">
        <f>ROUND(2*E22,0)/2</f>
        <v>0</v>
      </c>
      <c r="G22">
        <f>+C22-(C$7+F22*C$8)</f>
        <v>0</v>
      </c>
      <c r="H22">
        <f>+G22</f>
        <v>0</v>
      </c>
      <c r="O22">
        <f>+C$11+C$12*$F22</f>
        <v>0.00040713471985121897</v>
      </c>
      <c r="Q22" s="2">
        <f>+C22-15018.5</f>
        <v>40653.1926</v>
      </c>
      <c r="S22">
        <f>+(O22-G22)^2</f>
        <v>1.6575868010833056E-07</v>
      </c>
    </row>
    <row r="23" spans="1:19" ht="12.75">
      <c r="A23" s="35" t="s">
        <v>52</v>
      </c>
      <c r="B23" s="36" t="s">
        <v>50</v>
      </c>
      <c r="C23" s="35">
        <v>55946.8878</v>
      </c>
      <c r="D23" s="35">
        <v>0.0004</v>
      </c>
      <c r="E23">
        <f>+(C23-C$7)/C$8</f>
        <v>676.509327977528</v>
      </c>
      <c r="F23">
        <f>ROUND(2*E23,0)/2</f>
        <v>676.5</v>
      </c>
      <c r="G23">
        <f>+C23-(C$7+F23*C$8)</f>
        <v>0.003794499993091449</v>
      </c>
      <c r="H23">
        <f>+G23</f>
        <v>0.003794499993091449</v>
      </c>
      <c r="O23">
        <f>+C$11+C$12*$F23</f>
        <v>0.004569612820767498</v>
      </c>
      <c r="Q23" s="2">
        <f>+C23-15018.5</f>
        <v>40928.3878</v>
      </c>
      <c r="S23">
        <f>+(O23-G23)^2</f>
        <v>6.007998956279602E-07</v>
      </c>
    </row>
    <row r="24" spans="1:19" ht="12.75">
      <c r="A24" s="35" t="s">
        <v>52</v>
      </c>
      <c r="B24" s="36" t="s">
        <v>51</v>
      </c>
      <c r="C24" s="35">
        <v>56018.6883</v>
      </c>
      <c r="D24" s="35">
        <v>0.0002</v>
      </c>
      <c r="E24">
        <f>+(C24-C$7)/C$8</f>
        <v>853.0157060083028</v>
      </c>
      <c r="F24">
        <f>ROUND(2*E24,0)/2</f>
        <v>853</v>
      </c>
      <c r="G24">
        <f>+C24-(C$7+F24*C$8)</f>
        <v>0.006389000001945533</v>
      </c>
      <c r="H24">
        <f>+G24</f>
        <v>0.006389000001945533</v>
      </c>
      <c r="O24">
        <f>+C$11+C$12*$F24</f>
        <v>0.0056556104332016795</v>
      </c>
      <c r="Q24" s="2">
        <f>+C24-15018.5</f>
        <v>41000.1883</v>
      </c>
      <c r="S24">
        <f>+(O24-G24)^2</f>
        <v>5.378602595422952E-07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2022-11-23T06:51:49Z</dcterms:modified>
  <cp:category/>
  <cp:version/>
  <cp:contentType/>
  <cp:contentStatus/>
</cp:coreProperties>
</file>