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<sst xmlns="http://schemas.openxmlformats.org/spreadsheetml/2006/main" count="59" uniqueCount="54">
  <si>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</si>
  <si>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</si>
  <si>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</si>
  <si>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</si>
  <si>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</si>
  <si>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</si>
  <si>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</si>
  <si>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</si>
  <si>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</si>
  <si>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</si>
  <si>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</si>
  <si>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</si>
  <si>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</si>
  <si>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</si>
  <si>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</si>
  <si>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</si>
  <si>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</si>
  <si>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</si>
  <si>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</si>
  <si>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</si>
  <si>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</si>
  <si>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</si>
  <si>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</si>
  <si>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</si>
  <si>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</si>
  <si>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</si>
  <si>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</si>
  <si>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</si>
  <si>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</si>
  <si>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</si>
  <si>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</si>
  <si>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</si>
  <si>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</si>
  <si>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</si>
  <si>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</si>
  <si>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</si>
  <si>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</si>
  <si>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</si>
  <si>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</si>
  <si>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</si>
  <si>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</si>
  <si>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</si>
  <si>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</si>
  <si>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G4909-1434</t>
  </si>
  <si>
    <t>IBVS 5992</t>
  </si>
  <si>
    <t>II</t>
  </si>
  <si>
    <t>IBVS 6029</t>
  </si>
  <si>
    <t>IBVS 6063</t>
  </si>
  <si>
    <t>I</t>
  </si>
  <si>
    <t>GSC 4909-1434</t>
  </si>
  <si>
    <t>G4909-1434_Sex.xls</t>
  </si>
  <si>
    <t>EC</t>
  </si>
  <si>
    <t>Sex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</si>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</sst>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4909-1434 -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3144346"/>
        <c:axId val="29863659"/>
      </c:scatterChart>
      <c:valAx>
        <c:axId val="3314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63659"/>
        <c:crosses val="autoZero"/>
        <c:crossBetween val="midCat"/>
        <c:dispUnits/>
      </c:valAx>
      <c:valAx>
        <c:axId val="29863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43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49</v>
      </c>
      <c r="E1" t="s">
        <v>50</v>
      </c>
    </row>
    <row r="2" spans="1:6" ht="12.75">
      <c r="A2" t="s">
        <v>24</v>
      </c>
      <c r="B2" t="s">
        <v>51</v>
      </c>
      <c r="C2" s="31" t="s">
        <v>42</v>
      </c>
      <c r="D2" s="3" t="s">
        <v>52</v>
      </c>
      <c r="E2" s="32" t="s">
        <v>43</v>
      </c>
      <c r="F2" t="s">
        <v>43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51870.123</v>
      </c>
      <c r="D7" s="30" t="s">
        <v>53</v>
      </c>
    </row>
    <row r="8" spans="1:4" ht="12.75">
      <c r="A8" t="s">
        <v>3</v>
      </c>
      <c r="C8" s="8">
        <v>0.311625</v>
      </c>
      <c r="D8" s="30" t="s">
        <v>53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-3.404378475485841E-05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6.654924867213698E-07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59906.82924571759</v>
      </c>
    </row>
    <row r="15" spans="1:5" ht="12.75">
      <c r="A15" s="12" t="s">
        <v>17</v>
      </c>
      <c r="B15" s="10"/>
      <c r="C15" s="13">
        <f>(C7+C11)+(C8+C12)*INT(MAX(F21:F3533))</f>
        <v>56313.90495587908</v>
      </c>
      <c r="D15" s="14" t="s">
        <v>39</v>
      </c>
      <c r="E15" s="15">
        <f>ROUND(2*(E14-$C$7)/$C$8,0)/2+E13</f>
        <v>25790.5</v>
      </c>
    </row>
    <row r="16" spans="1:5" ht="12.75">
      <c r="A16" s="16" t="s">
        <v>4</v>
      </c>
      <c r="B16" s="10"/>
      <c r="C16" s="17">
        <f>+C8+C12</f>
        <v>0.3116256654924867</v>
      </c>
      <c r="D16" s="14" t="s">
        <v>40</v>
      </c>
      <c r="E16" s="24">
        <f>ROUND(2*(E14-$C$15)/$C$16,0)/2+E13</f>
        <v>11530.5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44889.000525173535</v>
      </c>
    </row>
    <row r="18" spans="1:5" ht="14.25" thickBot="1" thickTop="1">
      <c r="A18" s="16" t="s">
        <v>5</v>
      </c>
      <c r="B18" s="10"/>
      <c r="C18" s="19">
        <f>+C15</f>
        <v>56313.90495587908</v>
      </c>
      <c r="D18" s="20">
        <f>+C16</f>
        <v>0.3116256654924867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0.0002784110139722109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51870.123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-3.404378475485841E-05</v>
      </c>
      <c r="Q21" s="2">
        <f>+C21-15018.5</f>
        <v>36851.623</v>
      </c>
      <c r="S21">
        <f>+(O21-G21)^2</f>
        <v>1.15897928043513E-09</v>
      </c>
    </row>
    <row r="22" spans="1:19" ht="12.75">
      <c r="A22" s="33" t="s">
        <v>44</v>
      </c>
      <c r="B22" s="34" t="s">
        <v>45</v>
      </c>
      <c r="C22" s="33">
        <v>55588.9078</v>
      </c>
      <c r="D22" s="33">
        <v>0.0002</v>
      </c>
      <c r="E22">
        <f>+(C22-C$7)/C$8</f>
        <v>11933.525230645813</v>
      </c>
      <c r="F22">
        <f>ROUND(2*E22,0)/2</f>
        <v>11933.5</v>
      </c>
      <c r="G22">
        <f>+C22-(C$7+F22*C$8)</f>
        <v>0.007862500002374873</v>
      </c>
      <c r="I22">
        <f>+G22</f>
        <v>0.007862500002374873</v>
      </c>
      <c r="O22">
        <f>+C$11+C$12*$F22</f>
        <v>0.007907610805534607</v>
      </c>
      <c r="Q22" s="2">
        <f>+C22-15018.5</f>
        <v>40570.4078</v>
      </c>
      <c r="S22">
        <f>+(O22-G22)^2</f>
        <v>2.0349845617162802E-09</v>
      </c>
    </row>
    <row r="23" spans="1:19" ht="12.75">
      <c r="A23" s="35" t="s">
        <v>46</v>
      </c>
      <c r="B23" s="36" t="s">
        <v>45</v>
      </c>
      <c r="C23" s="35">
        <v>55957.8723</v>
      </c>
      <c r="D23" s="35">
        <v>0.0004</v>
      </c>
      <c r="E23">
        <f>+(C23-C$7)/C$8</f>
        <v>13117.526835138398</v>
      </c>
      <c r="F23">
        <f>ROUND(2*E23,0)/2</f>
        <v>13117.5</v>
      </c>
      <c r="G23">
        <f>+C23-(C$7+F23*C$8)</f>
        <v>0.008362500004295725</v>
      </c>
      <c r="I23">
        <f>+G23</f>
        <v>0.008362500004295725</v>
      </c>
      <c r="O23">
        <f>+C$11+C$12*$F23</f>
        <v>0.00869555390981271</v>
      </c>
      <c r="Q23" s="2">
        <f>+C23-15018.5</f>
        <v>40939.3723</v>
      </c>
      <c r="S23">
        <f>+(O23-G23)^2</f>
        <v>1.109249039801162E-07</v>
      </c>
    </row>
    <row r="24" spans="1:19" ht="12.75">
      <c r="A24" s="37" t="s">
        <v>47</v>
      </c>
      <c r="B24" s="38" t="s">
        <v>48</v>
      </c>
      <c r="C24" s="39">
        <v>56313.9053</v>
      </c>
      <c r="D24" s="39">
        <v>0.0003</v>
      </c>
      <c r="E24">
        <f>+(C24-C$7)/C$8</f>
        <v>14260.03144805455</v>
      </c>
      <c r="F24">
        <f>ROUND(2*E24,0)/2</f>
        <v>14260</v>
      </c>
      <c r="G24">
        <f>+C24-(C$7+F24*C$8)</f>
        <v>0.009799999999813735</v>
      </c>
      <c r="I24">
        <f>+G24</f>
        <v>0.009799999999813735</v>
      </c>
      <c r="O24">
        <f>+C$11+C$12*$F24</f>
        <v>0.009455879075891873</v>
      </c>
      <c r="Q24" s="2">
        <f>+C24-15018.5</f>
        <v>41295.4053</v>
      </c>
      <c r="S24">
        <f>+(O24-G24)^2</f>
        <v>1.1841921028083625E-07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2022-11-23T06:54:06Z</dcterms:modified>
  <cp:category/>
  <cp:version/>
  <cp:contentType/>
  <cp:contentStatus/>
</cp:coreProperties>
</file>