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<sst xmlns="http://schemas.openxmlformats.org/spreadsheetml/2006/main" count="48" uniqueCount="46">
  <si>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</si>
  <si>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</si>
  <si>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</si>
  <si>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</si>
  <si>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</si>
  <si>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</si>
  <si>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</si>
  <si>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</si>
  <si>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</si>
  <si>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</si>
  <si>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</si>
  <si>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</si>
  <si>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</si>
  <si>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</si>
  <si>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</si>
  <si>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</si>
  <si>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</si>
  <si>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</si>
  <si>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</si>
  <si>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</si>
  <si>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</si>
  <si>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</si>
  <si>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</si>
  <si>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</si>
  <si>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</si>
  <si>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</si>
  <si>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</si>
  <si>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</si>
  <si>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</si>
  <si>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</si>
  <si>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</si>
  <si>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</si>
  <si>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</si>
  <si>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</si>
  <si>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</si>
  <si>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</si>
  <si>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</si>
  <si>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</si>
  <si>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</si>
  <si>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V0524 Sgr / GSC 5737-0383</t>
  </si>
  <si>
    <t>EA</t>
  </si>
  <si>
    <t>IBVS 5931</t>
  </si>
  <si>
    <t>I</t>
  </si>
  <si>
    <t>J.M. Kreiner, 2004, Acta Astronomica, vol. 54, pp 207-210.</t>
  </si>
  <si>
    <t>Dworak 1977</t>
  </si>
  <si>
    <t>1977AcA....27..151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</si>
</sst>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 Unicode MS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11" xfId="0" applyBorder="1" applyAlignment="1">
      <alignment/>
    </xf>
    <xf numFmtId="0" fontId="9" fillId="33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V524 Sgr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1657226"/>
        <c:axId val="62261851"/>
      </c:scatterChart>
      <c:valAx>
        <c:axId val="51657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61851"/>
        <c:crosses val="autoZero"/>
        <c:crossBetween val="midCat"/>
        <c:dispUnits/>
      </c:valAx>
      <c:valAx>
        <c:axId val="62261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5722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325"/>
          <c:y val="0.93375"/>
          <c:w val="0.683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7190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39</v>
      </c>
    </row>
    <row r="2" spans="1:4" ht="12.75">
      <c r="A2" t="s">
        <v>25</v>
      </c>
      <c r="B2" t="s">
        <v>40</v>
      </c>
      <c r="C2" s="3"/>
      <c r="D2" s="3"/>
    </row>
    <row r="3" ht="13.5" thickBot="1"/>
    <row r="4" spans="1:4" ht="14.25" thickBot="1" thickTop="1">
      <c r="A4" s="5" t="s">
        <v>0</v>
      </c>
      <c r="C4" s="8">
        <v>29236.077</v>
      </c>
      <c r="D4" s="9">
        <v>4.11621717</v>
      </c>
    </row>
    <row r="6" ht="12.75">
      <c r="A6" s="5" t="s">
        <v>1</v>
      </c>
    </row>
    <row r="7" spans="1:3" ht="12.75">
      <c r="A7" t="s">
        <v>2</v>
      </c>
      <c r="C7">
        <f>+C4</f>
        <v>29236.077</v>
      </c>
    </row>
    <row r="8" spans="1:4" ht="12.75">
      <c r="A8" t="s">
        <v>3</v>
      </c>
      <c r="C8">
        <f>+D4</f>
        <v>4.11621717</v>
      </c>
      <c r="D8" t="s">
        <v>43</v>
      </c>
    </row>
    <row r="9" spans="1:5" ht="12.75">
      <c r="A9" s="11" t="s">
        <v>32</v>
      </c>
      <c r="B9" s="12"/>
      <c r="C9" s="13">
        <v>-9.5</v>
      </c>
      <c r="D9" s="12" t="s">
        <v>33</v>
      </c>
      <c r="E9" s="12"/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7" ht="12.75">
      <c r="A11" s="12" t="s">
        <v>16</v>
      </c>
      <c r="B11" s="12"/>
      <c r="C11" s="24">
        <f ca="1">INTERCEPT(INDIRECT($G$11):G992,INDIRECT($F$11):F992)</f>
        <v>-0.5437263694844812</v>
      </c>
      <c r="D11" s="3"/>
      <c r="E11" s="12"/>
      <c r="F11" s="25" t="str">
        <f>"F"&amp;E19</f>
        <v>F22</v>
      </c>
      <c r="G11" s="26" t="str">
        <f>"G"&amp;E19</f>
        <v>G22</v>
      </c>
    </row>
    <row r="12" spans="1:5" ht="12.75">
      <c r="A12" s="12" t="s">
        <v>17</v>
      </c>
      <c r="B12" s="12"/>
      <c r="C12" s="24">
        <f ca="1">SLOPE(INDIRECT($G$11):G992,INDIRECT($F$11):F992)</f>
        <v>-0.0005911027540594922</v>
      </c>
      <c r="D12" s="3"/>
      <c r="E12" s="12"/>
    </row>
    <row r="13" spans="1:5" ht="12.75">
      <c r="A13" s="12" t="s">
        <v>20</v>
      </c>
      <c r="B13" s="12"/>
      <c r="C13" s="3" t="s">
        <v>14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18</v>
      </c>
      <c r="B15" s="12"/>
      <c r="C15" s="15">
        <f>(C7+C11)+(C8+C12)*INT(MAX(F21:F3533))</f>
        <v>54596.0211</v>
      </c>
      <c r="D15" s="16" t="s">
        <v>34</v>
      </c>
      <c r="E15" s="17">
        <f ca="1">TODAY()+15018.5-B9/24</f>
        <v>59906.5</v>
      </c>
    </row>
    <row r="16" spans="1:5" ht="12.75">
      <c r="A16" s="18" t="s">
        <v>4</v>
      </c>
      <c r="B16" s="12"/>
      <c r="C16" s="19">
        <f>+C8+C12</f>
        <v>4.11562606724594</v>
      </c>
      <c r="D16" s="16" t="s">
        <v>35</v>
      </c>
      <c r="E16" s="17">
        <f>ROUND(2*(E15-C15)/C16,0)/2+1</f>
        <v>1291.5</v>
      </c>
    </row>
    <row r="17" spans="1:5" ht="13.5" thickBot="1">
      <c r="A17" s="16" t="s">
        <v>31</v>
      </c>
      <c r="B17" s="12"/>
      <c r="C17" s="12">
        <f>COUNT(C21:C2191)</f>
        <v>3</v>
      </c>
      <c r="D17" s="16" t="s">
        <v>36</v>
      </c>
      <c r="E17" s="20">
        <f>+C15+C16*E16-15018.5-C9/24</f>
        <v>44893.24799918147</v>
      </c>
    </row>
    <row r="18" spans="1:5" ht="14.25" thickBot="1" thickTop="1">
      <c r="A18" s="18" t="s">
        <v>5</v>
      </c>
      <c r="B18" s="12"/>
      <c r="C18" s="21">
        <f>+C15</f>
        <v>54596.0211</v>
      </c>
      <c r="D18" s="22">
        <f>+C16</f>
        <v>4.11562606724594</v>
      </c>
      <c r="E18" s="23" t="s">
        <v>37</v>
      </c>
    </row>
    <row r="19" spans="1:5" ht="13.5" thickTop="1">
      <c r="A19" s="27" t="s">
        <v>38</v>
      </c>
      <c r="E19" s="28">
        <v>22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30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t="s">
        <v>12</v>
      </c>
      <c r="C21" s="10">
        <v>29236.077</v>
      </c>
      <c r="D21" s="10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-0.5437263694844812</v>
      </c>
      <c r="Q21" s="2">
        <f>+C21-15018.5</f>
        <v>14217.577000000001</v>
      </c>
    </row>
    <row r="22" spans="1:18" ht="12.75">
      <c r="A22" t="s">
        <v>44</v>
      </c>
      <c r="C22" s="10">
        <v>49148.99</v>
      </c>
      <c r="D22" s="10"/>
      <c r="E22" s="32">
        <f>+(C22-C$7)/C$8</f>
        <v>4837.673081277196</v>
      </c>
      <c r="F22" s="33">
        <f>ROUND(2*E22,0)/2+1</f>
        <v>4838.5</v>
      </c>
      <c r="G22" s="32">
        <f>+C22-(C$7+F22*C$8)</f>
        <v>-3.403777045001334</v>
      </c>
      <c r="I22">
        <f>+G22</f>
        <v>-3.403777045001334</v>
      </c>
      <c r="O22">
        <f>+C$11+C$12*$F22</f>
        <v>-3.403777045001334</v>
      </c>
      <c r="Q22" s="2">
        <f>+C22-15018.5</f>
        <v>34130.49</v>
      </c>
      <c r="R22" s="2" t="s">
        <v>45</v>
      </c>
    </row>
    <row r="23" spans="1:17" ht="12.75">
      <c r="A23" s="29" t="s">
        <v>41</v>
      </c>
      <c r="B23" s="30" t="s">
        <v>42</v>
      </c>
      <c r="C23" s="31">
        <v>54596.0211</v>
      </c>
      <c r="D23" s="31">
        <v>0.0009</v>
      </c>
      <c r="E23" s="32">
        <f>+(C23-C$7)/C$8</f>
        <v>6160.983022185877</v>
      </c>
      <c r="F23" s="33">
        <f>ROUND(2*E23,0)/2+1</f>
        <v>6162</v>
      </c>
      <c r="G23" s="32">
        <f>+C23-(C$7+F23*C$8)</f>
        <v>-4.186101539999072</v>
      </c>
      <c r="N23">
        <f>+G23</f>
        <v>-4.186101539999072</v>
      </c>
      <c r="O23">
        <f>+C$11+C$12*$F23</f>
        <v>-4.186101539999072</v>
      </c>
      <c r="Q23" s="2">
        <f>+C23-15018.5</f>
        <v>39577.5211</v>
      </c>
    </row>
    <row r="24" spans="3:17" ht="12.75">
      <c r="C24" s="10"/>
      <c r="D24" s="10"/>
      <c r="E24" s="32"/>
      <c r="F24" s="32"/>
      <c r="G24" s="32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2022-11-23T07:23:22Z</dcterms:modified>
  <cp:category/>
  <cp:version/>
  <cp:contentType/>
  <cp:contentStatus/>
</cp:coreProperties>
</file>