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<sst xmlns="http://schemas.openxmlformats.org/spreadsheetml/2006/main" count="52" uniqueCount="47">
  <si>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</si>
  <si>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</si>
  <si>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</si>
  <si>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</si>
  <si>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</si>
  <si>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</si>
  <si>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</si>
  <si>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</si>
  <si>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</si>
  <si>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</si>
  <si>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</si>
  <si>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</si>
  <si>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</si>
  <si>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</si>
  <si>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</si>
  <si>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</si>
  <si>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</si>
  <si>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</si>
  <si>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</si>
  <si>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</si>
  <si>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</si>
  <si>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</si>
  <si>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</si>
  <si>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</si>
  <si>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</si>
  <si>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</si>
  <si>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</si>
  <si>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</si>
  <si>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</si>
  <si>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</si>
  <si>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</si>
  <si>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</si>
  <si>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</si>
  <si>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</si>
  <si>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</si>
  <si>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</si>
  <si>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</si>
  <si>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</si>
  <si>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</si>
  <si>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</si>
  <si>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V1109 Sgr / na</t>
  </si>
  <si>
    <t>EB</t>
  </si>
  <si>
    <t>not avail.</t>
  </si>
  <si>
    <t>I</t>
  </si>
  <si>
    <t>Malkov</t>
  </si>
  <si>
    <t>OEJV</t>
  </si>
  <si>
    <t>IBVS 6029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</si>
</sst>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V1109 Sgr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Malkov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0.0017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0.0017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13665966"/>
        <c:axId val="55884831"/>
      </c:scatterChart>
      <c:valAx>
        <c:axId val="13665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884831"/>
        <c:crosses val="autoZero"/>
        <c:crossBetween val="midCat"/>
        <c:dispUnits/>
      </c:valAx>
      <c:valAx>
        <c:axId val="55884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6596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875"/>
          <c:y val="0.93375"/>
          <c:w val="0.766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76200</xdr:rowOff>
    </xdr:from>
    <xdr:to>
      <xdr:col>16</xdr:col>
      <xdr:colOff>219075</xdr:colOff>
      <xdr:row>19</xdr:row>
      <xdr:rowOff>76200</xdr:rowOff>
    </xdr:to>
    <xdr:graphicFrame>
      <xdr:nvGraphicFramePr>
        <xdr:cNvPr id="1" name="Chart 1"/>
        <xdr:cNvGraphicFramePr/>
      </xdr:nvGraphicFramePr>
      <xdr:xfrm>
        <a:off x="3838575" y="7620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_CCD-Nep\EB_Min\IBVS_Master_data6_redone_2013-02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4" sqref="E4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71093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40</v>
      </c>
    </row>
    <row r="2" spans="1:4" ht="12.75">
      <c r="A2" t="s">
        <v>24</v>
      </c>
      <c r="B2" t="s">
        <v>41</v>
      </c>
      <c r="C2" s="3"/>
      <c r="D2" s="3"/>
    </row>
    <row r="3" ht="13.5" thickBot="1"/>
    <row r="4" spans="1:4" ht="14.25" thickBot="1" thickTop="1">
      <c r="A4" s="5" t="s">
        <v>0</v>
      </c>
      <c r="C4" s="28" t="s">
        <v>42</v>
      </c>
      <c r="D4" s="29" t="s">
        <v>42</v>
      </c>
    </row>
    <row r="6" ht="12.75">
      <c r="A6" s="5" t="s">
        <v>1</v>
      </c>
    </row>
    <row r="7" spans="1:4" ht="12.75">
      <c r="A7" t="s">
        <v>2</v>
      </c>
      <c r="C7" s="8">
        <v>26571.331</v>
      </c>
      <c r="D7" s="31" t="s">
        <v>44</v>
      </c>
    </row>
    <row r="8" spans="1:4" ht="12.75">
      <c r="A8" t="s">
        <v>3</v>
      </c>
      <c r="C8" s="8">
        <v>0.6111293</v>
      </c>
      <c r="D8" s="31" t="s">
        <v>44</v>
      </c>
    </row>
    <row r="9" spans="1:5" ht="12.75">
      <c r="A9" s="9" t="s">
        <v>30</v>
      </c>
      <c r="B9" s="10"/>
      <c r="C9" s="11">
        <v>-9.5</v>
      </c>
      <c r="D9" s="10" t="s">
        <v>31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</v>
      </c>
      <c r="D11" s="3"/>
      <c r="E11" s="10"/>
      <c r="F11" s="23" t="str">
        <f>"F"&amp;E19</f>
        <v>F21</v>
      </c>
      <c r="G11" s="24" t="str">
        <f>"G"&amp;E19</f>
        <v>G21</v>
      </c>
    </row>
    <row r="12" spans="1:5" ht="12.75">
      <c r="A12" s="10" t="s">
        <v>16</v>
      </c>
      <c r="B12" s="10"/>
      <c r="C12" s="22">
        <f ca="1">SLOPE(INDIRECT($G$11):G992,INDIRECT($F$11):F992)</f>
        <v>-1.2637203164867505E-06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37</v>
      </c>
      <c r="E13" s="11">
        <v>1</v>
      </c>
    </row>
    <row r="14" spans="1:5" ht="12.75">
      <c r="A14" s="10"/>
      <c r="B14" s="10"/>
      <c r="C14" s="10"/>
      <c r="D14" s="14" t="s">
        <v>32</v>
      </c>
      <c r="E14" s="15">
        <f ca="1">NOW()+15018.5+$C$9/24</f>
        <v>59906.85201145833</v>
      </c>
    </row>
    <row r="15" spans="1:5" ht="12.75">
      <c r="A15" s="12" t="s">
        <v>17</v>
      </c>
      <c r="B15" s="10"/>
      <c r="C15" s="13">
        <f>(C7+C11)+(C8+C12)*INT(MAX(F21:F3533))</f>
        <v>54365.43409</v>
      </c>
      <c r="D15" s="14" t="s">
        <v>38</v>
      </c>
      <c r="E15" s="15">
        <f>ROUND(2*(E14-$C$7)/$C$8,0)/2+E13</f>
        <v>54548.5</v>
      </c>
    </row>
    <row r="16" spans="1:5" ht="12.75">
      <c r="A16" s="16" t="s">
        <v>4</v>
      </c>
      <c r="B16" s="10"/>
      <c r="C16" s="17">
        <f>+C8+C12</f>
        <v>0.6111280362796835</v>
      </c>
      <c r="D16" s="14" t="s">
        <v>39</v>
      </c>
      <c r="E16" s="24">
        <f>ROUND(2*(E14-$C$15)/$C$16,0)/2+E13</f>
        <v>9068.5</v>
      </c>
    </row>
    <row r="17" spans="1:5" ht="13.5" thickBot="1">
      <c r="A17" s="14" t="s">
        <v>29</v>
      </c>
      <c r="B17" s="10"/>
      <c r="C17" s="10">
        <f>COUNT(C21:C2191)</f>
        <v>2</v>
      </c>
      <c r="D17" s="14" t="s">
        <v>33</v>
      </c>
      <c r="E17" s="18">
        <f>+$C$15+$C$16*E16-15018.5-$C$9/24</f>
        <v>44889.344520335646</v>
      </c>
    </row>
    <row r="18" spans="1:5" ht="14.25" thickBot="1" thickTop="1">
      <c r="A18" s="16" t="s">
        <v>5</v>
      </c>
      <c r="B18" s="10"/>
      <c r="C18" s="19">
        <f>+C15</f>
        <v>54365.43409</v>
      </c>
      <c r="D18" s="20">
        <f>+C16</f>
        <v>0.6111280362796835</v>
      </c>
      <c r="E18" s="21" t="s">
        <v>34</v>
      </c>
    </row>
    <row r="19" spans="1:5" ht="13.5" thickTop="1">
      <c r="A19" s="25" t="s">
        <v>35</v>
      </c>
      <c r="E19" s="26">
        <v>21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44</v>
      </c>
      <c r="I20" s="7" t="s">
        <v>45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36</v>
      </c>
    </row>
    <row r="21" spans="1:17" ht="12.75">
      <c r="A21" s="30" t="s">
        <v>44</v>
      </c>
      <c r="C21" s="8">
        <v>26571.331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11552.830999999998</v>
      </c>
    </row>
    <row r="22" spans="1:17" ht="12.75">
      <c r="A22" s="32" t="s">
        <v>46</v>
      </c>
      <c r="B22" s="33" t="s">
        <v>43</v>
      </c>
      <c r="C22" s="32">
        <v>56093.8882</v>
      </c>
      <c r="D22" s="32">
        <v>0.0017</v>
      </c>
      <c r="E22">
        <v>45479.90595443551</v>
      </c>
      <c r="F22">
        <f>ROUND(2*E22,0)/2</f>
        <v>45480</v>
      </c>
      <c r="G22">
        <v>-0.057473999993817415</v>
      </c>
      <c r="I22">
        <f>+G22</f>
        <v>-0.057473999993817415</v>
      </c>
      <c r="O22">
        <f>+C$11+C$12*$F22</f>
        <v>-0.057473999993817415</v>
      </c>
      <c r="Q22" s="2">
        <v>39346.93409</v>
      </c>
    </row>
    <row r="23" spans="3:17" ht="12.75">
      <c r="C23" s="8"/>
      <c r="D23" s="8"/>
      <c r="Q23" s="2"/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2022-11-23T07:26:53Z</dcterms:modified>
  <cp:category/>
  <cp:version/>
  <cp:contentType/>
  <cp:contentStatus/>
</cp:coreProperties>
</file>