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<sst xmlns="http://schemas.openxmlformats.org/spreadsheetml/2006/main" count="79" uniqueCount="46">
  <si>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</si>
  <si>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</si>
  <si>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</si>
  <si>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</si>
  <si>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</si>
  <si>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</si>
  <si>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</si>
  <si>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</si>
  <si>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</si>
  <si>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</si>
  <si>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</si>
  <si>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</si>
  <si>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</si>
  <si>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</si>
  <si>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</si>
  <si>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</si>
  <si>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</si>
  <si>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</si>
  <si>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</si>
  <si>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</si>
  <si>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</si>
  <si>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</si>
  <si>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</si>
  <si>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</si>
  <si>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</si>
  <si>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</si>
  <si>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</si>
  <si>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</si>
  <si>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</si>
  <si>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</si>
  <si>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</si>
  <si>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</si>
  <si>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</si>
  <si>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</si>
  <si>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</si>
  <si>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</si>
  <si>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S2</t>
  </si>
  <si>
    <t>Add cycle</t>
  </si>
  <si>
    <t>Old Cycle</t>
  </si>
  <si>
    <t>New Cycle</t>
  </si>
  <si>
    <t>not avail.</t>
  </si>
  <si>
    <t>IBVS 3574</t>
  </si>
  <si>
    <t>??</t>
  </si>
  <si>
    <t>PE</t>
  </si>
  <si>
    <t>IBVS</t>
  </si>
  <si>
    <t>V1963 Sgr / GSC 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</si>
</sst>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V1963 Sgr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axId val="66883544"/>
        <c:axId val="65080985"/>
      </c:scatterChart>
      <c:valAx>
        <c:axId val="66883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80985"/>
        <c:crosses val="autoZero"/>
        <c:crossBetween val="midCat"/>
        <c:dispUnits/>
      </c:valAx>
      <c:valAx>
        <c:axId val="65080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8354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0</xdr:row>
      <xdr:rowOff>0</xdr:rowOff>
    </xdr:from>
    <xdr:to>
      <xdr:col>17</xdr:col>
      <xdr:colOff>38100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2481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39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45</v>
      </c>
    </row>
    <row r="2" spans="1:4" ht="12.75">
      <c r="A2" t="s">
        <v>24</v>
      </c>
      <c r="D2" s="3"/>
    </row>
    <row r="3" ht="13.5" thickBot="1"/>
    <row r="4" spans="1:4" ht="14.25" thickBot="1" thickTop="1">
      <c r="A4" s="5" t="s">
        <v>0</v>
      </c>
      <c r="C4" s="8" t="s">
        <v>40</v>
      </c>
      <c r="D4" s="9">
        <v>2.421</v>
      </c>
    </row>
    <row r="6" ht="12.75">
      <c r="A6" s="5" t="s">
        <v>1</v>
      </c>
    </row>
    <row r="7" spans="1:3" ht="12.75">
      <c r="A7" t="s">
        <v>2</v>
      </c>
      <c r="C7" s="29">
        <v>36755.516</v>
      </c>
    </row>
    <row r="8" spans="1:3" ht="12.75">
      <c r="A8" t="s">
        <v>3</v>
      </c>
      <c r="C8" s="10">
        <v>2.421</v>
      </c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INTERCEPT(INDIRECT($G$11):G991,INDIRECT($F$11):F991)</f>
        <v>0.24772504527141348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SLOPE(INDIRECT($G$11):G991,INDIRECT($F$11):F991)</f>
        <v>-0.00010669538469091466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37</v>
      </c>
      <c r="E13" s="13">
        <v>1</v>
      </c>
    </row>
    <row r="14" spans="1:5" ht="12.75">
      <c r="A14" s="12"/>
      <c r="B14" s="12"/>
      <c r="C14" s="12"/>
      <c r="D14" s="16" t="s">
        <v>32</v>
      </c>
      <c r="E14" s="17">
        <f ca="1">NOW()+15018.5+$C$9/24</f>
        <v>59906.8540255787</v>
      </c>
    </row>
    <row r="15" spans="1:5" ht="12.75">
      <c r="A15" s="14" t="s">
        <v>17</v>
      </c>
      <c r="B15" s="12"/>
      <c r="C15" s="15">
        <f>(C7+C11)+(C8+C12)*INT(MAX(F21:F3532))</f>
        <v>44468.729793549646</v>
      </c>
      <c r="D15" s="16" t="s">
        <v>38</v>
      </c>
      <c r="E15" s="17">
        <f>ROUND(2*(E14-$C$7)/$C$8,0)/2+E13</f>
        <v>9563.5</v>
      </c>
    </row>
    <row r="16" spans="1:5" ht="12.75">
      <c r="A16" s="18" t="s">
        <v>4</v>
      </c>
      <c r="B16" s="12"/>
      <c r="C16" s="19">
        <f>+C8+C12</f>
        <v>2.420893304615309</v>
      </c>
      <c r="D16" s="16" t="s">
        <v>39</v>
      </c>
      <c r="E16" s="26">
        <f>ROUND(2*(E14-$C$15)/$C$16,0)/2+E13</f>
        <v>6378</v>
      </c>
    </row>
    <row r="17" spans="1:5" ht="13.5" thickBot="1">
      <c r="A17" s="16" t="s">
        <v>29</v>
      </c>
      <c r="B17" s="12"/>
      <c r="C17" s="12">
        <f>COUNT(C21:C2190)</f>
        <v>12</v>
      </c>
      <c r="D17" s="16" t="s">
        <v>33</v>
      </c>
      <c r="E17" s="20">
        <f>+$C$15+$C$16*E16-15018.5-$C$9/24</f>
        <v>44891.08312371942</v>
      </c>
    </row>
    <row r="18" spans="1:5" ht="14.25" thickBot="1" thickTop="1">
      <c r="A18" s="18" t="s">
        <v>5</v>
      </c>
      <c r="B18" s="12"/>
      <c r="C18" s="21">
        <f>+C15</f>
        <v>44468.729793549646</v>
      </c>
      <c r="D18" s="22">
        <f>+C16</f>
        <v>2.420893304615309</v>
      </c>
      <c r="E18" s="23" t="s">
        <v>34</v>
      </c>
    </row>
    <row r="19" spans="1:5" ht="13.5" thickTop="1">
      <c r="A19" s="27" t="s">
        <v>35</v>
      </c>
      <c r="E19" s="2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44</v>
      </c>
      <c r="I20" s="7" t="s">
        <v>36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</row>
    <row r="21" spans="1:18" ht="12.75">
      <c r="A21" s="29" t="s">
        <v>41</v>
      </c>
      <c r="B21" s="30" t="s">
        <v>42</v>
      </c>
      <c r="C21" s="29">
        <v>36755.516</v>
      </c>
      <c r="D21" s="29" t="s">
        <v>43</v>
      </c>
      <c r="E21">
        <f aca="true" t="shared" si="0" ref="E21:E32">+(C21-C$7)/C$8</f>
        <v>0</v>
      </c>
      <c r="F21">
        <f aca="true" t="shared" si="1" ref="F21:F32">ROUND(2*E21,0)/2</f>
        <v>0</v>
      </c>
      <c r="G21">
        <f aca="true" t="shared" si="2" ref="G21:G32">+C21-(C$7+F21*C$8)</f>
        <v>0</v>
      </c>
      <c r="H21">
        <f aca="true" t="shared" si="3" ref="H21:H32">+G21</f>
        <v>0</v>
      </c>
      <c r="O21">
        <f aca="true" t="shared" si="4" ref="O21:O32">+C$11+C$12*$F21</f>
        <v>0.24772504527141348</v>
      </c>
      <c r="Q21" s="2">
        <f aca="true" t="shared" si="5" ref="Q21:Q32">+C21-15018.5</f>
        <v>21737.016000000003</v>
      </c>
      <c r="R21" t="e">
        <f>IF(ABS(#REF!-#REF!)&lt;0.00001,1,"")</f>
        <v>#REF!</v>
      </c>
    </row>
    <row r="22" spans="1:17" ht="12.75">
      <c r="A22" s="29" t="s">
        <v>41</v>
      </c>
      <c r="B22" s="30" t="s">
        <v>42</v>
      </c>
      <c r="C22" s="29">
        <v>37173.429</v>
      </c>
      <c r="D22" s="29" t="s">
        <v>43</v>
      </c>
      <c r="E22">
        <f t="shared" si="0"/>
        <v>172.61999173894804</v>
      </c>
      <c r="F22">
        <f t="shared" si="1"/>
        <v>172.5</v>
      </c>
      <c r="G22">
        <f t="shared" si="2"/>
        <v>0.290499999995518</v>
      </c>
      <c r="H22">
        <f t="shared" si="3"/>
        <v>0.290499999995518</v>
      </c>
      <c r="O22">
        <f t="shared" si="4"/>
        <v>0.2293200914122307</v>
      </c>
      <c r="Q22" s="2">
        <f t="shared" si="5"/>
        <v>22154.928999999996</v>
      </c>
    </row>
    <row r="23" spans="1:17" ht="12.75">
      <c r="A23" s="29" t="s">
        <v>41</v>
      </c>
      <c r="B23" s="30" t="s">
        <v>42</v>
      </c>
      <c r="C23" s="29">
        <v>37190.3545</v>
      </c>
      <c r="D23" s="29" t="s">
        <v>43</v>
      </c>
      <c r="E23">
        <f t="shared" si="0"/>
        <v>179.61111111111032</v>
      </c>
      <c r="F23">
        <f t="shared" si="1"/>
        <v>179.5</v>
      </c>
      <c r="G23">
        <f t="shared" si="2"/>
        <v>0.26900000000023283</v>
      </c>
      <c r="H23">
        <f t="shared" si="3"/>
        <v>0.26900000000023283</v>
      </c>
      <c r="O23">
        <f t="shared" si="4"/>
        <v>0.22857322371939431</v>
      </c>
      <c r="Q23" s="2">
        <f t="shared" si="5"/>
        <v>22171.8545</v>
      </c>
    </row>
    <row r="24" spans="1:17" ht="12.75">
      <c r="A24" s="29" t="s">
        <v>41</v>
      </c>
      <c r="B24" s="30" t="s">
        <v>42</v>
      </c>
      <c r="C24" s="29">
        <v>39599.3991</v>
      </c>
      <c r="D24" s="29" t="s">
        <v>43</v>
      </c>
      <c r="E24">
        <f t="shared" si="0"/>
        <v>1174.672903758777</v>
      </c>
      <c r="F24">
        <f t="shared" si="1"/>
        <v>1174.5</v>
      </c>
      <c r="G24">
        <f t="shared" si="2"/>
        <v>0.41859999999724096</v>
      </c>
      <c r="H24">
        <f t="shared" si="3"/>
        <v>0.41859999999724096</v>
      </c>
      <c r="O24">
        <f t="shared" si="4"/>
        <v>0.12241131595193422</v>
      </c>
      <c r="Q24" s="2">
        <f t="shared" si="5"/>
        <v>24580.899100000002</v>
      </c>
    </row>
    <row r="25" spans="1:17" ht="12.75">
      <c r="A25" s="29" t="s">
        <v>41</v>
      </c>
      <c r="B25" s="30" t="s">
        <v>42</v>
      </c>
      <c r="C25" s="29">
        <v>40124.3104</v>
      </c>
      <c r="D25" s="29" t="s">
        <v>43</v>
      </c>
      <c r="E25">
        <f t="shared" si="0"/>
        <v>1391.488806278397</v>
      </c>
      <c r="F25">
        <f t="shared" si="1"/>
        <v>1391.5</v>
      </c>
      <c r="G25">
        <f t="shared" si="2"/>
        <v>-0.027099999999336433</v>
      </c>
      <c r="H25">
        <f t="shared" si="3"/>
        <v>-0.027099999999336433</v>
      </c>
      <c r="O25">
        <f t="shared" si="4"/>
        <v>0.09925841747400574</v>
      </c>
      <c r="Q25" s="2">
        <f t="shared" si="5"/>
        <v>25105.810400000002</v>
      </c>
    </row>
    <row r="26" spans="1:17" ht="12.75">
      <c r="A26" s="29" t="s">
        <v>41</v>
      </c>
      <c r="B26" s="30" t="s">
        <v>42</v>
      </c>
      <c r="C26" s="29">
        <v>41068.6244</v>
      </c>
      <c r="D26" s="29" t="s">
        <v>43</v>
      </c>
      <c r="E26">
        <f t="shared" si="0"/>
        <v>1781.5400247831465</v>
      </c>
      <c r="F26">
        <f t="shared" si="1"/>
        <v>1781.5</v>
      </c>
      <c r="G26">
        <f t="shared" si="2"/>
        <v>0.09689999999682186</v>
      </c>
      <c r="H26">
        <f t="shared" si="3"/>
        <v>0.09689999999682186</v>
      </c>
      <c r="O26">
        <f t="shared" si="4"/>
        <v>0.05764721744454901</v>
      </c>
      <c r="Q26" s="2">
        <f t="shared" si="5"/>
        <v>26050.1244</v>
      </c>
    </row>
    <row r="27" spans="1:17" ht="12.75">
      <c r="A27" s="29" t="s">
        <v>41</v>
      </c>
      <c r="B27" s="30" t="s">
        <v>42</v>
      </c>
      <c r="C27" s="29">
        <v>42688.256</v>
      </c>
      <c r="D27" s="29" t="s">
        <v>43</v>
      </c>
      <c r="E27">
        <f t="shared" si="0"/>
        <v>2450.5328376703833</v>
      </c>
      <c r="F27">
        <f t="shared" si="1"/>
        <v>2450.5</v>
      </c>
      <c r="G27">
        <f t="shared" si="2"/>
        <v>0.07949999999982538</v>
      </c>
      <c r="H27">
        <f t="shared" si="3"/>
        <v>0.07949999999982538</v>
      </c>
      <c r="O27">
        <f t="shared" si="4"/>
        <v>-0.013731994913672885</v>
      </c>
      <c r="Q27" s="2">
        <f t="shared" si="5"/>
        <v>27669.756</v>
      </c>
    </row>
    <row r="28" spans="1:17" ht="12.75">
      <c r="A28" s="29" t="s">
        <v>41</v>
      </c>
      <c r="B28" s="30" t="s">
        <v>42</v>
      </c>
      <c r="C28" s="29">
        <v>44354.5583</v>
      </c>
      <c r="D28" s="29" t="s">
        <v>43</v>
      </c>
      <c r="E28">
        <f t="shared" si="0"/>
        <v>3138.8030978934303</v>
      </c>
      <c r="F28">
        <f t="shared" si="1"/>
        <v>3139</v>
      </c>
      <c r="G28">
        <f t="shared" si="2"/>
        <v>-0.4767000000065309</v>
      </c>
      <c r="H28">
        <f t="shared" si="3"/>
        <v>-0.4767000000065309</v>
      </c>
      <c r="O28">
        <f t="shared" si="4"/>
        <v>-0.08719176727336764</v>
      </c>
      <c r="Q28" s="2">
        <f t="shared" si="5"/>
        <v>29336.058299999997</v>
      </c>
    </row>
    <row r="29" spans="1:17" ht="12.75">
      <c r="A29" s="29" t="s">
        <v>41</v>
      </c>
      <c r="B29" s="30" t="s">
        <v>42</v>
      </c>
      <c r="C29" s="29">
        <v>44430.4279</v>
      </c>
      <c r="D29" s="29" t="s">
        <v>43</v>
      </c>
      <c r="E29">
        <f t="shared" si="0"/>
        <v>3170.1412226352745</v>
      </c>
      <c r="F29">
        <f t="shared" si="1"/>
        <v>3170</v>
      </c>
      <c r="G29">
        <f t="shared" si="2"/>
        <v>0.3418999999994412</v>
      </c>
      <c r="H29">
        <f t="shared" si="3"/>
        <v>0.3418999999994412</v>
      </c>
      <c r="O29">
        <f t="shared" si="4"/>
        <v>-0.09049932419878598</v>
      </c>
      <c r="Q29" s="2">
        <f t="shared" si="5"/>
        <v>29411.927900000002</v>
      </c>
    </row>
    <row r="30" spans="1:17" ht="12.75">
      <c r="A30" s="29" t="s">
        <v>41</v>
      </c>
      <c r="B30" s="30" t="s">
        <v>42</v>
      </c>
      <c r="C30" s="29">
        <v>44437.4297</v>
      </c>
      <c r="D30" s="29" t="s">
        <v>43</v>
      </c>
      <c r="E30">
        <f t="shared" si="0"/>
        <v>3173.0333333333324</v>
      </c>
      <c r="F30">
        <f t="shared" si="1"/>
        <v>3173</v>
      </c>
      <c r="G30">
        <f t="shared" si="2"/>
        <v>0.08069999999861466</v>
      </c>
      <c r="H30">
        <f t="shared" si="3"/>
        <v>0.08069999999861466</v>
      </c>
      <c r="O30">
        <f t="shared" si="4"/>
        <v>-0.09081941035285873</v>
      </c>
      <c r="Q30" s="2">
        <f t="shared" si="5"/>
        <v>29418.9297</v>
      </c>
    </row>
    <row r="31" spans="1:17" ht="12.75">
      <c r="A31" s="29" t="s">
        <v>41</v>
      </c>
      <c r="B31" s="30" t="s">
        <v>42</v>
      </c>
      <c r="C31" s="29">
        <v>44461.3891</v>
      </c>
      <c r="D31" s="29" t="s">
        <v>43</v>
      </c>
      <c r="E31">
        <f t="shared" si="0"/>
        <v>3182.929822387442</v>
      </c>
      <c r="F31">
        <f t="shared" si="1"/>
        <v>3183</v>
      </c>
      <c r="G31">
        <f t="shared" si="2"/>
        <v>-0.16990000000077998</v>
      </c>
      <c r="H31">
        <f t="shared" si="3"/>
        <v>-0.16990000000077998</v>
      </c>
      <c r="O31">
        <f t="shared" si="4"/>
        <v>-0.09188636419976787</v>
      </c>
      <c r="Q31" s="2">
        <f t="shared" si="5"/>
        <v>29442.8891</v>
      </c>
    </row>
    <row r="32" spans="1:17" ht="12.75">
      <c r="A32" s="29" t="s">
        <v>41</v>
      </c>
      <c r="B32" s="30" t="s">
        <v>42</v>
      </c>
      <c r="C32" s="29">
        <v>44468.4372</v>
      </c>
      <c r="D32" s="29" t="s">
        <v>43</v>
      </c>
      <c r="E32">
        <f t="shared" si="0"/>
        <v>3185.841057414291</v>
      </c>
      <c r="F32">
        <f t="shared" si="1"/>
        <v>3186</v>
      </c>
      <c r="G32">
        <f t="shared" si="2"/>
        <v>-0.38479999999981374</v>
      </c>
      <c r="H32">
        <f t="shared" si="3"/>
        <v>-0.38479999999981374</v>
      </c>
      <c r="O32">
        <f t="shared" si="4"/>
        <v>-0.09220645035384062</v>
      </c>
      <c r="Q32" s="2">
        <f t="shared" si="5"/>
        <v>29449.9372</v>
      </c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2022-11-23T07:29:47Z</dcterms:modified>
  <cp:category/>
  <cp:version/>
  <cp:contentType/>
  <cp:contentStatus/>
</cp:coreProperties>
</file>