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<sst xmlns="http://schemas.openxmlformats.org/spreadsheetml/2006/main" count="58" uniqueCount="50">
  <si>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</si>
  <si>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</si>
  <si>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</si>
  <si>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</si>
  <si>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</si>
  <si>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</si>
  <si>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</si>
  <si>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</si>
  <si>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</si>
  <si>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</si>
  <si>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</si>
  <si>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</si>
  <si>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</si>
  <si>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</si>
  <si>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</si>
  <si>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</si>
  <si>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</si>
  <si>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</si>
  <si>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</si>
  <si>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</si>
  <si>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</si>
  <si>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</si>
  <si>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</si>
  <si>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</si>
  <si>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</si>
  <si>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</si>
  <si>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</si>
  <si>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</si>
  <si>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</si>
  <si>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</si>
  <si>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</si>
  <si>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</si>
  <si>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</si>
  <si>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</si>
  <si>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</si>
  <si>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</si>
  <si>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</si>
  <si>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</si>
  <si>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</si>
  <si>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</si>
  <si>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</si>
  <si>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V2349 Sgr</t>
  </si>
  <si>
    <t>G6266-1714</t>
  </si>
  <si>
    <t>EA/D</t>
  </si>
  <si>
    <t>V2349 Sgr / GSC 6266-1714</t>
  </si>
  <si>
    <t>VSX</t>
  </si>
  <si>
    <t>OEJV 0172</t>
  </si>
  <si>
    <t>I</t>
  </si>
  <si>
    <t>II</t>
  </si>
  <si>
    <t>OEJV 0181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</si>
</sst>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6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169" fontId="17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17" fillId="0" borderId="0">
      <alignment/>
      <protection/>
    </xf>
    <xf numFmtId="0" fontId="17" fillId="23" borderId="5" applyNumberFormat="0" applyFont="0" applyAlignment="0" applyProtection="0"/>
    <xf numFmtId="0" fontId="30" fillId="20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24" borderId="11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172" fontId="16" fillId="0" borderId="0" xfId="0" applyNumberFormat="1" applyFont="1" applyFill="1" applyBorder="1" applyAlignment="1" applyProtection="1">
      <alignment horizontal="left" vertical="top"/>
      <protection/>
    </xf>
    <xf numFmtId="0" fontId="33" fillId="0" borderId="0" xfId="61" applyFont="1">
      <alignment/>
      <protection/>
    </xf>
    <xf numFmtId="0" fontId="33" fillId="0" borderId="0" xfId="61" applyFont="1" applyAlignment="1">
      <alignment horizontal="center"/>
      <protection/>
    </xf>
    <xf numFmtId="0" fontId="33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V2349 Sgr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0.01</c:v>
                  </c:pt>
                  <c:pt idx="1">
                    <c:v>0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0.01</c:v>
                  </c:pt>
                  <c:pt idx="1">
                    <c:v>0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0.01</c:v>
                  </c:pt>
                  <c:pt idx="1">
                    <c:v>0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0.01</c:v>
                  </c:pt>
                  <c:pt idx="1">
                    <c:v>0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0.01</c:v>
                  </c:pt>
                  <c:pt idx="1">
                    <c:v>0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0.01</c:v>
                  </c:pt>
                  <c:pt idx="1">
                    <c:v>0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0.01</c:v>
                  </c:pt>
                  <c:pt idx="1">
                    <c:v>0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0.01</c:v>
                  </c:pt>
                  <c:pt idx="1">
                    <c:v>0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0.01</c:v>
                  </c:pt>
                  <c:pt idx="1">
                    <c:v>0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0.01</c:v>
                  </c:pt>
                  <c:pt idx="1">
                    <c:v>0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0.01</c:v>
                  </c:pt>
                  <c:pt idx="1">
                    <c:v>0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0.01</c:v>
                  </c:pt>
                  <c:pt idx="1">
                    <c:v>0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0.01</c:v>
                  </c:pt>
                  <c:pt idx="1">
                    <c:v>0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0.01</c:v>
                  </c:pt>
                  <c:pt idx="1">
                    <c:v>0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6651116"/>
        <c:axId val="40097997"/>
      </c:scatterChart>
      <c:valAx>
        <c:axId val="56651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97997"/>
        <c:crosses val="autoZero"/>
        <c:crossBetween val="midCat"/>
        <c:dispUnits/>
      </c:valAx>
      <c:valAx>
        <c:axId val="40097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5111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0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5" ht="20.25">
      <c r="A1" s="1" t="s">
        <v>44</v>
      </c>
      <c r="F1" s="39" t="s">
        <v>41</v>
      </c>
      <c r="G1" s="31">
        <v>0</v>
      </c>
      <c r="H1" s="32"/>
      <c r="I1" s="40" t="s">
        <v>42</v>
      </c>
      <c r="J1" s="41" t="s">
        <v>41</v>
      </c>
      <c r="K1" s="34">
        <v>18.282510000000002</v>
      </c>
      <c r="L1" s="35">
        <v>-16.4204</v>
      </c>
      <c r="M1" s="36">
        <v>52501.02</v>
      </c>
      <c r="N1" s="36">
        <v>3.408532</v>
      </c>
      <c r="O1" s="33" t="s">
        <v>43</v>
      </c>
    </row>
    <row r="2" spans="1:4" ht="12.75">
      <c r="A2" t="s">
        <v>23</v>
      </c>
      <c r="B2" t="s">
        <v>43</v>
      </c>
      <c r="C2" s="30"/>
      <c r="D2" s="3"/>
    </row>
    <row r="3" ht="13.5" thickBot="1"/>
    <row r="4" spans="1:4" ht="14.25" thickBot="1" thickTop="1">
      <c r="A4" s="5" t="s">
        <v>0</v>
      </c>
      <c r="C4" s="27">
        <v>26916.65</v>
      </c>
      <c r="D4" s="28">
        <v>5.02565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52501.02</v>
      </c>
      <c r="D7" s="29" t="s">
        <v>45</v>
      </c>
    </row>
    <row r="8" spans="1:4" ht="12.75">
      <c r="A8" t="s">
        <v>3</v>
      </c>
      <c r="C8" s="8">
        <f>N1</f>
        <v>3.408532</v>
      </c>
      <c r="D8" s="29" t="str">
        <f>D7</f>
        <v>VSX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-0.004446403153116748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8.92271638198095E-06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57569.515905676104</v>
      </c>
      <c r="E15" s="14" t="s">
        <v>34</v>
      </c>
      <c r="F15" s="37">
        <v>1</v>
      </c>
    </row>
    <row r="16" spans="1:6" ht="12.75">
      <c r="A16" s="16" t="s">
        <v>4</v>
      </c>
      <c r="B16" s="10"/>
      <c r="C16" s="17">
        <f>+C8+C12</f>
        <v>3.4085409227163823</v>
      </c>
      <c r="E16" s="14" t="s">
        <v>30</v>
      </c>
      <c r="F16" s="38">
        <f ca="1">NOW()+15018.5+$C$5/24</f>
        <v>59906.85437858796</v>
      </c>
    </row>
    <row r="17" spans="1:6" ht="13.5" thickBot="1">
      <c r="A17" s="14" t="s">
        <v>27</v>
      </c>
      <c r="B17" s="10"/>
      <c r="C17" s="10">
        <f>COUNT(C21:C2191)</f>
        <v>5</v>
      </c>
      <c r="E17" s="14" t="s">
        <v>35</v>
      </c>
      <c r="F17" s="15">
        <f>ROUND(2*(F16-$C$7)/$C$8,0)/2+F15</f>
        <v>2173.5</v>
      </c>
    </row>
    <row r="18" spans="1:6" ht="14.25" thickBot="1" thickTop="1">
      <c r="A18" s="16" t="s">
        <v>5</v>
      </c>
      <c r="B18" s="10"/>
      <c r="C18" s="19">
        <f>+C15</f>
        <v>57569.515905676104</v>
      </c>
      <c r="D18" s="20">
        <f>+C16</f>
        <v>3.4085409227163823</v>
      </c>
      <c r="E18" s="14" t="s">
        <v>36</v>
      </c>
      <c r="F18" s="23">
        <f>ROUND(2*(F16-$C$15)/$C$16,0)/2+F15</f>
        <v>686.5</v>
      </c>
    </row>
    <row r="19" spans="5:6" ht="13.5" thickTop="1">
      <c r="E19" s="14" t="s">
        <v>31</v>
      </c>
      <c r="F19" s="18">
        <f>+$C$15+$C$16*F18-15018.5-$C$5/24</f>
        <v>44891.37508245424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s="42" t="s">
        <v>46</v>
      </c>
      <c r="B21" s="43" t="s">
        <v>47</v>
      </c>
      <c r="C21" s="44">
        <v>52105.635</v>
      </c>
      <c r="D21" s="44">
        <v>0.01</v>
      </c>
      <c r="E21">
        <f>+(C21-C$7)/C$8</f>
        <v>-115.99861758668973</v>
      </c>
      <c r="F21">
        <f>ROUND(2*E21,0)/2</f>
        <v>-116</v>
      </c>
      <c r="G21">
        <f>+C21-(C$7+F21*C$8)</f>
        <v>0.004712000001745764</v>
      </c>
      <c r="I21">
        <f>+G21</f>
        <v>0.004712000001745764</v>
      </c>
      <c r="O21">
        <f>+C$11+C$12*$F21</f>
        <v>-0.005481438253426538</v>
      </c>
      <c r="Q21" s="2">
        <f>+C21-15018.5</f>
        <v>37087.135</v>
      </c>
    </row>
    <row r="22" spans="1:17" ht="12.75">
      <c r="A22" t="s">
        <v>45</v>
      </c>
      <c r="C22" s="8">
        <v>52501.02</v>
      </c>
      <c r="D22" s="8" t="s">
        <v>13</v>
      </c>
      <c r="E22">
        <f>+(C22-C$7)/C$8</f>
        <v>0</v>
      </c>
      <c r="F22">
        <f>ROUND(2*E22,0)/2</f>
        <v>0</v>
      </c>
      <c r="G22">
        <f>+C22-(C$7+F22*C$8)</f>
        <v>0</v>
      </c>
      <c r="I22">
        <f>+G22</f>
        <v>0</v>
      </c>
      <c r="O22">
        <f>+C$11+C$12*$F22</f>
        <v>-0.004446403153116748</v>
      </c>
      <c r="Q22" s="2">
        <f>+C22-15018.5</f>
        <v>37482.52</v>
      </c>
    </row>
    <row r="23" spans="1:17" ht="12.75">
      <c r="A23" s="42" t="s">
        <v>46</v>
      </c>
      <c r="B23" s="43" t="s">
        <v>48</v>
      </c>
      <c r="C23" s="44">
        <v>54312.628</v>
      </c>
      <c r="D23" s="44">
        <v>0.01</v>
      </c>
      <c r="E23">
        <f>+(C23-C$7)/C$8</f>
        <v>531.4921496996361</v>
      </c>
      <c r="F23">
        <f>ROUND(2*E23,0)/2</f>
        <v>531.5</v>
      </c>
      <c r="G23">
        <f>+C23-(C$7+F23*C$8)</f>
        <v>-0.026757999999972526</v>
      </c>
      <c r="I23">
        <f>+G23</f>
        <v>-0.026757999999972526</v>
      </c>
      <c r="O23">
        <f>+C$11+C$12*$F23</f>
        <v>0.00029602060390612663</v>
      </c>
      <c r="Q23" s="2">
        <f>+C23-15018.5</f>
        <v>39294.128</v>
      </c>
    </row>
    <row r="24" spans="1:17" ht="12.75">
      <c r="A24" s="42" t="s">
        <v>46</v>
      </c>
      <c r="B24" s="43" t="s">
        <v>47</v>
      </c>
      <c r="C24" s="44">
        <v>54593.863</v>
      </c>
      <c r="D24" s="44">
        <v>0.01</v>
      </c>
      <c r="E24">
        <f>+(C24-C$7)/C$8</f>
        <v>614.0012767959934</v>
      </c>
      <c r="F24">
        <f>ROUND(2*E24,0)/2</f>
        <v>614</v>
      </c>
      <c r="G24">
        <f>+C24-(C$7+F24*C$8)</f>
        <v>0.0043520000035641715</v>
      </c>
      <c r="I24">
        <f>+G24</f>
        <v>0.0043520000035641715</v>
      </c>
      <c r="O24">
        <f>+C$11+C$12*$F24</f>
        <v>0.0010321447054195548</v>
      </c>
      <c r="Q24" s="2">
        <f>+C24-15018.5</f>
        <v>39575.363</v>
      </c>
    </row>
    <row r="25" spans="1:17" ht="12.75">
      <c r="A25" s="45" t="s">
        <v>49</v>
      </c>
      <c r="B25" s="46" t="s">
        <v>47</v>
      </c>
      <c r="C25" s="47">
        <v>57569.525</v>
      </c>
      <c r="D25" s="47">
        <v>0.005</v>
      </c>
      <c r="E25">
        <f>+(C25-C$7)/C$8</f>
        <v>1487.0052562217413</v>
      </c>
      <c r="F25">
        <f>ROUND(2*E25,0)/2</f>
        <v>1487</v>
      </c>
      <c r="G25">
        <f>+C25-(C$7+F25*C$8)</f>
        <v>0.01791600000433391</v>
      </c>
      <c r="I25">
        <f>+G25</f>
        <v>0.01791600000433391</v>
      </c>
      <c r="O25">
        <f>+C$11+C$12*$F25</f>
        <v>0.008821676106888924</v>
      </c>
      <c r="Q25" s="2">
        <f>+C25-15018.5</f>
        <v>42551.025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2022-11-23T07:30:18Z</dcterms:modified>
  <cp:category/>
  <cp:version/>
  <cp:contentType/>
  <cp:contentStatus/>
</cp:coreProperties>
</file>