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<sst xmlns="http://schemas.openxmlformats.org/spreadsheetml/2006/main" count="56" uniqueCount="50">
  <si>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</si>
  <si>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</si>
  <si>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</si>
  <si>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</si>
  <si>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</si>
  <si>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</si>
  <si>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</si>
  <si>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</si>
  <si>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</si>
  <si>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</si>
  <si>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</si>
  <si>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</si>
  <si>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</si>
  <si>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</si>
  <si>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</si>
  <si>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</si>
  <si>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</si>
  <si>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</si>
  <si>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</si>
  <si>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</si>
  <si>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</si>
  <si>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</si>
  <si>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</si>
  <si>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</si>
  <si>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</si>
  <si>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</si>
  <si>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</si>
  <si>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</si>
  <si>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</si>
  <si>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</si>
  <si>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</si>
  <si>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</si>
  <si>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</si>
  <si>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EB</t>
  </si>
  <si>
    <t>IBVS 5699 Eph.</t>
  </si>
  <si>
    <t>IBVS 5699</t>
  </si>
  <si>
    <t>IBVS 5871</t>
  </si>
  <si>
    <t>I</t>
  </si>
  <si>
    <t>IBVS 5920</t>
  </si>
  <si>
    <t>Add cycle</t>
  </si>
  <si>
    <t>Old Cycle</t>
  </si>
  <si>
    <t>IBVS 5992</t>
  </si>
  <si>
    <t>IBVS 6029</t>
  </si>
  <si>
    <t>OEJV 0179</t>
  </si>
  <si>
    <t>pg</t>
  </si>
  <si>
    <t>vis</t>
  </si>
  <si>
    <t>PE</t>
  </si>
  <si>
    <t>CCD</t>
  </si>
  <si>
    <t>CC Tau / GSC 0087-0843</t>
  </si>
  <si>
    <t>JAVSO 49,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</si>
</sst>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 Tau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0.0001</c:v>
                  </c:pt>
                  <c:pt idx="3">
                    <c:v>0.0003</c:v>
                  </c:pt>
                  <c:pt idx="4">
                    <c:v>0.0004</c:v>
                  </c:pt>
                  <c:pt idx="5">
                    <c:v>0.0001</c:v>
                  </c:pt>
                  <c:pt idx="6">
                    <c:v>8E-05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2617095"/>
        <c:axId val="46444992"/>
      </c:scatterChart>
      <c:val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crossBetween val="midCat"/>
        <c:dispUnits/>
      </c:valAx>
      <c:valAx>
        <c:axId val="4644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70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4" ht="12.75">
      <c r="A2" t="s">
        <v>22</v>
      </c>
      <c r="B2" s="12" t="s">
        <v>33</v>
      </c>
      <c r="C2" s="3"/>
      <c r="D2" s="3"/>
    </row>
    <row r="3" ht="13.5" thickBot="1"/>
    <row r="4" spans="1:4" ht="14.25" thickBot="1" thickTop="1">
      <c r="A4" s="5" t="s">
        <v>34</v>
      </c>
      <c r="C4" s="8">
        <v>51525.305</v>
      </c>
      <c r="D4" s="9">
        <v>0.47966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+C4</f>
        <v>51525.305</v>
      </c>
    </row>
    <row r="8" spans="1:3" ht="12.75">
      <c r="A8" t="s">
        <v>2</v>
      </c>
      <c r="C8">
        <f>+D4</f>
        <v>0.47966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INTERCEPT(INDIRECT($D$9):G992,INDIRECT($C$9):F992)</f>
        <v>-0.0013485912940801315</v>
      </c>
      <c r="D11" s="3"/>
      <c r="E11" s="12"/>
    </row>
    <row r="12" spans="1:5" ht="12.75">
      <c r="A12" s="12" t="s">
        <v>15</v>
      </c>
      <c r="B12" s="12"/>
      <c r="C12" s="23">
        <f ca="1">SLOPE(INDIRECT($D$9):G992,INDIRECT($C$9):F992)</f>
        <v>7.745463839205497E-06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(C7+C11)+(C8+C12)*INT(MAX(F21:F3533))</f>
        <v>58133.68618066402</v>
      </c>
      <c r="E15" s="16" t="s">
        <v>39</v>
      </c>
      <c r="F15" s="13">
        <v>1</v>
      </c>
    </row>
    <row r="16" spans="1:6" ht="12.75">
      <c r="A16" s="18" t="s">
        <v>3</v>
      </c>
      <c r="B16" s="12"/>
      <c r="C16" s="19">
        <f>+C8+C12</f>
        <v>0.47966774546383917</v>
      </c>
      <c r="E16" s="16" t="s">
        <v>29</v>
      </c>
      <c r="F16" s="17">
        <f ca="1">NOW()+15018.5+$C$5/24</f>
        <v>59906.86496979166</v>
      </c>
    </row>
    <row r="17" spans="1:6" ht="13.5" thickBot="1">
      <c r="A17" s="16" t="s">
        <v>26</v>
      </c>
      <c r="B17" s="12"/>
      <c r="C17" s="12">
        <f>COUNT(C21:C2191)</f>
        <v>7</v>
      </c>
      <c r="E17" s="16" t="s">
        <v>40</v>
      </c>
      <c r="F17" s="17">
        <f>ROUND(2*(F16-$C$7)/$C$8,0)/2+F15</f>
        <v>17475</v>
      </c>
    </row>
    <row r="18" spans="1:6" ht="14.25" thickBot="1" thickTop="1">
      <c r="A18" s="18" t="s">
        <v>4</v>
      </c>
      <c r="B18" s="12"/>
      <c r="C18" s="21">
        <f>+C15</f>
        <v>58133.68618066402</v>
      </c>
      <c r="D18" s="22">
        <f>+C16</f>
        <v>0.47966774546383917</v>
      </c>
      <c r="E18" s="16" t="s">
        <v>30</v>
      </c>
      <c r="F18" s="25">
        <f>ROUND(2*(F16-$C$15)/$C$16,0)/2+F15</f>
        <v>3697.5</v>
      </c>
    </row>
    <row r="19" spans="5:6" ht="13.5" thickTop="1">
      <c r="E19" s="16" t="s">
        <v>31</v>
      </c>
      <c r="F19" s="20">
        <f>+$C$15+$C$16*F18-15018.5-$C$5/24</f>
        <v>44889.153502849906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44</v>
      </c>
      <c r="I20" s="7" t="s">
        <v>45</v>
      </c>
      <c r="J20" s="7" t="s">
        <v>46</v>
      </c>
      <c r="K20" s="7" t="s">
        <v>47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s="28" t="s">
        <v>35</v>
      </c>
      <c r="C21" s="10">
        <v>51525.305</v>
      </c>
      <c r="D21" s="10" t="s">
        <v>12</v>
      </c>
      <c r="E21">
        <f aca="true" t="shared" si="0" ref="E21:E26">+(C21-C$7)/C$8</f>
        <v>0</v>
      </c>
      <c r="F21">
        <f aca="true" t="shared" si="1" ref="F21:F27">ROUND(2*E21,0)/2</f>
        <v>0</v>
      </c>
      <c r="G21">
        <f aca="true" t="shared" si="2" ref="G21:G26">+C21-(C$7+F21*C$8)</f>
        <v>0</v>
      </c>
      <c r="K21">
        <f aca="true" t="shared" si="3" ref="K21:K26">+G21</f>
        <v>0</v>
      </c>
      <c r="O21">
        <f aca="true" t="shared" si="4" ref="O21:O26">+C$11+C$12*$F21</f>
        <v>-0.0013485912940801315</v>
      </c>
      <c r="Q21" s="2">
        <f aca="true" t="shared" si="5" ref="Q21:Q26">+C21-15018.5</f>
        <v>36506.805</v>
      </c>
    </row>
    <row r="22" spans="1:17" ht="12.75">
      <c r="A22" s="29" t="s">
        <v>36</v>
      </c>
      <c r="B22" s="30" t="s">
        <v>37</v>
      </c>
      <c r="C22" s="29">
        <v>54831.6525</v>
      </c>
      <c r="D22" s="29">
        <v>0.0003</v>
      </c>
      <c r="E22">
        <f t="shared" si="0"/>
        <v>6893.106575490965</v>
      </c>
      <c r="F22">
        <f t="shared" si="1"/>
        <v>6893</v>
      </c>
      <c r="G22">
        <f t="shared" si="2"/>
        <v>0.051119999996444676</v>
      </c>
      <c r="K22">
        <f t="shared" si="3"/>
        <v>0.051119999996444676</v>
      </c>
      <c r="O22">
        <f t="shared" si="4"/>
        <v>0.05204089094956336</v>
      </c>
      <c r="Q22" s="2">
        <f t="shared" si="5"/>
        <v>39813.1525</v>
      </c>
    </row>
    <row r="23" spans="1:17" ht="12.75">
      <c r="A23" s="31" t="s">
        <v>38</v>
      </c>
      <c r="B23" s="32" t="s">
        <v>37</v>
      </c>
      <c r="C23" s="31">
        <v>55144.8755</v>
      </c>
      <c r="D23" s="31">
        <v>0.0001</v>
      </c>
      <c r="E23">
        <f t="shared" si="0"/>
        <v>7546.117041237547</v>
      </c>
      <c r="F23">
        <f t="shared" si="1"/>
        <v>7546</v>
      </c>
      <c r="G23">
        <f t="shared" si="2"/>
        <v>0.056140000000596046</v>
      </c>
      <c r="K23">
        <f t="shared" si="3"/>
        <v>0.056140000000596046</v>
      </c>
      <c r="O23">
        <f t="shared" si="4"/>
        <v>0.05709867883656455</v>
      </c>
      <c r="Q23" s="2">
        <f t="shared" si="5"/>
        <v>40126.3755</v>
      </c>
    </row>
    <row r="24" spans="1:17" ht="12.75">
      <c r="A24" s="31" t="s">
        <v>41</v>
      </c>
      <c r="B24" s="32" t="s">
        <v>37</v>
      </c>
      <c r="C24" s="31">
        <v>55563.6263</v>
      </c>
      <c r="D24" s="31">
        <v>0.0003</v>
      </c>
      <c r="E24">
        <f t="shared" si="0"/>
        <v>8419.132927490313</v>
      </c>
      <c r="F24">
        <f t="shared" si="1"/>
        <v>8419</v>
      </c>
      <c r="G24">
        <f t="shared" si="2"/>
        <v>0.06376000000454951</v>
      </c>
      <c r="K24">
        <f t="shared" si="3"/>
        <v>0.06376000000454951</v>
      </c>
      <c r="O24">
        <f t="shared" si="4"/>
        <v>0.06386046876819094</v>
      </c>
      <c r="Q24" s="2">
        <f t="shared" si="5"/>
        <v>40545.1263</v>
      </c>
    </row>
    <row r="25" spans="1:17" ht="12.75">
      <c r="A25" s="29" t="s">
        <v>42</v>
      </c>
      <c r="B25" s="30" t="s">
        <v>37</v>
      </c>
      <c r="C25" s="29">
        <v>55940.6439</v>
      </c>
      <c r="D25" s="29">
        <v>0.0004</v>
      </c>
      <c r="E25">
        <f t="shared" si="0"/>
        <v>9205.143017971068</v>
      </c>
      <c r="F25">
        <f t="shared" si="1"/>
        <v>9205</v>
      </c>
      <c r="G25">
        <f t="shared" si="2"/>
        <v>0.0686000000059721</v>
      </c>
      <c r="K25">
        <f t="shared" si="3"/>
        <v>0.0686000000059721</v>
      </c>
      <c r="O25">
        <f t="shared" si="4"/>
        <v>0.06994840334580646</v>
      </c>
      <c r="Q25" s="2">
        <f t="shared" si="5"/>
        <v>40922.1439</v>
      </c>
    </row>
    <row r="26" spans="1:17" ht="12.75">
      <c r="A26" s="33" t="s">
        <v>43</v>
      </c>
      <c r="B26" s="34" t="s">
        <v>37</v>
      </c>
      <c r="C26" s="35">
        <v>57359.50271</v>
      </c>
      <c r="D26" s="35">
        <v>0.0001</v>
      </c>
      <c r="E26">
        <f t="shared" si="0"/>
        <v>12163.194158362174</v>
      </c>
      <c r="F26">
        <f t="shared" si="1"/>
        <v>12163</v>
      </c>
      <c r="G26">
        <f t="shared" si="2"/>
        <v>0.0931300000011106</v>
      </c>
      <c r="K26">
        <f t="shared" si="3"/>
        <v>0.0931300000011106</v>
      </c>
      <c r="O26">
        <f t="shared" si="4"/>
        <v>0.09285948538217632</v>
      </c>
      <c r="Q26" s="2">
        <f t="shared" si="5"/>
        <v>42341.00271</v>
      </c>
    </row>
    <row r="27" spans="1:17" ht="12.75">
      <c r="A27" s="36" t="s">
        <v>49</v>
      </c>
      <c r="B27" s="37" t="s">
        <v>37</v>
      </c>
      <c r="C27" s="38">
        <v>58133.68789</v>
      </c>
      <c r="D27" s="38">
        <v>8E-05</v>
      </c>
      <c r="E27">
        <f>+(C27-C$7)/C$8</f>
        <v>13777.223220614604</v>
      </c>
      <c r="F27">
        <f t="shared" si="1"/>
        <v>13777</v>
      </c>
      <c r="G27">
        <f>+C27-(C$7+F27*C$8)</f>
        <v>0.10706999999820255</v>
      </c>
      <c r="K27">
        <f>+G27</f>
        <v>0.10706999999820255</v>
      </c>
      <c r="O27">
        <f>+C$11+C$12*$F27</f>
        <v>0.10536066401865399</v>
      </c>
      <c r="Q27" s="2">
        <f>+C27-15018.5</f>
        <v>43115.18789</v>
      </c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2022-11-23T07:45:33Z</dcterms:modified>
  <cp:category/>
  <cp:version/>
  <cp:contentType/>
  <cp:contentStatus/>
</cp:coreProperties>
</file>