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<sst xmlns="http://schemas.openxmlformats.org/spreadsheetml/2006/main" count="732" uniqueCount="371">
  <si>
    <t>CF Tau / GSC 01262-00050</t>
  </si>
  <si>
    <t>System Type:</t>
  </si>
  <si>
    <t>EA/D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</si>
  <si>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</si>
  <si>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</si>
  <si>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</si>
  <si>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</si>
  <si>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</si>
  <si>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</si>
  <si>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</si>
  <si>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</si>
  <si>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</si>
  <si>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</si>
  <si>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</si>
  <si>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</si>
  <si>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</si>
  <si>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</si>
  <si>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</si>
  <si>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</si>
  <si>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</si>
  <si>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</si>
  <si>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</si>
  <si>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</si>
  <si>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</si>
  <si>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</si>
  <si>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</si>
  <si>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</si>
  <si>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</si>
  <si>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</si>
  <si>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</si>
  <si>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</si>
  <si>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</si>
  <si>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</si>
  <si>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</si>
  <si>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</si>
  <si>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</si>
  <si>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S4</t>
  </si>
  <si>
    <t>S5</t>
  </si>
  <si>
    <t>Misc</t>
  </si>
  <si>
    <t>Lin Fit</t>
  </si>
  <si>
    <t>Q. Fit</t>
  </si>
  <si>
    <t>Date</t>
  </si>
  <si>
    <t>BAD?</t>
  </si>
  <si>
    <t> AN 252.393 </t>
  </si>
  <si>
    <t>I</t>
  </si>
  <si>
    <t> AA 26.344 </t>
  </si>
  <si>
    <t>II</t>
  </si>
  <si>
    <t>GCVS 4</t>
  </si>
  <si>
    <t> IODE 4.3.34 </t>
  </si>
  <si>
    <t> SAC 22.88 </t>
  </si>
  <si>
    <t> AA 10.106 </t>
  </si>
  <si>
    <t> AAC 5.9 </t>
  </si>
  <si>
    <t> MVS 2.126 </t>
  </si>
  <si>
    <t> AA 7.190 </t>
  </si>
  <si>
    <t> AA 8.192 </t>
  </si>
  <si>
    <t> VSSC 60.23 </t>
  </si>
  <si>
    <t>BAV-R 35,1</t>
  </si>
  <si>
    <t>K</t>
  </si>
  <si>
    <t>BAAVSS 61,14</t>
  </si>
  <si>
    <t>v</t>
  </si>
  <si>
    <t> VSSC 68.35 </t>
  </si>
  <si>
    <t>BAV-M 46</t>
  </si>
  <si>
    <t> VSSC 73 </t>
  </si>
  <si>
    <t>BAV-M 56</t>
  </si>
  <si>
    <t>phe</t>
  </si>
  <si>
    <t>BAVM 56 </t>
  </si>
  <si>
    <t>BBSAG Bull.112</t>
  </si>
  <si>
    <t>ccd</t>
  </si>
  <si>
    <t>Paschke</t>
  </si>
  <si>
    <t>A</t>
  </si>
  <si>
    <t>B</t>
  </si>
  <si>
    <t>IBVS 5067</t>
  </si>
  <si>
    <t>IBVS 5251</t>
  </si>
  <si>
    <t>VSB 40 </t>
  </si>
  <si>
    <t>IBVS 5487</t>
  </si>
  <si>
    <t>IBVS 5649</t>
  </si>
  <si>
    <t>VSB 42 </t>
  </si>
  <si>
    <t>IBVS 5670</t>
  </si>
  <si>
    <t>IBVS 5657</t>
  </si>
  <si>
    <t>IBVS 5731</t>
  </si>
  <si>
    <t>IBVS 5764</t>
  </si>
  <si>
    <t>JAVSO..41..122</t>
  </si>
  <si>
    <t>IBVS 5761</t>
  </si>
  <si>
    <t>IBVS 5910</t>
  </si>
  <si>
    <t>BAVM 193 </t>
  </si>
  <si>
    <t>IBVS 5918</t>
  </si>
  <si>
    <t>IBVS 5972</t>
  </si>
  <si>
    <t>IBVS 5992</t>
  </si>
  <si>
    <t>IBVS 6011</t>
  </si>
  <si>
    <t>OEJV 0160</t>
  </si>
  <si>
    <t>VSB 56 </t>
  </si>
  <si>
    <t>OEJV 0168</t>
  </si>
  <si>
    <t>IBVS 6118</t>
  </si>
  <si>
    <t>VSB-064</t>
  </si>
  <si>
    <t>Rc</t>
  </si>
  <si>
    <t>OEJV 0211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</si>
  <si>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</si>
  <si>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</si>
  <si>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</si>
  <si>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</si>
  <si>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</si>
  <si>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</si>
  <si>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</si>
  <si>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2430651.230 </t>
  </si>
  <si>
    <t> 18.10.1942 17:31 </t>
  </si>
  <si>
    <t> 0.000 </t>
  </si>
  <si>
    <t>V </t>
  </si>
  <si>
    <t> W.Zessewitsch </t>
  </si>
  <si>
    <t>2446001.488 </t>
  </si>
  <si>
    <t> 27.10.1984 23:42 </t>
  </si>
  <si>
    <t> -0.049 </t>
  </si>
  <si>
    <t>F </t>
  </si>
  <si>
    <t> H.Vielmetter </t>
  </si>
  <si>
    <t>BAVM 39 </t>
  </si>
  <si>
    <t>2446023.537 </t>
  </si>
  <si>
    <t> 19.11.1984 00:53 </t>
  </si>
  <si>
    <t> -0.047 </t>
  </si>
  <si>
    <t>2446059.360 </t>
  </si>
  <si>
    <t> 24.12.1984 20:38 </t>
  </si>
  <si>
    <t> -0.051 </t>
  </si>
  <si>
    <t> T.Brelstaff </t>
  </si>
  <si>
    <t> VSSC 61.19 </t>
  </si>
  <si>
    <t>2446770.376 </t>
  </si>
  <si>
    <t> 05.12.1986 21:01 </t>
  </si>
  <si>
    <t> -0.055 </t>
  </si>
  <si>
    <t>BAVM 46 </t>
  </si>
  <si>
    <t>2450008.509 </t>
  </si>
  <si>
    <t> 18.10.1995 00:12 </t>
  </si>
  <si>
    <t> -0.092 </t>
  </si>
  <si>
    <t>E </t>
  </si>
  <si>
    <t>?</t>
  </si>
  <si>
    <t> A.Paschke </t>
  </si>
  <si>
    <t> BBS 112 </t>
  </si>
  <si>
    <t>2451919.7246 </t>
  </si>
  <si>
    <t> 10.01.2001 05:23 </t>
  </si>
  <si>
    <t> -0.0865 </t>
  </si>
  <si>
    <t> Sandberg Lacy et a </t>
  </si>
  <si>
    <t>IBVS 5067 </t>
  </si>
  <si>
    <t>2451966.5772 </t>
  </si>
  <si>
    <t> 26.02.2001 01:51 </t>
  </si>
  <si>
    <t> -0.0840 </t>
  </si>
  <si>
    <t>2452178.7796 </t>
  </si>
  <si>
    <t> 26.09.2001 06:42 </t>
  </si>
  <si>
    <t> -0.0851 </t>
  </si>
  <si>
    <t>G</t>
  </si>
  <si>
    <t> C.Lacy et al. </t>
  </si>
  <si>
    <t>IBVS 5251 </t>
  </si>
  <si>
    <t>2452972.4836 </t>
  </si>
  <si>
    <t> 28.11.2003 23:36 </t>
  </si>
  <si>
    <t> -0.0775 </t>
  </si>
  <si>
    <t> B.Albayrak et al. </t>
  </si>
  <si>
    <t>IBVS 5649 </t>
  </si>
  <si>
    <t>2452979.3728 </t>
  </si>
  <si>
    <t> 05.12.2003 20:56 </t>
  </si>
  <si>
    <t> -0.0780 </t>
  </si>
  <si>
    <t>2453311.4615 </t>
  </si>
  <si>
    <t> 01.11.2004 23:04 </t>
  </si>
  <si>
    <t> -0.0740 </t>
  </si>
  <si>
    <t>2453341.7779 </t>
  </si>
  <si>
    <t> 02.12.2004 06:40 </t>
  </si>
  <si>
    <t> -0.0724 </t>
  </si>
  <si>
    <t> C.Lacy </t>
  </si>
  <si>
    <t>IBVS 5670 </t>
  </si>
  <si>
    <t>2453366.5851 </t>
  </si>
  <si>
    <t> 27.12.2004 02:02 </t>
  </si>
  <si>
    <t> -0.0682 </t>
  </si>
  <si>
    <t>2453377.6090 </t>
  </si>
  <si>
    <t> 07.01.2005 02:36 </t>
  </si>
  <si>
    <t> -0.0679 </t>
  </si>
  <si>
    <t>2453399.6557 </t>
  </si>
  <si>
    <t> 29.01.2005 03:44 </t>
  </si>
  <si>
    <t> -0.0683 </t>
  </si>
  <si>
    <t>2453409.2994 </t>
  </si>
  <si>
    <t> 07.02.2005 19:11 </t>
  </si>
  <si>
    <t> -0.0702 </t>
  </si>
  <si>
    <t>-I</t>
  </si>
  <si>
    <t> v.Poschinger </t>
  </si>
  <si>
    <t>BAVM 173 </t>
  </si>
  <si>
    <t>2453683.5127 </t>
  </si>
  <si>
    <t> 09.11.2005 00:18 </t>
  </si>
  <si>
    <t>8357.5</t>
  </si>
  <si>
    <t> -0.0680 </t>
  </si>
  <si>
    <t>C </t>
  </si>
  <si>
    <t> F.Agerer </t>
  </si>
  <si>
    <t>BAVM 178 </t>
  </si>
  <si>
    <t>2453684.8897 </t>
  </si>
  <si>
    <t> 10.11.2005 09:21 </t>
  </si>
  <si>
    <t>8358</t>
  </si>
  <si>
    <t> -0.0689 </t>
  </si>
  <si>
    <t>2453727.6087 </t>
  </si>
  <si>
    <t> 23.12.2005 02:36 </t>
  </si>
  <si>
    <t>8373.5</t>
  </si>
  <si>
    <t> -0.0662 </t>
  </si>
  <si>
    <t>2453738.6338 </t>
  </si>
  <si>
    <t> 03.01.2006 03:12 </t>
  </si>
  <si>
    <t>8377.5</t>
  </si>
  <si>
    <t> -0.0647 </t>
  </si>
  <si>
    <t>IBVS 5764 </t>
  </si>
  <si>
    <t>2453742.7627 </t>
  </si>
  <si>
    <t> 07.01.2006 06:18 </t>
  </si>
  <si>
    <t>8379</t>
  </si>
  <si>
    <t> -0.0696 </t>
  </si>
  <si>
    <t>2453749.6548 </t>
  </si>
  <si>
    <t> 14.01.2006 03:42 </t>
  </si>
  <si>
    <t>8381.5</t>
  </si>
  <si>
    <t> -0.0672 </t>
  </si>
  <si>
    <t>2453753.7858 </t>
  </si>
  <si>
    <t> 18.01.2006 06:51 </t>
  </si>
  <si>
    <t>8383</t>
  </si>
  <si>
    <t> -0.0701 </t>
  </si>
  <si>
    <t>2454041.7675 </t>
  </si>
  <si>
    <t> 02.11.2006 06:25 </t>
  </si>
  <si>
    <t>8487.5</t>
  </si>
  <si>
    <t> -0.0789 </t>
  </si>
  <si>
    <t>2454041.7705 </t>
  </si>
  <si>
    <t> 02.11.2006 06:29 </t>
  </si>
  <si>
    <t> -0.0759 </t>
  </si>
  <si>
    <t>2454070.7043 </t>
  </si>
  <si>
    <t> 01.12.2006 04:54 </t>
  </si>
  <si>
    <t>8498</t>
  </si>
  <si>
    <t> J.Bialozynski </t>
  </si>
  <si>
    <t> JAAVSO 41;122 </t>
  </si>
  <si>
    <t>2454084.4860 </t>
  </si>
  <si>
    <t> 14.12.2006 23:39 </t>
  </si>
  <si>
    <t>8503</t>
  </si>
  <si>
    <t> -0.0767 </t>
  </si>
  <si>
    <t>BAVM 183 </t>
  </si>
  <si>
    <t>2454085.8649 </t>
  </si>
  <si>
    <t> 16.12.2006 08:45 </t>
  </si>
  <si>
    <t>8503.5</t>
  </si>
  <si>
    <t> -0.0757 </t>
  </si>
  <si>
    <t>2454384.8710 </t>
  </si>
  <si>
    <t> 11.10.2007 08:54 </t>
  </si>
  <si>
    <t>8612</t>
  </si>
  <si>
    <t> -0.0837 </t>
  </si>
  <si>
    <t>IBVS 5910 </t>
  </si>
  <si>
    <t>2454406.9206 </t>
  </si>
  <si>
    <t> 02.11.2007 10:05 </t>
  </si>
  <si>
    <t>8620</t>
  </si>
  <si>
    <t> -0.0812 </t>
  </si>
  <si>
    <t>2454734.8615 </t>
  </si>
  <si>
    <t> 25.09.2008 08:40 </t>
  </si>
  <si>
    <t>8739</t>
  </si>
  <si>
    <t> -0.0912 </t>
  </si>
  <si>
    <t>2454842.3397 </t>
  </si>
  <si>
    <t> 10.01.2009 20:09 </t>
  </si>
  <si>
    <t>8778</t>
  </si>
  <si>
    <t> -0.0927 </t>
  </si>
  <si>
    <t> P.Frank </t>
  </si>
  <si>
    <t>BAVM 209 </t>
  </si>
  <si>
    <t>2455572.6417 </t>
  </si>
  <si>
    <t> 11.01.2011 03:24 </t>
  </si>
  <si>
    <t>9043</t>
  </si>
  <si>
    <t> -0.1016 </t>
  </si>
  <si>
    <t> R.Diethelm </t>
  </si>
  <si>
    <t>IBVS 5992 </t>
  </si>
  <si>
    <t>2455868.8932 </t>
  </si>
  <si>
    <t> 03.11.2011 09:26 </t>
  </si>
  <si>
    <t>9150.5</t>
  </si>
  <si>
    <t> -0.1082 </t>
  </si>
  <si>
    <t>IBVS 6011 </t>
  </si>
  <si>
    <t>2455994.28811 </t>
  </si>
  <si>
    <t> 07.03.2012 18:54 </t>
  </si>
  <si>
    <t>9196</t>
  </si>
  <si>
    <t> -0.10633 </t>
  </si>
  <si>
    <t>R</t>
  </si>
  <si>
    <t> L.Šmelcer </t>
  </si>
  <si>
    <t>OEJV 0160 </t>
  </si>
  <si>
    <t>2455994.28821 </t>
  </si>
  <si>
    <t> 07.03.2012 18:55 </t>
  </si>
  <si>
    <t> -0.10623 </t>
  </si>
  <si>
    <t>2456246.44109 </t>
  </si>
  <si>
    <t> 14.11.2012 22:35 </t>
  </si>
  <si>
    <t>9287.5</t>
  </si>
  <si>
    <t> -0.11728 </t>
  </si>
  <si>
    <t>2456246.44812 </t>
  </si>
  <si>
    <t> 14.11.2012 22:45 </t>
  </si>
  <si>
    <t> -0.11025 </t>
  </si>
  <si>
    <t>2456246.44989 </t>
  </si>
  <si>
    <t> 14.11.2012 22:47 </t>
  </si>
  <si>
    <t> -0.10848 </t>
  </si>
  <si>
    <t>2456654.3145 </t>
  </si>
  <si>
    <t> 27.12.2013 19:32 </t>
  </si>
  <si>
    <t>9435.5</t>
  </si>
  <si>
    <t> -0.1156 </t>
  </si>
  <si>
    <t>BAVM 234 </t>
  </si>
  <si>
    <t>2426382.364 </t>
  </si>
  <si>
    <t> 09.02.1931 20:44 </t>
  </si>
  <si>
    <t> 0.008 </t>
  </si>
  <si>
    <t>P </t>
  </si>
  <si>
    <t> O.Morgenroth </t>
  </si>
  <si>
    <t>2427713.505 </t>
  </si>
  <si>
    <t> 03.10.1934 00:07 </t>
  </si>
  <si>
    <t> 0.054 </t>
  </si>
  <si>
    <t> S.Piotrowski </t>
  </si>
  <si>
    <t>2427731.445 </t>
  </si>
  <si>
    <t> 20.10.1934 22:40 </t>
  </si>
  <si>
    <t> 0.080 </t>
  </si>
  <si>
    <t>2431001.227 </t>
  </si>
  <si>
    <t> 03.10.1943 17:26 </t>
  </si>
  <si>
    <t> -0.001 </t>
  </si>
  <si>
    <t>2431150.047 </t>
  </si>
  <si>
    <t> 29.02.1944 13:07 </t>
  </si>
  <si>
    <t> 0.001 </t>
  </si>
  <si>
    <t>2432894.520 </t>
  </si>
  <si>
    <t> 09.12.1948 00:28 </t>
  </si>
  <si>
    <t> -0.004 </t>
  </si>
  <si>
    <t> R.Szafraniec </t>
  </si>
  <si>
    <t>2433189.412 </t>
  </si>
  <si>
    <t> 29.09.1949 21:53 </t>
  </si>
  <si>
    <t> 0.007 </t>
  </si>
  <si>
    <t>2433211.449 </t>
  </si>
  <si>
    <t> 21.10.1949 22:46 </t>
  </si>
  <si>
    <t> -0.003 </t>
  </si>
  <si>
    <t>2433269.339 </t>
  </si>
  <si>
    <t> 18.12.1949 20:08 </t>
  </si>
  <si>
    <t> 0.013 </t>
  </si>
  <si>
    <t>2433539.373 </t>
  </si>
  <si>
    <t> 14.09.1950 20:57 </t>
  </si>
  <si>
    <t> -0.030 </t>
  </si>
  <si>
    <t>2435399.562 </t>
  </si>
  <si>
    <t> 19.10.1955 01:29 </t>
  </si>
  <si>
    <t> -0.066 </t>
  </si>
  <si>
    <t> H.Huth </t>
  </si>
  <si>
    <t>2435807.509 </t>
  </si>
  <si>
    <t> 30.11.1956 00:12 </t>
  </si>
  <si>
    <t> 0.009 </t>
  </si>
  <si>
    <t>2435876.375 </t>
  </si>
  <si>
    <t> 06.02.1957 21:00 </t>
  </si>
  <si>
    <t> -0.022 </t>
  </si>
  <si>
    <t>2437579.547 </t>
  </si>
  <si>
    <t> 07.10.1961 01:07 </t>
  </si>
  <si>
    <t> 0.010 </t>
  </si>
  <si>
    <t>2445326.332 </t>
  </si>
  <si>
    <t> 22.12.1982 19:58 </t>
  </si>
  <si>
    <t> -0.012 </t>
  </si>
  <si>
    <t>2446351.462 </t>
  </si>
  <si>
    <t> 12.10.1985 23:05 </t>
  </si>
  <si>
    <t> -0.073 </t>
  </si>
  <si>
    <t>2446442.408 </t>
  </si>
  <si>
    <t> 11.01.1986 21:47 </t>
  </si>
  <si>
    <t> -0.072 </t>
  </si>
  <si>
    <t>2447856.211 </t>
  </si>
  <si>
    <t> 25.11.1989 17:03 </t>
  </si>
  <si>
    <t> -0.040 </t>
  </si>
  <si>
    <t>2447864.4453 </t>
  </si>
  <si>
    <t> 03.12.1989 22:41 </t>
  </si>
  <si>
    <t> -0.0736 </t>
  </si>
  <si>
    <t>B;V</t>
  </si>
  <si>
    <t>2452621.1055 </t>
  </si>
  <si>
    <t> 12.12.2002 14:31 </t>
  </si>
  <si>
    <t> -0.0796 </t>
  </si>
  <si>
    <t> Nakajima </t>
  </si>
  <si>
    <t>2452993.1522 </t>
  </si>
  <si>
    <t> 19.12.2003 15:39 </t>
  </si>
  <si>
    <t>2454387.6264 </t>
  </si>
  <si>
    <t> 14.10.2007 03:02 </t>
  </si>
  <si>
    <t>8613</t>
  </si>
  <si>
    <t> -0.0842 </t>
  </si>
  <si>
    <t>o</t>
  </si>
  <si>
    <t> U.Schmidt </t>
  </si>
  <si>
    <t>2455153.7515 </t>
  </si>
  <si>
    <t> 18.11.2009 06:02 </t>
  </si>
  <si>
    <t>8891</t>
  </si>
  <si>
    <t> -0.0965 </t>
  </si>
  <si>
    <t>IBVS 5972 </t>
  </si>
  <si>
    <t>2456617.1065 </t>
  </si>
  <si>
    <t> 20.11.2013 14:33 </t>
  </si>
  <si>
    <t>9422</t>
  </si>
  <si>
    <t> -0.1191 </t>
  </si>
  <si>
    <t> K.Shiokawa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</si>
</sst>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0.0000"/>
    <numFmt numFmtId="168" formatCode="dd/mm/yyyy"/>
  </numFmts>
  <fonts count="51">
    <font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9"/>
      <color indexed="8"/>
      <name val="CourierNewPSMT"/>
      <family val="3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9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7" fillId="0" borderId="0" xfId="0" applyNumberFormat="1" applyFont="1" applyAlignment="1">
      <alignment vertical="top"/>
    </xf>
    <xf numFmtId="0" fontId="0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1" fillId="0" borderId="0" xfId="60" applyFont="1" applyAlignment="1">
      <alignment horizontal="left"/>
      <protection/>
    </xf>
    <xf numFmtId="0" fontId="11" fillId="0" borderId="0" xfId="60" applyFont="1" applyBorder="1" applyAlignment="1">
      <alignment horizontal="center"/>
      <protection/>
    </xf>
    <xf numFmtId="167" fontId="11" fillId="0" borderId="0" xfId="60" applyNumberFormat="1" applyFont="1" applyFill="1" applyBorder="1" applyAlignment="1" applyProtection="1">
      <alignment horizontal="left" vertical="top"/>
      <protection/>
    </xf>
    <xf numFmtId="0" fontId="11" fillId="0" borderId="0" xfId="60" applyNumberFormat="1" applyFont="1" applyFill="1" applyBorder="1" applyAlignment="1" applyProtection="1">
      <alignment horizontal="left" vertical="top"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Alignment="1">
      <alignment horizontal="left"/>
      <protection/>
    </xf>
    <xf numFmtId="0" fontId="13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15" fillId="0" borderId="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0" fontId="2" fillId="33" borderId="20" xfId="0" applyFont="1" applyFill="1" applyBorder="1" applyAlignment="1">
      <alignment horizontal="left" vertical="top" wrapText="1" inden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right" vertical="top" wrapText="1"/>
    </xf>
    <xf numFmtId="0" fontId="15" fillId="33" borderId="20" xfId="56" applyNumberFormat="1" applyFont="1" applyFill="1" applyBorder="1" applyAlignment="1" applyProtection="1">
      <alignment horizontal="right" vertical="top" wrapText="1"/>
      <protection/>
    </xf>
    <xf numFmtId="0" fontId="2" fillId="33" borderId="20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CF Tau - O-C Diagr.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265"/>
          <c:w val="0.8995"/>
          <c:h val="0.6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A!$H$21:$H$94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A!$I$21:$I$94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A!$J$21:$J$94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A!$K$21:$K$94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A!$L$21:$L$94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A!$M$21:$M$94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A!$N$21:$N$94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A!$F$21:$F$94</c:f>
              <c:numCache/>
            </c:numRef>
          </c:xVal>
          <c:yVal>
            <c:numRef>
              <c:f>A!$O$21:$O$94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A!$U$21:$U$94</c:f>
              <c:numCache/>
            </c:numRef>
          </c:yVal>
          <c:smooth val="0"/>
        </c:ser>
        <c:axId val="16183247"/>
        <c:axId val="11431496"/>
      </c:scatterChart>
      <c:valAx>
        <c:axId val="16183247"/>
        <c:scaling>
          <c:orientation val="minMax"/>
          <c:min val="7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1496"/>
        <c:crossesAt val="0"/>
        <c:crossBetween val="midCat"/>
        <c:dispUnits/>
      </c:valAx>
      <c:valAx>
        <c:axId val="11431496"/>
        <c:scaling>
          <c:orientation val="minMax"/>
          <c:max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247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919"/>
          <c:w val="0.820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CF Tau - O-C Diagr.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2625"/>
          <c:w val="0.90075"/>
          <c:h val="0.6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A!$H$21:$H$94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A!$I$21:$I$94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A!$J$21:$J$94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A!$K$21:$K$94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A!$L$21:$L$94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A!$M$21:$M$94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A!$N$21:$N$94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A!$F$21:$F$94</c:f>
              <c:numCache/>
            </c:numRef>
          </c:xVal>
          <c:yVal>
            <c:numRef>
              <c:f>A!$O$21:$O$94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A!$F$21:$F$94</c:f>
              <c:numCache/>
            </c:numRef>
          </c:xVal>
          <c:yVal>
            <c:numRef>
              <c:f>A!$U$21:$U$94</c:f>
              <c:numCache/>
            </c:numRef>
          </c:yVal>
          <c:smooth val="0"/>
        </c:ser>
        <c:axId val="35774601"/>
        <c:axId val="53535954"/>
      </c:scatterChart>
      <c:valAx>
        <c:axId val="35774601"/>
        <c:scaling>
          <c:orientation val="minMax"/>
          <c:min val="-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35954"/>
        <c:crossesAt val="0"/>
        <c:crossBetween val="midCat"/>
        <c:dispUnits/>
      </c:valAx>
      <c:valAx>
        <c:axId val="5353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4601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91925"/>
          <c:w val="0.819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16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24375" y="0"/>
        <a:ext cx="56673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342900</xdr:colOff>
      <xdr:row>0</xdr:row>
      <xdr:rowOff>0</xdr:rowOff>
    </xdr:from>
    <xdr:to>
      <xdr:col>24</xdr:col>
      <xdr:colOff>561975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0439400" y="0"/>
        <a:ext cx="56769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39" TargetMode="External" /><Relationship Id="rId2" Type="http://schemas.openxmlformats.org/officeDocument/2006/relationships/hyperlink" Target="http://www.bav-astro.de/sfs/BAVM_link.php?BAVMnr=39" TargetMode="External" /><Relationship Id="rId3" Type="http://schemas.openxmlformats.org/officeDocument/2006/relationships/hyperlink" Target="http://www.bav-astro.de/sfs/BAVM_link.php?BAVMnr=46" TargetMode="External" /><Relationship Id="rId4" Type="http://schemas.openxmlformats.org/officeDocument/2006/relationships/hyperlink" Target="http://www.konkoly.hu/cgi-bin/IBVS?5067" TargetMode="External" /><Relationship Id="rId5" Type="http://schemas.openxmlformats.org/officeDocument/2006/relationships/hyperlink" Target="http://www.konkoly.hu/cgi-bin/IBVS?5067" TargetMode="External" /><Relationship Id="rId6" Type="http://schemas.openxmlformats.org/officeDocument/2006/relationships/hyperlink" Target="http://www.konkoly.hu/cgi-bin/IBVS?5251" TargetMode="External" /><Relationship Id="rId7" Type="http://schemas.openxmlformats.org/officeDocument/2006/relationships/hyperlink" Target="http://www.konkoly.hu/cgi-bin/IBVS?5649" TargetMode="External" /><Relationship Id="rId8" Type="http://schemas.openxmlformats.org/officeDocument/2006/relationships/hyperlink" Target="http://www.konkoly.hu/cgi-bin/IBVS?5649" TargetMode="External" /><Relationship Id="rId9" Type="http://schemas.openxmlformats.org/officeDocument/2006/relationships/hyperlink" Target="http://www.konkoly.hu/cgi-bin/IBVS?5649" TargetMode="External" /><Relationship Id="rId10" Type="http://schemas.openxmlformats.org/officeDocument/2006/relationships/hyperlink" Target="http://www.konkoly.hu/cgi-bin/IBVS?5670" TargetMode="External" /><Relationship Id="rId11" Type="http://schemas.openxmlformats.org/officeDocument/2006/relationships/hyperlink" Target="http://www.konkoly.hu/cgi-bin/IBVS?5670" TargetMode="External" /><Relationship Id="rId12" Type="http://schemas.openxmlformats.org/officeDocument/2006/relationships/hyperlink" Target="http://www.konkoly.hu/cgi-bin/IBVS?5670" TargetMode="External" /><Relationship Id="rId13" Type="http://schemas.openxmlformats.org/officeDocument/2006/relationships/hyperlink" Target="http://www.konkoly.hu/cgi-bin/IBVS?5670" TargetMode="External" /><Relationship Id="rId14" Type="http://schemas.openxmlformats.org/officeDocument/2006/relationships/hyperlink" Target="http://www.bav-astro.de/sfs/BAVM_link.php?BAVMnr=173" TargetMode="External" /><Relationship Id="rId15" Type="http://schemas.openxmlformats.org/officeDocument/2006/relationships/hyperlink" Target="http://www.bav-astro.de/sfs/BAVM_link.php?BAVMnr=178" TargetMode="External" /><Relationship Id="rId16" Type="http://schemas.openxmlformats.org/officeDocument/2006/relationships/hyperlink" Target="http://www.konkoly.hu/cgi-bin/IBVS?5670" TargetMode="External" /><Relationship Id="rId17" Type="http://schemas.openxmlformats.org/officeDocument/2006/relationships/hyperlink" Target="http://www.konkoly.hu/cgi-bin/IBVS?5670" TargetMode="External" /><Relationship Id="rId18" Type="http://schemas.openxmlformats.org/officeDocument/2006/relationships/hyperlink" Target="http://www.konkoly.hu/cgi-bin/IBVS?5764" TargetMode="External" /><Relationship Id="rId19" Type="http://schemas.openxmlformats.org/officeDocument/2006/relationships/hyperlink" Target="http://www.konkoly.hu/cgi-bin/IBVS?5764" TargetMode="External" /><Relationship Id="rId20" Type="http://schemas.openxmlformats.org/officeDocument/2006/relationships/hyperlink" Target="http://www.konkoly.hu/cgi-bin/IBVS?5764" TargetMode="External" /><Relationship Id="rId21" Type="http://schemas.openxmlformats.org/officeDocument/2006/relationships/hyperlink" Target="http://www.konkoly.hu/cgi-bin/IBVS?5764" TargetMode="External" /><Relationship Id="rId22" Type="http://schemas.openxmlformats.org/officeDocument/2006/relationships/hyperlink" Target="http://www.konkoly.hu/cgi-bin/IBVS?5764" TargetMode="External" /><Relationship Id="rId23" Type="http://schemas.openxmlformats.org/officeDocument/2006/relationships/hyperlink" Target="http://www.konkoly.hu/cgi-bin/IBVS?5764" TargetMode="External" /><Relationship Id="rId24" Type="http://schemas.openxmlformats.org/officeDocument/2006/relationships/hyperlink" Target="http://www.bav-astro.de/sfs/BAVM_link.php?BAVMnr=183" TargetMode="External" /><Relationship Id="rId25" Type="http://schemas.openxmlformats.org/officeDocument/2006/relationships/hyperlink" Target="http://www.konkoly.hu/cgi-bin/IBVS?5764" TargetMode="External" /><Relationship Id="rId26" Type="http://schemas.openxmlformats.org/officeDocument/2006/relationships/hyperlink" Target="http://www.konkoly.hu/cgi-bin/IBVS?5910" TargetMode="External" /><Relationship Id="rId27" Type="http://schemas.openxmlformats.org/officeDocument/2006/relationships/hyperlink" Target="http://www.konkoly.hu/cgi-bin/IBVS?5910" TargetMode="External" /><Relationship Id="rId28" Type="http://schemas.openxmlformats.org/officeDocument/2006/relationships/hyperlink" Target="http://www.konkoly.hu/cgi-bin/IBVS?5910" TargetMode="External" /><Relationship Id="rId29" Type="http://schemas.openxmlformats.org/officeDocument/2006/relationships/hyperlink" Target="http://www.bav-astro.de/sfs/BAVM_link.php?BAVMnr=209" TargetMode="External" /><Relationship Id="rId30" Type="http://schemas.openxmlformats.org/officeDocument/2006/relationships/hyperlink" Target="http://www.konkoly.hu/cgi-bin/IBVS?5992" TargetMode="External" /><Relationship Id="rId31" Type="http://schemas.openxmlformats.org/officeDocument/2006/relationships/hyperlink" Target="http://www.konkoly.hu/cgi-bin/IBVS?6011" TargetMode="External" /><Relationship Id="rId32" Type="http://schemas.openxmlformats.org/officeDocument/2006/relationships/hyperlink" Target="http://var.astro.cz/oejv/issues/oejv0160.pdf" TargetMode="External" /><Relationship Id="rId33" Type="http://schemas.openxmlformats.org/officeDocument/2006/relationships/hyperlink" Target="http://var.astro.cz/oejv/issues/oejv0160.pdf" TargetMode="External" /><Relationship Id="rId34" Type="http://schemas.openxmlformats.org/officeDocument/2006/relationships/hyperlink" Target="http://var.astro.cz/oejv/issues/oejv0160.pdf" TargetMode="External" /><Relationship Id="rId35" Type="http://schemas.openxmlformats.org/officeDocument/2006/relationships/hyperlink" Target="http://var.astro.cz/oejv/issues/oejv0160.pdf" TargetMode="External" /><Relationship Id="rId36" Type="http://schemas.openxmlformats.org/officeDocument/2006/relationships/hyperlink" Target="http://var.astro.cz/oejv/issues/oejv0160.pdf" TargetMode="External" /><Relationship Id="rId37" Type="http://schemas.openxmlformats.org/officeDocument/2006/relationships/hyperlink" Target="http://www.bav-astro.de/sfs/BAVM_link.php?BAVMnr=234" TargetMode="External" /><Relationship Id="rId38" Type="http://schemas.openxmlformats.org/officeDocument/2006/relationships/hyperlink" Target="http://www.bav-astro.de/sfs/BAVM_link.php?BAVMnr=56" TargetMode="External" /><Relationship Id="rId39" Type="http://schemas.openxmlformats.org/officeDocument/2006/relationships/hyperlink" Target="http://vsolj.cetus-net.org/no40.pdf" TargetMode="External" /><Relationship Id="rId40" Type="http://schemas.openxmlformats.org/officeDocument/2006/relationships/hyperlink" Target="http://vsolj.cetus-net.org/no42.pdf" TargetMode="External" /><Relationship Id="rId41" Type="http://schemas.openxmlformats.org/officeDocument/2006/relationships/hyperlink" Target="http://www.bav-astro.de/sfs/BAVM_link.php?BAVMnr=193" TargetMode="External" /><Relationship Id="rId42" Type="http://schemas.openxmlformats.org/officeDocument/2006/relationships/hyperlink" Target="http://www.konkoly.hu/cgi-bin/IBVS?5972" TargetMode="External" /><Relationship Id="rId43" Type="http://schemas.openxmlformats.org/officeDocument/2006/relationships/hyperlink" Target="http://vsolj.cetus-net.org/vsoljno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4"/>
  <sheetViews>
    <sheetView tabSelected="1" zoomScalePageLayoutView="0" workbookViewId="0" topLeftCell="A1">
      <selection activeCell="E13" sqref="E13"/>
    </sheetView>
  </sheetViews>
  <sheetFormatPr defaultColWidth="10.28125" defaultRowHeight="12.75"/>
  <cols>
    <col min="1" max="1" width="14.421875" style="1" customWidth="1"/>
    <col min="2" max="2" width="5.140625" style="2" customWidth="1"/>
    <col min="3" max="3" width="11.8515625" style="1" customWidth="1"/>
    <col min="4" max="4" width="9.421875" style="3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4" t="s">
        <v>0</v>
      </c>
    </row>
    <row r="2" spans="1:2" ht="12.75">
      <c r="A2" s="1" t="s">
        <v>1</v>
      </c>
      <c r="B2" s="5" t="s">
        <v>2</v>
      </c>
    </row>
    <row r="4" spans="1:4" ht="12.75">
      <c r="A4" s="6" t="s">
        <v>3</v>
      </c>
      <c r="C4" s="7">
        <v>30651.23</v>
      </c>
      <c r="D4" s="8">
        <v>2.75589</v>
      </c>
    </row>
    <row r="5" spans="1:4" ht="12.75">
      <c r="A5" s="9" t="s">
        <v>4</v>
      </c>
      <c r="B5"/>
      <c r="C5" s="10">
        <v>-9.5</v>
      </c>
      <c r="D5" t="s">
        <v>5</v>
      </c>
    </row>
    <row r="6" ht="12.75">
      <c r="A6" s="6" t="s">
        <v>6</v>
      </c>
    </row>
    <row r="7" spans="1:3" ht="12.75">
      <c r="A7" s="1" t="s">
        <v>7</v>
      </c>
      <c r="C7" s="1">
        <f>+C4</f>
        <v>30651.23</v>
      </c>
    </row>
    <row r="8" spans="1:3" ht="12.75">
      <c r="A8" s="1" t="s">
        <v>8</v>
      </c>
      <c r="C8" s="1">
        <f>+D4</f>
        <v>2.75589</v>
      </c>
    </row>
    <row r="9" spans="1:4" ht="12.75">
      <c r="A9" s="11" t="s">
        <v>9</v>
      </c>
      <c r="B9" s="12">
        <v>58</v>
      </c>
      <c r="C9" s="13" t="str">
        <f>"F"&amp;B9</f>
        <v>F58</v>
      </c>
      <c r="D9" s="14" t="str">
        <f>"G"&amp;B9</f>
        <v>G58</v>
      </c>
    </row>
    <row r="10" spans="1:5" ht="12.75">
      <c r="A10"/>
      <c r="B10"/>
      <c r="C10" s="15" t="s">
        <v>10</v>
      </c>
      <c r="D10" s="15" t="s">
        <v>11</v>
      </c>
      <c r="E10"/>
    </row>
    <row r="11" spans="1:5" ht="12.75">
      <c r="A11" t="s">
        <v>12</v>
      </c>
      <c r="B11"/>
      <c r="C11" s="16">
        <f ca="1">INTERCEPT(INDIRECT($D$9):G992,INDIRECT($C$9):F992)</f>
        <v>0.30306030788156374</v>
      </c>
      <c r="D11" s="2"/>
      <c r="E11"/>
    </row>
    <row r="12" spans="1:5" ht="12.75">
      <c r="A12" t="s">
        <v>13</v>
      </c>
      <c r="B12"/>
      <c r="C12" s="16">
        <f ca="1">SLOPE(INDIRECT($D$9):G992,INDIRECT($C$9):F992)</f>
        <v>-4.469690312646239E-05</v>
      </c>
      <c r="D12" s="2"/>
      <c r="E12"/>
    </row>
    <row r="13" spans="1:3" ht="12.75">
      <c r="A13" t="s">
        <v>14</v>
      </c>
      <c r="B13"/>
      <c r="C13" s="2" t="s">
        <v>15</v>
      </c>
    </row>
    <row r="14" spans="1:3" ht="12.75">
      <c r="A14"/>
      <c r="B14"/>
      <c r="C14"/>
    </row>
    <row r="15" spans="1:6" ht="12.75">
      <c r="A15" s="17" t="s">
        <v>16</v>
      </c>
      <c r="B15"/>
      <c r="C15" s="18">
        <f>(C7+C11)+(C8+C12)*INT(MAX(F21:F3533))</f>
        <v>58149.357494608485</v>
      </c>
      <c r="E15" s="19" t="s">
        <v>17</v>
      </c>
      <c r="F15" s="10">
        <v>1</v>
      </c>
    </row>
    <row r="16" spans="1:6" ht="12.75">
      <c r="A16" s="17" t="s">
        <v>18</v>
      </c>
      <c r="B16"/>
      <c r="C16" s="18">
        <f>+C8+C12</f>
        <v>2.7558453030968737</v>
      </c>
      <c r="E16" s="19" t="s">
        <v>19</v>
      </c>
      <c r="F16" s="16">
        <f ca="1">NOW()+15018.5+$C$5/24</f>
        <v>59906.865658449075</v>
      </c>
    </row>
    <row r="17" spans="1:6" ht="12.75">
      <c r="A17" s="19" t="s">
        <v>20</v>
      </c>
      <c r="B17"/>
      <c r="C17">
        <f>COUNT(C21:C2191)</f>
        <v>74</v>
      </c>
      <c r="E17" s="19" t="s">
        <v>21</v>
      </c>
      <c r="F17" s="16">
        <f>ROUND(2*(F16-$C$7)/$C$8,0)/2+F15</f>
        <v>10616.5</v>
      </c>
    </row>
    <row r="18" spans="1:6" ht="12.75">
      <c r="A18" s="17" t="s">
        <v>22</v>
      </c>
      <c r="B18"/>
      <c r="C18" s="20">
        <f>+C15</f>
        <v>58149.357494608485</v>
      </c>
      <c r="D18" s="21">
        <f>+C16</f>
        <v>2.7558453030968737</v>
      </c>
      <c r="E18" s="19" t="s">
        <v>23</v>
      </c>
      <c r="F18" s="14">
        <f>ROUND(2*(F16-$C$15)/$C$16,0)/2+F15</f>
        <v>638.5</v>
      </c>
    </row>
    <row r="19" spans="5:6" ht="12.75">
      <c r="E19" s="19" t="s">
        <v>24</v>
      </c>
      <c r="F19" s="22">
        <f>+$C$15+$C$16*F18-15018.5-$C$5/24</f>
        <v>44890.86055396917</v>
      </c>
    </row>
    <row r="20" spans="1:21" ht="12.75">
      <c r="A20" s="15" t="s">
        <v>25</v>
      </c>
      <c r="B20" s="15" t="s">
        <v>26</v>
      </c>
      <c r="C20" s="15" t="s">
        <v>27</v>
      </c>
      <c r="D20" s="23" t="s">
        <v>28</v>
      </c>
      <c r="E20" s="15" t="s">
        <v>29</v>
      </c>
      <c r="F20" s="15" t="s">
        <v>30</v>
      </c>
      <c r="G20" s="15" t="s">
        <v>31</v>
      </c>
      <c r="H20" s="24" t="s">
        <v>32</v>
      </c>
      <c r="I20" s="24" t="s">
        <v>33</v>
      </c>
      <c r="J20" s="24" t="s">
        <v>34</v>
      </c>
      <c r="K20" s="24" t="s">
        <v>35</v>
      </c>
      <c r="L20" s="24" t="s">
        <v>36</v>
      </c>
      <c r="M20" s="24" t="s">
        <v>37</v>
      </c>
      <c r="N20" s="24" t="s">
        <v>38</v>
      </c>
      <c r="O20" s="24" t="s">
        <v>39</v>
      </c>
      <c r="P20" s="24" t="s">
        <v>40</v>
      </c>
      <c r="Q20" s="15" t="s">
        <v>41</v>
      </c>
      <c r="U20" s="25" t="s">
        <v>42</v>
      </c>
    </row>
    <row r="21" spans="1:17" ht="12.75">
      <c r="A21" s="26" t="s">
        <v>43</v>
      </c>
      <c r="B21" s="27" t="s">
        <v>44</v>
      </c>
      <c r="C21" s="28">
        <v>26382.364</v>
      </c>
      <c r="D21" s="29"/>
      <c r="E21" s="30">
        <f aca="true" t="shared" si="0" ref="E21:E52">+(C21-C$7)/C$8</f>
        <v>-1548.9972386415998</v>
      </c>
      <c r="F21" s="1">
        <f aca="true" t="shared" si="1" ref="F21:F52">ROUND(2*E21,0)/2</f>
        <v>-1549</v>
      </c>
      <c r="G21" s="1">
        <f aca="true" t="shared" si="2" ref="G21:G52">+C21-(C$7+F21*C$8)</f>
        <v>0.007610000000568107</v>
      </c>
      <c r="H21" s="1">
        <f>G21</f>
        <v>0.007610000000568107</v>
      </c>
      <c r="Q21" s="66">
        <f aca="true" t="shared" si="3" ref="Q21:Q52">+C21-15018.5</f>
        <v>11363.864000000001</v>
      </c>
    </row>
    <row r="22" spans="1:17" ht="12.75">
      <c r="A22" s="26" t="s">
        <v>45</v>
      </c>
      <c r="B22" s="27" t="s">
        <v>44</v>
      </c>
      <c r="C22" s="28">
        <v>27713.505</v>
      </c>
      <c r="D22" s="29"/>
      <c r="E22" s="30">
        <f t="shared" si="0"/>
        <v>-1065.980499947385</v>
      </c>
      <c r="F22" s="1">
        <f t="shared" si="1"/>
        <v>-1066</v>
      </c>
      <c r="G22" s="1">
        <f t="shared" si="2"/>
        <v>0.053739999999379506</v>
      </c>
      <c r="H22" s="1">
        <f>G22</f>
        <v>0.053739999999379506</v>
      </c>
      <c r="Q22" s="66">
        <f t="shared" si="3"/>
        <v>12695.005000000001</v>
      </c>
    </row>
    <row r="23" spans="1:17" ht="12.75">
      <c r="A23" s="26" t="s">
        <v>45</v>
      </c>
      <c r="B23" s="27" t="s">
        <v>46</v>
      </c>
      <c r="C23" s="28">
        <v>27731.445</v>
      </c>
      <c r="D23" s="29"/>
      <c r="E23" s="30">
        <f t="shared" si="0"/>
        <v>-1059.4708061642518</v>
      </c>
      <c r="F23" s="1">
        <f t="shared" si="1"/>
        <v>-1059.5</v>
      </c>
      <c r="G23" s="1">
        <f t="shared" si="2"/>
        <v>0.08045499999934691</v>
      </c>
      <c r="H23" s="1">
        <f>G23</f>
        <v>0.08045499999934691</v>
      </c>
      <c r="Q23" s="66">
        <f t="shared" si="3"/>
        <v>12712.945</v>
      </c>
    </row>
    <row r="24" spans="1:17" ht="12.75">
      <c r="A24" s="1" t="s">
        <v>47</v>
      </c>
      <c r="C24" s="29">
        <v>30651.23</v>
      </c>
      <c r="D24" s="29" t="s">
        <v>15</v>
      </c>
      <c r="E24" s="1">
        <f t="shared" si="0"/>
        <v>0</v>
      </c>
      <c r="F24" s="1">
        <f t="shared" si="1"/>
        <v>0</v>
      </c>
      <c r="G24" s="1">
        <f t="shared" si="2"/>
        <v>0</v>
      </c>
      <c r="H24" s="1">
        <f>+G24</f>
        <v>0</v>
      </c>
      <c r="Q24" s="66">
        <f t="shared" si="3"/>
        <v>15632.73</v>
      </c>
    </row>
    <row r="25" spans="1:17" ht="12.75">
      <c r="A25" s="26" t="s">
        <v>48</v>
      </c>
      <c r="B25" s="27" t="s">
        <v>44</v>
      </c>
      <c r="C25" s="28">
        <v>31001.227</v>
      </c>
      <c r="D25" s="29"/>
      <c r="E25" s="30">
        <f t="shared" si="0"/>
        <v>126.99962625503899</v>
      </c>
      <c r="F25" s="1">
        <f t="shared" si="1"/>
        <v>127</v>
      </c>
      <c r="G25" s="1">
        <f t="shared" si="2"/>
        <v>-0.001029999999445863</v>
      </c>
      <c r="H25" s="1">
        <f aca="true" t="shared" si="4" ref="H25:H36">G25</f>
        <v>-0.001029999999445863</v>
      </c>
      <c r="Q25" s="66">
        <f t="shared" si="3"/>
        <v>15982.726999999999</v>
      </c>
    </row>
    <row r="26" spans="1:17" ht="12.75">
      <c r="A26" s="26" t="s">
        <v>48</v>
      </c>
      <c r="B26" s="27" t="s">
        <v>44</v>
      </c>
      <c r="C26" s="28">
        <v>31150.047</v>
      </c>
      <c r="D26" s="29"/>
      <c r="E26" s="30">
        <f t="shared" si="0"/>
        <v>181.00033020185825</v>
      </c>
      <c r="F26" s="1">
        <f t="shared" si="1"/>
        <v>181</v>
      </c>
      <c r="G26" s="1">
        <f t="shared" si="2"/>
        <v>0.0009099999988393392</v>
      </c>
      <c r="H26" s="1">
        <f t="shared" si="4"/>
        <v>0.0009099999988393392</v>
      </c>
      <c r="Q26" s="66">
        <f t="shared" si="3"/>
        <v>16131.546999999999</v>
      </c>
    </row>
    <row r="27" spans="1:17" ht="12.75">
      <c r="A27" s="26" t="s">
        <v>49</v>
      </c>
      <c r="B27" s="27" t="s">
        <v>44</v>
      </c>
      <c r="C27" s="28">
        <v>32894.52</v>
      </c>
      <c r="D27" s="29"/>
      <c r="E27" s="30">
        <f t="shared" si="0"/>
        <v>813.9983816480328</v>
      </c>
      <c r="F27" s="1">
        <f t="shared" si="1"/>
        <v>814</v>
      </c>
      <c r="G27" s="1">
        <f t="shared" si="2"/>
        <v>-0.004460000003746245</v>
      </c>
      <c r="H27" s="1">
        <f t="shared" si="4"/>
        <v>-0.004460000003746245</v>
      </c>
      <c r="Q27" s="66">
        <f t="shared" si="3"/>
        <v>17876.019999999997</v>
      </c>
    </row>
    <row r="28" spans="1:17" ht="12.75">
      <c r="A28" s="26" t="s">
        <v>50</v>
      </c>
      <c r="B28" s="27" t="s">
        <v>44</v>
      </c>
      <c r="C28" s="28">
        <v>33189.412</v>
      </c>
      <c r="D28" s="29"/>
      <c r="E28" s="30">
        <f t="shared" si="0"/>
        <v>921.0026525006431</v>
      </c>
      <c r="F28" s="1">
        <f t="shared" si="1"/>
        <v>921</v>
      </c>
      <c r="G28" s="1">
        <f t="shared" si="2"/>
        <v>0.007310000000870787</v>
      </c>
      <c r="H28" s="1">
        <f t="shared" si="4"/>
        <v>0.007310000000870787</v>
      </c>
      <c r="Q28" s="66">
        <f t="shared" si="3"/>
        <v>18170.911999999997</v>
      </c>
    </row>
    <row r="29" spans="1:17" ht="12.75">
      <c r="A29" s="26" t="s">
        <v>50</v>
      </c>
      <c r="B29" s="27" t="s">
        <v>44</v>
      </c>
      <c r="C29" s="28">
        <v>33211.449</v>
      </c>
      <c r="D29" s="29"/>
      <c r="E29" s="30">
        <f t="shared" si="0"/>
        <v>928.9989803656898</v>
      </c>
      <c r="F29" s="1">
        <f t="shared" si="1"/>
        <v>929</v>
      </c>
      <c r="G29" s="1">
        <f t="shared" si="2"/>
        <v>-0.0028099999981350265</v>
      </c>
      <c r="H29" s="1">
        <f t="shared" si="4"/>
        <v>-0.0028099999981350265</v>
      </c>
      <c r="Q29" s="66">
        <f t="shared" si="3"/>
        <v>18192.949</v>
      </c>
    </row>
    <row r="30" spans="1:17" ht="12.75">
      <c r="A30" s="26" t="s">
        <v>51</v>
      </c>
      <c r="B30" s="27" t="s">
        <v>44</v>
      </c>
      <c r="C30" s="28">
        <v>33269.339</v>
      </c>
      <c r="D30" s="29"/>
      <c r="E30" s="30">
        <f t="shared" si="0"/>
        <v>950.0048985990009</v>
      </c>
      <c r="F30" s="1">
        <f t="shared" si="1"/>
        <v>950</v>
      </c>
      <c r="G30" s="1">
        <f t="shared" si="2"/>
        <v>0.013500000000931323</v>
      </c>
      <c r="H30" s="1">
        <f t="shared" si="4"/>
        <v>0.013500000000931323</v>
      </c>
      <c r="Q30" s="66">
        <f t="shared" si="3"/>
        <v>18250.839</v>
      </c>
    </row>
    <row r="31" spans="1:17" ht="12.75">
      <c r="A31" s="26" t="s">
        <v>51</v>
      </c>
      <c r="B31" s="27" t="s">
        <v>44</v>
      </c>
      <c r="C31" s="28">
        <v>33539.373</v>
      </c>
      <c r="D31" s="29"/>
      <c r="E31" s="30">
        <f t="shared" si="0"/>
        <v>1047.9892158250148</v>
      </c>
      <c r="F31" s="1">
        <f t="shared" si="1"/>
        <v>1048</v>
      </c>
      <c r="G31" s="1">
        <f t="shared" si="2"/>
        <v>-0.029719999998633284</v>
      </c>
      <c r="H31" s="1">
        <f t="shared" si="4"/>
        <v>-0.029719999998633284</v>
      </c>
      <c r="Q31" s="66">
        <f t="shared" si="3"/>
        <v>18520.873</v>
      </c>
    </row>
    <row r="32" spans="1:17" ht="12.75">
      <c r="A32" s="26" t="s">
        <v>52</v>
      </c>
      <c r="B32" s="27" t="s">
        <v>44</v>
      </c>
      <c r="C32" s="28">
        <v>35399.562</v>
      </c>
      <c r="D32" s="29"/>
      <c r="E32" s="30">
        <f t="shared" si="0"/>
        <v>1722.9758807499568</v>
      </c>
      <c r="F32" s="1">
        <f t="shared" si="1"/>
        <v>1723</v>
      </c>
      <c r="G32" s="1">
        <f t="shared" si="2"/>
        <v>-0.06646999999793479</v>
      </c>
      <c r="H32" s="1">
        <f t="shared" si="4"/>
        <v>-0.06646999999793479</v>
      </c>
      <c r="Q32" s="66">
        <f t="shared" si="3"/>
        <v>20381.061999999998</v>
      </c>
    </row>
    <row r="33" spans="1:17" ht="12.75">
      <c r="A33" s="26" t="s">
        <v>53</v>
      </c>
      <c r="B33" s="27" t="s">
        <v>44</v>
      </c>
      <c r="C33" s="28">
        <v>35807.509</v>
      </c>
      <c r="D33" s="29"/>
      <c r="E33" s="30">
        <f t="shared" si="0"/>
        <v>1871.0031967894215</v>
      </c>
      <c r="F33" s="1">
        <f t="shared" si="1"/>
        <v>1871</v>
      </c>
      <c r="G33" s="1">
        <f t="shared" si="2"/>
        <v>0.008809999999357387</v>
      </c>
      <c r="H33" s="1">
        <f t="shared" si="4"/>
        <v>0.008809999999357387</v>
      </c>
      <c r="Q33" s="66">
        <f t="shared" si="3"/>
        <v>20789.009</v>
      </c>
    </row>
    <row r="34" spans="1:17" ht="12.75">
      <c r="A34" s="26" t="s">
        <v>54</v>
      </c>
      <c r="B34" s="27" t="s">
        <v>44</v>
      </c>
      <c r="C34" s="28">
        <v>35876.375</v>
      </c>
      <c r="D34" s="29"/>
      <c r="E34" s="30">
        <f t="shared" si="0"/>
        <v>1895.9918574398835</v>
      </c>
      <c r="F34" s="1">
        <f t="shared" si="1"/>
        <v>1896</v>
      </c>
      <c r="G34" s="1">
        <f t="shared" si="2"/>
        <v>-0.022440000000642613</v>
      </c>
      <c r="H34" s="1">
        <f t="shared" si="4"/>
        <v>-0.022440000000642613</v>
      </c>
      <c r="Q34" s="66">
        <f t="shared" si="3"/>
        <v>20857.875</v>
      </c>
    </row>
    <row r="35" spans="1:17" ht="12.75">
      <c r="A35" s="26" t="s">
        <v>52</v>
      </c>
      <c r="B35" s="27" t="s">
        <v>44</v>
      </c>
      <c r="C35" s="28">
        <v>37579.547</v>
      </c>
      <c r="D35" s="29"/>
      <c r="E35" s="30">
        <f t="shared" si="0"/>
        <v>2514.003461676627</v>
      </c>
      <c r="F35" s="1">
        <f t="shared" si="1"/>
        <v>2514</v>
      </c>
      <c r="G35" s="1">
        <f t="shared" si="2"/>
        <v>0.00953999999910593</v>
      </c>
      <c r="H35" s="1">
        <f t="shared" si="4"/>
        <v>0.00953999999910593</v>
      </c>
      <c r="Q35" s="66">
        <f t="shared" si="3"/>
        <v>22561.047</v>
      </c>
    </row>
    <row r="36" spans="1:17" ht="12.75">
      <c r="A36" s="26" t="s">
        <v>55</v>
      </c>
      <c r="B36" s="27" t="s">
        <v>44</v>
      </c>
      <c r="C36" s="28">
        <v>45326.332</v>
      </c>
      <c r="D36" s="29"/>
      <c r="E36" s="30">
        <f t="shared" si="0"/>
        <v>5324.995554974982</v>
      </c>
      <c r="F36" s="1">
        <f t="shared" si="1"/>
        <v>5325</v>
      </c>
      <c r="G36" s="1">
        <f t="shared" si="2"/>
        <v>-0.01224999999976717</v>
      </c>
      <c r="H36" s="1">
        <f t="shared" si="4"/>
        <v>-0.01224999999976717</v>
      </c>
      <c r="Q36" s="66">
        <f t="shared" si="3"/>
        <v>30307.832000000002</v>
      </c>
    </row>
    <row r="37" spans="1:33" ht="12.75">
      <c r="A37" s="1" t="s">
        <v>56</v>
      </c>
      <c r="C37" s="29">
        <v>46001.488</v>
      </c>
      <c r="D37" s="29"/>
      <c r="E37" s="1">
        <f t="shared" si="0"/>
        <v>5569.982111042167</v>
      </c>
      <c r="F37" s="1">
        <f t="shared" si="1"/>
        <v>5570</v>
      </c>
      <c r="G37" s="1">
        <f t="shared" si="2"/>
        <v>-0.049299999998766</v>
      </c>
      <c r="I37" s="1">
        <f aca="true" t="shared" si="5" ref="I37:I43">G37</f>
        <v>-0.049299999998766</v>
      </c>
      <c r="Q37" s="66">
        <f t="shared" si="3"/>
        <v>30982.987999999998</v>
      </c>
      <c r="AA37" s="2" t="s">
        <v>32</v>
      </c>
      <c r="AG37" s="1" t="s">
        <v>57</v>
      </c>
    </row>
    <row r="38" spans="1:33" ht="12.75">
      <c r="A38" s="1" t="s">
        <v>56</v>
      </c>
      <c r="C38" s="29">
        <v>46023.537</v>
      </c>
      <c r="D38" s="29"/>
      <c r="E38" s="1">
        <f t="shared" si="0"/>
        <v>5577.982793217435</v>
      </c>
      <c r="F38" s="1">
        <f t="shared" si="1"/>
        <v>5578</v>
      </c>
      <c r="G38" s="1">
        <f t="shared" si="2"/>
        <v>-0.04742000000260305</v>
      </c>
      <c r="I38" s="1">
        <f t="shared" si="5"/>
        <v>-0.04742000000260305</v>
      </c>
      <c r="Q38" s="66">
        <f t="shared" si="3"/>
        <v>31005.036999999997</v>
      </c>
      <c r="AA38" s="2" t="s">
        <v>32</v>
      </c>
      <c r="AG38" s="1" t="s">
        <v>57</v>
      </c>
    </row>
    <row r="39" spans="1:33" ht="12.75">
      <c r="A39" s="1" t="s">
        <v>58</v>
      </c>
      <c r="C39" s="29">
        <v>46059.36</v>
      </c>
      <c r="D39" s="29"/>
      <c r="E39" s="1">
        <f t="shared" si="0"/>
        <v>5590.981497810145</v>
      </c>
      <c r="F39" s="1">
        <f t="shared" si="1"/>
        <v>5591</v>
      </c>
      <c r="G39" s="1">
        <f t="shared" si="2"/>
        <v>-0.050989999996090773</v>
      </c>
      <c r="I39" s="1">
        <f t="shared" si="5"/>
        <v>-0.050989999996090773</v>
      </c>
      <c r="Q39" s="66">
        <f t="shared" si="3"/>
        <v>31040.86</v>
      </c>
      <c r="AA39" s="2" t="s">
        <v>59</v>
      </c>
      <c r="AG39" s="1" t="s">
        <v>57</v>
      </c>
    </row>
    <row r="40" spans="1:17" ht="12.75">
      <c r="A40" s="26" t="s">
        <v>60</v>
      </c>
      <c r="B40" s="27" t="s">
        <v>44</v>
      </c>
      <c r="C40" s="28">
        <v>46351.462</v>
      </c>
      <c r="D40" s="29"/>
      <c r="E40" s="30">
        <f t="shared" si="0"/>
        <v>5696.973391535947</v>
      </c>
      <c r="F40" s="1">
        <f t="shared" si="1"/>
        <v>5697</v>
      </c>
      <c r="G40" s="1">
        <f t="shared" si="2"/>
        <v>-0.0733299999992596</v>
      </c>
      <c r="I40" s="1">
        <f t="shared" si="5"/>
        <v>-0.0733299999992596</v>
      </c>
      <c r="Q40" s="66">
        <f t="shared" si="3"/>
        <v>31332.962</v>
      </c>
    </row>
    <row r="41" spans="1:17" ht="12.75">
      <c r="A41" s="26" t="s">
        <v>60</v>
      </c>
      <c r="B41" s="27" t="s">
        <v>44</v>
      </c>
      <c r="C41" s="28">
        <v>46442.408</v>
      </c>
      <c r="D41" s="29"/>
      <c r="E41" s="30">
        <f t="shared" si="0"/>
        <v>5729.97398299642</v>
      </c>
      <c r="F41" s="1">
        <f t="shared" si="1"/>
        <v>5730</v>
      </c>
      <c r="G41" s="1">
        <f t="shared" si="2"/>
        <v>-0.07169999999314314</v>
      </c>
      <c r="I41" s="1">
        <f t="shared" si="5"/>
        <v>-0.07169999999314314</v>
      </c>
      <c r="Q41" s="66">
        <f t="shared" si="3"/>
        <v>31423.908000000003</v>
      </c>
    </row>
    <row r="42" spans="1:33" ht="12.75">
      <c r="A42" s="1" t="s">
        <v>61</v>
      </c>
      <c r="C42" s="29">
        <v>46770.376</v>
      </c>
      <c r="D42" s="29"/>
      <c r="E42" s="1">
        <f t="shared" si="0"/>
        <v>5848.980184259894</v>
      </c>
      <c r="F42" s="1">
        <f t="shared" si="1"/>
        <v>5849</v>
      </c>
      <c r="G42" s="1">
        <f t="shared" si="2"/>
        <v>-0.05460999999922933</v>
      </c>
      <c r="I42" s="1">
        <f t="shared" si="5"/>
        <v>-0.05460999999922933</v>
      </c>
      <c r="Q42" s="66">
        <f t="shared" si="3"/>
        <v>31751.875999999997</v>
      </c>
      <c r="AA42" s="2" t="s">
        <v>32</v>
      </c>
      <c r="AG42" s="1" t="s">
        <v>57</v>
      </c>
    </row>
    <row r="43" spans="1:17" ht="12.75">
      <c r="A43" s="26" t="s">
        <v>62</v>
      </c>
      <c r="B43" s="27" t="s">
        <v>44</v>
      </c>
      <c r="C43" s="28">
        <v>47856.211</v>
      </c>
      <c r="D43" s="29"/>
      <c r="E43" s="30">
        <f t="shared" si="0"/>
        <v>6242.985387660612</v>
      </c>
      <c r="F43" s="1">
        <f t="shared" si="1"/>
        <v>6243</v>
      </c>
      <c r="G43" s="1">
        <f t="shared" si="2"/>
        <v>-0.04026999999769032</v>
      </c>
      <c r="I43" s="1">
        <f t="shared" si="5"/>
        <v>-0.04026999999769032</v>
      </c>
      <c r="Q43" s="66">
        <f t="shared" si="3"/>
        <v>32837.711</v>
      </c>
    </row>
    <row r="44" spans="1:33" ht="12.75">
      <c r="A44" s="1" t="s">
        <v>63</v>
      </c>
      <c r="C44" s="29">
        <v>47864.4441</v>
      </c>
      <c r="D44" s="29"/>
      <c r="E44" s="1">
        <f t="shared" si="0"/>
        <v>6245.972843618578</v>
      </c>
      <c r="F44" s="1">
        <f t="shared" si="1"/>
        <v>6246</v>
      </c>
      <c r="G44" s="1">
        <f t="shared" si="2"/>
        <v>-0.0748399999938556</v>
      </c>
      <c r="J44" s="1">
        <f>G44</f>
        <v>-0.0748399999938556</v>
      </c>
      <c r="Q44" s="66">
        <f t="shared" si="3"/>
        <v>32845.9441</v>
      </c>
      <c r="AA44" s="2" t="s">
        <v>64</v>
      </c>
      <c r="AG44" s="1" t="s">
        <v>57</v>
      </c>
    </row>
    <row r="45" spans="1:17" ht="12.75">
      <c r="A45" s="26" t="s">
        <v>65</v>
      </c>
      <c r="B45" s="27" t="s">
        <v>44</v>
      </c>
      <c r="C45" s="28">
        <v>47864.4453</v>
      </c>
      <c r="D45" s="29"/>
      <c r="E45" s="30">
        <f t="shared" si="0"/>
        <v>6245.973279049599</v>
      </c>
      <c r="F45" s="1">
        <f t="shared" si="1"/>
        <v>6246</v>
      </c>
      <c r="G45" s="1">
        <f t="shared" si="2"/>
        <v>-0.07363999999506632</v>
      </c>
      <c r="J45" s="1">
        <f>G45</f>
        <v>-0.07363999999506632</v>
      </c>
      <c r="Q45" s="66">
        <f t="shared" si="3"/>
        <v>32845.9453</v>
      </c>
    </row>
    <row r="46" spans="1:33" ht="12.75">
      <c r="A46" s="1" t="s">
        <v>63</v>
      </c>
      <c r="C46" s="29">
        <v>47864.4464</v>
      </c>
      <c r="D46" s="29"/>
      <c r="E46" s="1">
        <f t="shared" si="0"/>
        <v>6245.973678194703</v>
      </c>
      <c r="F46" s="1">
        <f t="shared" si="1"/>
        <v>6246</v>
      </c>
      <c r="G46" s="1">
        <f t="shared" si="2"/>
        <v>-0.07253999999375083</v>
      </c>
      <c r="J46" s="1">
        <f>G46</f>
        <v>-0.07253999999375083</v>
      </c>
      <c r="Q46" s="66">
        <f t="shared" si="3"/>
        <v>32845.9464</v>
      </c>
      <c r="AA46" s="2" t="s">
        <v>64</v>
      </c>
      <c r="AG46" s="1" t="s">
        <v>57</v>
      </c>
    </row>
    <row r="47" spans="1:33" ht="12.75">
      <c r="A47" s="1" t="s">
        <v>66</v>
      </c>
      <c r="C47" s="29">
        <v>50008.509</v>
      </c>
      <c r="D47" s="29">
        <v>0.003</v>
      </c>
      <c r="E47" s="1">
        <f t="shared" si="0"/>
        <v>7023.966486325651</v>
      </c>
      <c r="F47" s="1">
        <f t="shared" si="1"/>
        <v>7024</v>
      </c>
      <c r="G47" s="1">
        <f t="shared" si="2"/>
        <v>-0.09236000000237254</v>
      </c>
      <c r="I47" s="1">
        <f>G47</f>
        <v>-0.09236000000237254</v>
      </c>
      <c r="Q47" s="66">
        <f t="shared" si="3"/>
        <v>34990.009</v>
      </c>
      <c r="AA47" s="2" t="s">
        <v>67</v>
      </c>
      <c r="AB47" s="1">
        <v>31</v>
      </c>
      <c r="AD47" s="1" t="s">
        <v>68</v>
      </c>
      <c r="AE47" s="1" t="s">
        <v>69</v>
      </c>
      <c r="AG47" s="1" t="s">
        <v>70</v>
      </c>
    </row>
    <row r="48" spans="1:17" ht="12.75">
      <c r="A48" s="1" t="s">
        <v>71</v>
      </c>
      <c r="B48" s="31"/>
      <c r="C48" s="29">
        <v>51919.7246</v>
      </c>
      <c r="D48" s="29">
        <v>0.0005</v>
      </c>
      <c r="E48" s="1">
        <f t="shared" si="0"/>
        <v>7717.4686217519575</v>
      </c>
      <c r="F48" s="1">
        <f t="shared" si="1"/>
        <v>7717.5</v>
      </c>
      <c r="G48" s="1">
        <f t="shared" si="2"/>
        <v>-0.08647499999642605</v>
      </c>
      <c r="K48" s="1">
        <f>G48</f>
        <v>-0.08647499999642605</v>
      </c>
      <c r="Q48" s="66">
        <f t="shared" si="3"/>
        <v>36901.2246</v>
      </c>
    </row>
    <row r="49" spans="1:17" ht="12.75">
      <c r="A49" s="1" t="s">
        <v>71</v>
      </c>
      <c r="B49" s="32"/>
      <c r="C49" s="29">
        <v>51966.5772</v>
      </c>
      <c r="D49" s="29">
        <v>0.0007</v>
      </c>
      <c r="E49" s="1">
        <f t="shared" si="0"/>
        <v>7734.469518014144</v>
      </c>
      <c r="F49" s="1">
        <f t="shared" si="1"/>
        <v>7734.5</v>
      </c>
      <c r="G49" s="1">
        <f t="shared" si="2"/>
        <v>-0.08400499999697786</v>
      </c>
      <c r="K49" s="1">
        <f>G49</f>
        <v>-0.08400499999697786</v>
      </c>
      <c r="Q49" s="66">
        <f t="shared" si="3"/>
        <v>36948.0772</v>
      </c>
    </row>
    <row r="50" spans="1:17" ht="12.75">
      <c r="A50" s="1" t="s">
        <v>72</v>
      </c>
      <c r="B50" s="2" t="s">
        <v>46</v>
      </c>
      <c r="C50" s="33">
        <v>52178.7796</v>
      </c>
      <c r="D50" s="33">
        <v>0.0005</v>
      </c>
      <c r="E50" s="1">
        <f t="shared" si="0"/>
        <v>7811.4691079832655</v>
      </c>
      <c r="F50" s="1">
        <f t="shared" si="1"/>
        <v>7811.5</v>
      </c>
      <c r="G50" s="1">
        <f t="shared" si="2"/>
        <v>-0.08513499999389751</v>
      </c>
      <c r="K50" s="1">
        <f>G50</f>
        <v>-0.08513499999389751</v>
      </c>
      <c r="Q50" s="66">
        <f t="shared" si="3"/>
        <v>37160.2796</v>
      </c>
    </row>
    <row r="51" spans="1:17" ht="12.75">
      <c r="A51" s="26" t="s">
        <v>73</v>
      </c>
      <c r="B51" s="27" t="s">
        <v>44</v>
      </c>
      <c r="C51" s="28">
        <v>52621.1055</v>
      </c>
      <c r="D51" s="29"/>
      <c r="E51" s="30">
        <f t="shared" si="0"/>
        <v>7971.971123666039</v>
      </c>
      <c r="F51" s="1">
        <f t="shared" si="1"/>
        <v>7972</v>
      </c>
      <c r="G51" s="1">
        <f t="shared" si="2"/>
        <v>-0.07957999999780441</v>
      </c>
      <c r="K51" s="1">
        <f>G51</f>
        <v>-0.07957999999780441</v>
      </c>
      <c r="O51" s="1">
        <f>+C$11+C$12*F51</f>
        <v>-0.053263403842594426</v>
      </c>
      <c r="Q51" s="66">
        <f t="shared" si="3"/>
        <v>37602.6055</v>
      </c>
    </row>
    <row r="52" spans="1:17" ht="12.75">
      <c r="A52" s="1" t="s">
        <v>74</v>
      </c>
      <c r="B52" s="2" t="s">
        <v>46</v>
      </c>
      <c r="C52" s="33">
        <v>52933.896</v>
      </c>
      <c r="D52" s="33">
        <v>0.0005</v>
      </c>
      <c r="E52" s="1">
        <f t="shared" si="0"/>
        <v>8085.470029645596</v>
      </c>
      <c r="F52" s="1">
        <f t="shared" si="1"/>
        <v>8085.5</v>
      </c>
      <c r="G52" s="1">
        <f t="shared" si="2"/>
        <v>-0.08259499999985565</v>
      </c>
      <c r="K52" s="1">
        <f>G52</f>
        <v>-0.08259499999985565</v>
      </c>
      <c r="Q52" s="66">
        <f t="shared" si="3"/>
        <v>37915.396</v>
      </c>
    </row>
    <row r="53" spans="1:17" ht="12.75">
      <c r="A53" s="34" t="s">
        <v>75</v>
      </c>
      <c r="B53" s="35" t="s">
        <v>46</v>
      </c>
      <c r="C53" s="33">
        <v>52972.4836</v>
      </c>
      <c r="D53" s="33">
        <v>0.0005</v>
      </c>
      <c r="E53" s="1">
        <f aca="true" t="shared" si="6" ref="E53:E84">+(C53-C$7)/C$8</f>
        <v>8099.471894741808</v>
      </c>
      <c r="F53" s="1">
        <f aca="true" t="shared" si="7" ref="F53:F84">ROUND(2*E53,0)/2</f>
        <v>8099.5</v>
      </c>
      <c r="G53" s="1">
        <f aca="true" t="shared" si="8" ref="G53:G84">+C53-(C$7+F53*C$8)</f>
        <v>-0.07745499999873573</v>
      </c>
      <c r="J53" s="1">
        <f>G53</f>
        <v>-0.07745499999873573</v>
      </c>
      <c r="Q53" s="66">
        <f aca="true" t="shared" si="9" ref="Q53:Q84">+C53-15018.5</f>
        <v>37953.9836</v>
      </c>
    </row>
    <row r="54" spans="1:17" ht="12.75">
      <c r="A54" s="34" t="s">
        <v>75</v>
      </c>
      <c r="B54" s="35" t="s">
        <v>44</v>
      </c>
      <c r="C54" s="33">
        <v>52979.3728</v>
      </c>
      <c r="D54" s="33">
        <v>0.0007</v>
      </c>
      <c r="E54" s="1">
        <f t="shared" si="6"/>
        <v>8101.971704240735</v>
      </c>
      <c r="F54" s="1">
        <f t="shared" si="7"/>
        <v>8102</v>
      </c>
      <c r="G54" s="1">
        <f t="shared" si="8"/>
        <v>-0.07798000000184402</v>
      </c>
      <c r="J54" s="1">
        <f>G54</f>
        <v>-0.07798000000184402</v>
      </c>
      <c r="Q54" s="66">
        <f t="shared" si="9"/>
        <v>37960.8728</v>
      </c>
    </row>
    <row r="55" spans="1:17" ht="12.75">
      <c r="A55" s="26" t="s">
        <v>76</v>
      </c>
      <c r="B55" s="27" t="s">
        <v>44</v>
      </c>
      <c r="C55" s="28">
        <v>52993.1522</v>
      </c>
      <c r="D55" s="29"/>
      <c r="E55" s="30">
        <f t="shared" si="6"/>
        <v>8106.971686097775</v>
      </c>
      <c r="F55" s="1">
        <f t="shared" si="7"/>
        <v>8107</v>
      </c>
      <c r="G55" s="1">
        <f t="shared" si="8"/>
        <v>-0.07803000000421889</v>
      </c>
      <c r="K55" s="1">
        <f>G55</f>
        <v>-0.07803000000421889</v>
      </c>
      <c r="O55" s="1">
        <f>+C$11+C$12*F55</f>
        <v>-0.05929748576466687</v>
      </c>
      <c r="Q55" s="66">
        <f t="shared" si="9"/>
        <v>37974.6522</v>
      </c>
    </row>
    <row r="56" spans="1:17" ht="12.75">
      <c r="A56" s="34" t="s">
        <v>75</v>
      </c>
      <c r="B56" s="35" t="s">
        <v>46</v>
      </c>
      <c r="C56" s="33">
        <v>53311.4615</v>
      </c>
      <c r="D56" s="33">
        <v>0.0007</v>
      </c>
      <c r="E56" s="1">
        <f t="shared" si="6"/>
        <v>8222.473139348813</v>
      </c>
      <c r="F56" s="1">
        <f t="shared" si="7"/>
        <v>8222.5</v>
      </c>
      <c r="G56" s="1">
        <f t="shared" si="8"/>
        <v>-0.0740250000017113</v>
      </c>
      <c r="J56" s="1">
        <f>G56</f>
        <v>-0.0740250000017113</v>
      </c>
      <c r="Q56" s="66">
        <f t="shared" si="9"/>
        <v>38292.9615</v>
      </c>
    </row>
    <row r="57" spans="1:17" ht="12.75">
      <c r="A57" s="34" t="s">
        <v>77</v>
      </c>
      <c r="B57" s="2" t="s">
        <v>46</v>
      </c>
      <c r="C57" s="33">
        <v>53341.7779</v>
      </c>
      <c r="D57" s="33">
        <v>0.0005</v>
      </c>
      <c r="E57" s="1">
        <f t="shared" si="6"/>
        <v>8233.473723552102</v>
      </c>
      <c r="F57" s="1">
        <f t="shared" si="7"/>
        <v>8233.5</v>
      </c>
      <c r="G57" s="1">
        <f t="shared" si="8"/>
        <v>-0.07241500000236556</v>
      </c>
      <c r="K57" s="1">
        <f>G57</f>
        <v>-0.07241500000236556</v>
      </c>
      <c r="Q57" s="66">
        <f t="shared" si="9"/>
        <v>38323.2779</v>
      </c>
    </row>
    <row r="58" spans="1:17" ht="12.75">
      <c r="A58" s="34" t="s">
        <v>77</v>
      </c>
      <c r="B58" s="2" t="s">
        <v>46</v>
      </c>
      <c r="C58" s="33">
        <v>53366.5851</v>
      </c>
      <c r="D58" s="33">
        <v>0.0004</v>
      </c>
      <c r="E58" s="1">
        <f t="shared" si="6"/>
        <v>8242.475243932086</v>
      </c>
      <c r="F58" s="1">
        <f t="shared" si="7"/>
        <v>8242.5</v>
      </c>
      <c r="G58" s="1">
        <f t="shared" si="8"/>
        <v>-0.06822500000271248</v>
      </c>
      <c r="K58" s="1">
        <f>G58</f>
        <v>-0.06822500000271248</v>
      </c>
      <c r="Q58" s="66">
        <f t="shared" si="9"/>
        <v>38348.0851</v>
      </c>
    </row>
    <row r="59" spans="1:17" ht="12.75">
      <c r="A59" s="34" t="s">
        <v>77</v>
      </c>
      <c r="B59" s="2" t="s">
        <v>46</v>
      </c>
      <c r="C59" s="33">
        <v>53377.609</v>
      </c>
      <c r="D59" s="33">
        <v>0.0005</v>
      </c>
      <c r="E59" s="1">
        <f t="shared" si="6"/>
        <v>8246.475367304209</v>
      </c>
      <c r="F59" s="1">
        <f t="shared" si="7"/>
        <v>8246.5</v>
      </c>
      <c r="G59" s="1">
        <f t="shared" si="8"/>
        <v>-0.06788500000402564</v>
      </c>
      <c r="K59" s="1">
        <f>G59</f>
        <v>-0.06788500000402564</v>
      </c>
      <c r="Q59" s="66">
        <f t="shared" si="9"/>
        <v>38359.109</v>
      </c>
    </row>
    <row r="60" spans="1:17" ht="12.75">
      <c r="A60" s="34" t="s">
        <v>77</v>
      </c>
      <c r="B60" s="2" t="s">
        <v>46</v>
      </c>
      <c r="C60" s="33">
        <v>53399.6557</v>
      </c>
      <c r="D60" s="33">
        <v>0.0007</v>
      </c>
      <c r="E60" s="1">
        <f t="shared" si="6"/>
        <v>8254.475214903354</v>
      </c>
      <c r="F60" s="1">
        <f t="shared" si="7"/>
        <v>8254.5</v>
      </c>
      <c r="G60" s="1">
        <f t="shared" si="8"/>
        <v>-0.06830499999341555</v>
      </c>
      <c r="K60" s="1">
        <f>G60</f>
        <v>-0.06830499999341555</v>
      </c>
      <c r="Q60" s="66">
        <f t="shared" si="9"/>
        <v>38381.1557</v>
      </c>
    </row>
    <row r="61" spans="1:17" ht="12.75">
      <c r="A61" s="34" t="s">
        <v>78</v>
      </c>
      <c r="B61" s="35"/>
      <c r="C61" s="29">
        <v>53409.2994</v>
      </c>
      <c r="D61" s="29">
        <v>0.0053</v>
      </c>
      <c r="E61" s="1">
        <f t="shared" si="6"/>
        <v>8257.974520028014</v>
      </c>
      <c r="F61" s="1">
        <f t="shared" si="7"/>
        <v>8258</v>
      </c>
      <c r="G61" s="1">
        <f t="shared" si="8"/>
        <v>-0.0702199999941513</v>
      </c>
      <c r="J61" s="1">
        <f>G61</f>
        <v>-0.0702199999941513</v>
      </c>
      <c r="Q61" s="66">
        <f t="shared" si="9"/>
        <v>38390.7994</v>
      </c>
    </row>
    <row r="62" spans="1:17" ht="12.75">
      <c r="A62" t="s">
        <v>79</v>
      </c>
      <c r="B62" s="2" t="s">
        <v>46</v>
      </c>
      <c r="C62" s="29">
        <v>53683.5127</v>
      </c>
      <c r="D62" s="29">
        <v>0.0006</v>
      </c>
      <c r="E62" s="1">
        <f t="shared" si="6"/>
        <v>8357.475334646884</v>
      </c>
      <c r="F62" s="1">
        <f t="shared" si="7"/>
        <v>8357.5</v>
      </c>
      <c r="G62" s="1">
        <f t="shared" si="8"/>
        <v>-0.06797499999811407</v>
      </c>
      <c r="J62" s="1">
        <f>G62</f>
        <v>-0.06797499999811407</v>
      </c>
      <c r="Q62" s="66">
        <f t="shared" si="9"/>
        <v>38665.0127</v>
      </c>
    </row>
    <row r="63" spans="1:17" ht="12.75">
      <c r="A63" s="34" t="s">
        <v>77</v>
      </c>
      <c r="B63" s="2" t="s">
        <v>44</v>
      </c>
      <c r="C63" s="33">
        <v>53684.8897</v>
      </c>
      <c r="D63" s="33">
        <v>0.0004</v>
      </c>
      <c r="E63" s="1">
        <f t="shared" si="6"/>
        <v>8357.974991744954</v>
      </c>
      <c r="F63" s="1">
        <f t="shared" si="7"/>
        <v>8358</v>
      </c>
      <c r="G63" s="1">
        <f t="shared" si="8"/>
        <v>-0.06891999999788823</v>
      </c>
      <c r="K63" s="1">
        <f aca="true" t="shared" si="10" ref="K63:K71">G63</f>
        <v>-0.06891999999788823</v>
      </c>
      <c r="Q63" s="66">
        <f t="shared" si="9"/>
        <v>38666.3897</v>
      </c>
    </row>
    <row r="64" spans="1:17" ht="12.75">
      <c r="A64" s="34" t="s">
        <v>77</v>
      </c>
      <c r="B64" s="2" t="s">
        <v>46</v>
      </c>
      <c r="C64" s="33">
        <v>53727.6087</v>
      </c>
      <c r="D64" s="33">
        <v>0.0004</v>
      </c>
      <c r="E64" s="1">
        <f t="shared" si="6"/>
        <v>8373.475973279048</v>
      </c>
      <c r="F64" s="1">
        <f t="shared" si="7"/>
        <v>8373.5</v>
      </c>
      <c r="G64" s="1">
        <f t="shared" si="8"/>
        <v>-0.06621499999891967</v>
      </c>
      <c r="K64" s="1">
        <f t="shared" si="10"/>
        <v>-0.06621499999891967</v>
      </c>
      <c r="O64" s="1">
        <f aca="true" t="shared" si="11" ref="O64:O92">+C$11+C$12*F64</f>
        <v>-0.0712092104478691</v>
      </c>
      <c r="Q64" s="66">
        <f t="shared" si="9"/>
        <v>38709.1087</v>
      </c>
    </row>
    <row r="65" spans="1:17" ht="12.75">
      <c r="A65" s="36" t="s">
        <v>80</v>
      </c>
      <c r="B65" s="35" t="s">
        <v>46</v>
      </c>
      <c r="C65" s="33">
        <v>53738.6338</v>
      </c>
      <c r="D65" s="37">
        <v>0.0004</v>
      </c>
      <c r="E65" s="1">
        <f t="shared" si="6"/>
        <v>8377.476532082197</v>
      </c>
      <c r="F65" s="1">
        <f t="shared" si="7"/>
        <v>8377.5</v>
      </c>
      <c r="G65" s="1">
        <f t="shared" si="8"/>
        <v>-0.06467499999416759</v>
      </c>
      <c r="K65" s="1">
        <f t="shared" si="10"/>
        <v>-0.06467499999416759</v>
      </c>
      <c r="O65" s="1">
        <f t="shared" si="11"/>
        <v>-0.07138799806037494</v>
      </c>
      <c r="Q65" s="66">
        <f t="shared" si="9"/>
        <v>38720.1338</v>
      </c>
    </row>
    <row r="66" spans="1:17" ht="12.75">
      <c r="A66" s="36" t="s">
        <v>80</v>
      </c>
      <c r="B66" s="35">
        <v>1</v>
      </c>
      <c r="C66" s="33">
        <v>53742.7627</v>
      </c>
      <c r="D66" s="37">
        <v>0.0005</v>
      </c>
      <c r="E66" s="1">
        <f t="shared" si="6"/>
        <v>8378.974741372116</v>
      </c>
      <c r="F66" s="1">
        <f t="shared" si="7"/>
        <v>8379</v>
      </c>
      <c r="G66" s="1">
        <f t="shared" si="8"/>
        <v>-0.06960999999864725</v>
      </c>
      <c r="K66" s="1">
        <f t="shared" si="10"/>
        <v>-0.06960999999864725</v>
      </c>
      <c r="O66" s="1">
        <f t="shared" si="11"/>
        <v>-0.07145504341506459</v>
      </c>
      <c r="Q66" s="66">
        <f t="shared" si="9"/>
        <v>38724.2627</v>
      </c>
    </row>
    <row r="67" spans="1:17" ht="12.75">
      <c r="A67" s="36" t="s">
        <v>80</v>
      </c>
      <c r="B67" s="35" t="s">
        <v>46</v>
      </c>
      <c r="C67" s="33">
        <v>53749.6548</v>
      </c>
      <c r="D67" s="37">
        <v>0.0005</v>
      </c>
      <c r="E67" s="1">
        <f t="shared" si="6"/>
        <v>8381.47560316268</v>
      </c>
      <c r="F67" s="1">
        <f t="shared" si="7"/>
        <v>8381.5</v>
      </c>
      <c r="G67" s="1">
        <f t="shared" si="8"/>
        <v>-0.06723500000225613</v>
      </c>
      <c r="K67" s="1">
        <f t="shared" si="10"/>
        <v>-0.06723500000225613</v>
      </c>
      <c r="O67" s="1">
        <f t="shared" si="11"/>
        <v>-0.07156678567288077</v>
      </c>
      <c r="Q67" s="66">
        <f t="shared" si="9"/>
        <v>38731.1548</v>
      </c>
    </row>
    <row r="68" spans="1:17" ht="12.75">
      <c r="A68" s="36" t="s">
        <v>80</v>
      </c>
      <c r="B68" s="35">
        <v>1</v>
      </c>
      <c r="C68" s="33">
        <v>53753.7858</v>
      </c>
      <c r="D68" s="37">
        <v>0.0006</v>
      </c>
      <c r="E68" s="1">
        <f t="shared" si="6"/>
        <v>8382.97457445689</v>
      </c>
      <c r="F68" s="1">
        <f t="shared" si="7"/>
        <v>8383</v>
      </c>
      <c r="G68" s="1">
        <f t="shared" si="8"/>
        <v>-0.07007000000157859</v>
      </c>
      <c r="K68" s="1">
        <f t="shared" si="10"/>
        <v>-0.07007000000157859</v>
      </c>
      <c r="O68" s="1">
        <f t="shared" si="11"/>
        <v>-0.07163383102757048</v>
      </c>
      <c r="Q68" s="66">
        <f t="shared" si="9"/>
        <v>38735.2858</v>
      </c>
    </row>
    <row r="69" spans="1:17" ht="12.75">
      <c r="A69" s="36" t="s">
        <v>80</v>
      </c>
      <c r="B69" s="38" t="s">
        <v>46</v>
      </c>
      <c r="C69" s="39">
        <v>54041.7675</v>
      </c>
      <c r="D69" s="39">
        <v>0.0004</v>
      </c>
      <c r="E69" s="30">
        <f t="shared" si="6"/>
        <v>8487.471379481765</v>
      </c>
      <c r="F69" s="1">
        <f t="shared" si="7"/>
        <v>8487.5</v>
      </c>
      <c r="G69" s="1">
        <f t="shared" si="8"/>
        <v>-0.07887499999196734</v>
      </c>
      <c r="K69" s="1">
        <f t="shared" si="10"/>
        <v>-0.07887499999196734</v>
      </c>
      <c r="O69" s="1">
        <f t="shared" si="11"/>
        <v>-0.07630465740428577</v>
      </c>
      <c r="Q69" s="66">
        <f t="shared" si="9"/>
        <v>39023.2675</v>
      </c>
    </row>
    <row r="70" spans="1:17" ht="12.75">
      <c r="A70" s="36" t="s">
        <v>80</v>
      </c>
      <c r="B70" s="38" t="s">
        <v>46</v>
      </c>
      <c r="C70" s="39">
        <v>54041.7705</v>
      </c>
      <c r="D70" s="39">
        <v>0.0005</v>
      </c>
      <c r="E70" s="30">
        <f t="shared" si="6"/>
        <v>8487.47246805932</v>
      </c>
      <c r="F70" s="1">
        <f t="shared" si="7"/>
        <v>8487.5</v>
      </c>
      <c r="G70" s="1">
        <f t="shared" si="8"/>
        <v>-0.07587499999499414</v>
      </c>
      <c r="K70" s="1">
        <f t="shared" si="10"/>
        <v>-0.07587499999499414</v>
      </c>
      <c r="O70" s="1">
        <f t="shared" si="11"/>
        <v>-0.07630465740428577</v>
      </c>
      <c r="Q70" s="66">
        <f t="shared" si="9"/>
        <v>39023.2705</v>
      </c>
    </row>
    <row r="71" spans="1:17" ht="12.75">
      <c r="A71" s="40" t="s">
        <v>81</v>
      </c>
      <c r="B71" s="41" t="s">
        <v>44</v>
      </c>
      <c r="C71" s="36">
        <v>54070.7043</v>
      </c>
      <c r="D71" s="36">
        <v>0.0003</v>
      </c>
      <c r="E71" s="30">
        <f t="shared" si="6"/>
        <v>8497.971363153101</v>
      </c>
      <c r="F71" s="1">
        <f t="shared" si="7"/>
        <v>8498</v>
      </c>
      <c r="G71" s="1">
        <f t="shared" si="8"/>
        <v>-0.0789199999999255</v>
      </c>
      <c r="K71" s="1">
        <f t="shared" si="10"/>
        <v>-0.0789199999999255</v>
      </c>
      <c r="O71" s="1">
        <f t="shared" si="11"/>
        <v>-0.07677397488711363</v>
      </c>
      <c r="Q71" s="66">
        <f t="shared" si="9"/>
        <v>39052.2043</v>
      </c>
    </row>
    <row r="72" spans="1:17" ht="12.75">
      <c r="A72" s="36" t="s">
        <v>82</v>
      </c>
      <c r="B72" s="38" t="s">
        <v>44</v>
      </c>
      <c r="C72" s="36">
        <v>54084.486</v>
      </c>
      <c r="D72" s="36">
        <v>0.0007</v>
      </c>
      <c r="E72" s="30">
        <f t="shared" si="6"/>
        <v>8502.972179586268</v>
      </c>
      <c r="F72" s="1">
        <f t="shared" si="7"/>
        <v>8503</v>
      </c>
      <c r="G72" s="1">
        <f t="shared" si="8"/>
        <v>-0.07667000000219559</v>
      </c>
      <c r="J72" s="1">
        <f>G72</f>
        <v>-0.07667000000219559</v>
      </c>
      <c r="O72" s="1">
        <f t="shared" si="11"/>
        <v>-0.07699745940274594</v>
      </c>
      <c r="Q72" s="66">
        <f t="shared" si="9"/>
        <v>39065.986</v>
      </c>
    </row>
    <row r="73" spans="1:17" ht="12.75">
      <c r="A73" s="36" t="s">
        <v>80</v>
      </c>
      <c r="B73" s="38" t="s">
        <v>46</v>
      </c>
      <c r="C73" s="39">
        <v>54085.8649</v>
      </c>
      <c r="D73" s="39">
        <v>0.0004</v>
      </c>
      <c r="E73" s="30">
        <f t="shared" si="6"/>
        <v>8503.47252611679</v>
      </c>
      <c r="F73" s="1">
        <f t="shared" si="7"/>
        <v>8503.5</v>
      </c>
      <c r="G73" s="1">
        <f t="shared" si="8"/>
        <v>-0.07571499999903608</v>
      </c>
      <c r="K73" s="1">
        <f>G73</f>
        <v>-0.07571499999903608</v>
      </c>
      <c r="O73" s="1">
        <f t="shared" si="11"/>
        <v>-0.07701980785430917</v>
      </c>
      <c r="Q73" s="66">
        <f t="shared" si="9"/>
        <v>39067.3649</v>
      </c>
    </row>
    <row r="74" spans="1:17" ht="12.75">
      <c r="A74" s="39" t="s">
        <v>83</v>
      </c>
      <c r="B74" s="38" t="s">
        <v>44</v>
      </c>
      <c r="C74" s="39">
        <v>54384.871</v>
      </c>
      <c r="D74" s="39">
        <v>0.0004</v>
      </c>
      <c r="E74" s="30">
        <f t="shared" si="6"/>
        <v>8611.96963594338</v>
      </c>
      <c r="F74" s="1">
        <f t="shared" si="7"/>
        <v>8612</v>
      </c>
      <c r="G74" s="1">
        <f t="shared" si="8"/>
        <v>-0.0836799999960931</v>
      </c>
      <c r="K74" s="1">
        <f>G74</f>
        <v>-0.0836799999960931</v>
      </c>
      <c r="O74" s="1">
        <f t="shared" si="11"/>
        <v>-0.08186942184353035</v>
      </c>
      <c r="Q74" s="66">
        <f t="shared" si="9"/>
        <v>39366.371</v>
      </c>
    </row>
    <row r="75" spans="1:17" ht="12.75">
      <c r="A75" s="26" t="s">
        <v>84</v>
      </c>
      <c r="B75" s="27" t="s">
        <v>44</v>
      </c>
      <c r="C75" s="28">
        <v>54387.6264</v>
      </c>
      <c r="D75" s="29"/>
      <c r="E75" s="30">
        <f t="shared" si="6"/>
        <v>8612.96945814238</v>
      </c>
      <c r="F75" s="1">
        <f t="shared" si="7"/>
        <v>8613</v>
      </c>
      <c r="G75" s="1">
        <f t="shared" si="8"/>
        <v>-0.0841699999946286</v>
      </c>
      <c r="M75" s="1">
        <f>G75</f>
        <v>-0.0841699999946286</v>
      </c>
      <c r="O75" s="1">
        <f t="shared" si="11"/>
        <v>-0.08191411874665683</v>
      </c>
      <c r="Q75" s="66">
        <f t="shared" si="9"/>
        <v>39369.1264</v>
      </c>
    </row>
    <row r="76" spans="1:17" ht="12.75">
      <c r="A76" s="39" t="s">
        <v>83</v>
      </c>
      <c r="B76" s="38" t="s">
        <v>44</v>
      </c>
      <c r="C76" s="39">
        <v>54406.9206</v>
      </c>
      <c r="D76" s="39">
        <v>0.0003</v>
      </c>
      <c r="E76" s="30">
        <f t="shared" si="6"/>
        <v>8619.970535834158</v>
      </c>
      <c r="F76" s="1">
        <f t="shared" si="7"/>
        <v>8620</v>
      </c>
      <c r="G76" s="1">
        <f t="shared" si="8"/>
        <v>-0.08120000000053551</v>
      </c>
      <c r="K76" s="1">
        <f>G76</f>
        <v>-0.08120000000053551</v>
      </c>
      <c r="O76" s="1">
        <f t="shared" si="11"/>
        <v>-0.08222699706854203</v>
      </c>
      <c r="Q76" s="66">
        <f t="shared" si="9"/>
        <v>39388.4206</v>
      </c>
    </row>
    <row r="77" spans="1:17" ht="12.75">
      <c r="A77" s="39" t="s">
        <v>83</v>
      </c>
      <c r="B77" s="38" t="s">
        <v>44</v>
      </c>
      <c r="C77" s="39">
        <v>54734.8615</v>
      </c>
      <c r="D77" s="39">
        <v>0.0004</v>
      </c>
      <c r="E77" s="30">
        <f t="shared" si="6"/>
        <v>8738.966903613715</v>
      </c>
      <c r="F77" s="1">
        <f t="shared" si="7"/>
        <v>8739</v>
      </c>
      <c r="G77" s="1">
        <f t="shared" si="8"/>
        <v>-0.09120999999868218</v>
      </c>
      <c r="K77" s="1">
        <f>G77</f>
        <v>-0.09120999999868218</v>
      </c>
      <c r="O77" s="1">
        <f t="shared" si="11"/>
        <v>-0.08754592854059107</v>
      </c>
      <c r="Q77" s="66">
        <f t="shared" si="9"/>
        <v>39716.3615</v>
      </c>
    </row>
    <row r="78" spans="1:17" ht="12.75">
      <c r="A78" s="42" t="s">
        <v>85</v>
      </c>
      <c r="B78" s="43" t="s">
        <v>44</v>
      </c>
      <c r="C78" s="42">
        <v>54842.3397</v>
      </c>
      <c r="D78" s="42">
        <v>0.0019</v>
      </c>
      <c r="E78" s="30">
        <f t="shared" si="6"/>
        <v>8777.966355696344</v>
      </c>
      <c r="F78" s="1">
        <f t="shared" si="7"/>
        <v>8778</v>
      </c>
      <c r="G78" s="1">
        <f t="shared" si="8"/>
        <v>-0.09272000000055414</v>
      </c>
      <c r="J78" s="1">
        <f>G78</f>
        <v>-0.09272000000055414</v>
      </c>
      <c r="O78" s="1">
        <f t="shared" si="11"/>
        <v>-0.08928910776252313</v>
      </c>
      <c r="Q78" s="66">
        <f t="shared" si="9"/>
        <v>39823.8397</v>
      </c>
    </row>
    <row r="79" spans="1:17" ht="12.75">
      <c r="A79" s="26" t="s">
        <v>86</v>
      </c>
      <c r="B79" s="27" t="s">
        <v>44</v>
      </c>
      <c r="C79" s="28">
        <v>55153.7515</v>
      </c>
      <c r="D79" s="29"/>
      <c r="E79" s="30">
        <f t="shared" si="6"/>
        <v>8890.964987717216</v>
      </c>
      <c r="F79" s="1">
        <f t="shared" si="7"/>
        <v>8891</v>
      </c>
      <c r="G79" s="1">
        <f t="shared" si="8"/>
        <v>-0.0964899999962654</v>
      </c>
      <c r="K79" s="1">
        <f aca="true" t="shared" si="12" ref="K79:K90">G79</f>
        <v>-0.0964899999962654</v>
      </c>
      <c r="O79" s="1">
        <f t="shared" si="11"/>
        <v>-0.09433985781581333</v>
      </c>
      <c r="Q79" s="66">
        <f t="shared" si="9"/>
        <v>40135.2515</v>
      </c>
    </row>
    <row r="80" spans="1:17" ht="12.75">
      <c r="A80" s="42" t="s">
        <v>87</v>
      </c>
      <c r="B80" s="43" t="s">
        <v>44</v>
      </c>
      <c r="C80" s="42">
        <v>55572.6417</v>
      </c>
      <c r="D80" s="42">
        <v>0.0011</v>
      </c>
      <c r="E80" s="30">
        <f t="shared" si="6"/>
        <v>9042.963144392555</v>
      </c>
      <c r="F80" s="1">
        <f t="shared" si="7"/>
        <v>9043</v>
      </c>
      <c r="G80" s="1">
        <f t="shared" si="8"/>
        <v>-0.10156999999890104</v>
      </c>
      <c r="K80" s="1">
        <f t="shared" si="12"/>
        <v>-0.10156999999890104</v>
      </c>
      <c r="O80" s="1">
        <f t="shared" si="11"/>
        <v>-0.10113378709103565</v>
      </c>
      <c r="Q80" s="66">
        <f t="shared" si="9"/>
        <v>40554.1417</v>
      </c>
    </row>
    <row r="81" spans="1:17" ht="12.75">
      <c r="A81" s="42" t="s">
        <v>88</v>
      </c>
      <c r="B81" s="43" t="s">
        <v>46</v>
      </c>
      <c r="C81" s="42">
        <v>55868.8932</v>
      </c>
      <c r="D81" s="42">
        <v>0.0006</v>
      </c>
      <c r="E81" s="30">
        <f t="shared" si="6"/>
        <v>9150.460722307495</v>
      </c>
      <c r="F81" s="1">
        <f t="shared" si="7"/>
        <v>9150.5</v>
      </c>
      <c r="G81" s="1">
        <f t="shared" si="8"/>
        <v>-0.10824500000308035</v>
      </c>
      <c r="K81" s="1">
        <f t="shared" si="12"/>
        <v>-0.10824500000308035</v>
      </c>
      <c r="O81" s="1">
        <f t="shared" si="11"/>
        <v>-0.10593870417713036</v>
      </c>
      <c r="Q81" s="66">
        <f t="shared" si="9"/>
        <v>40850.3932</v>
      </c>
    </row>
    <row r="82" spans="1:17" ht="12.75">
      <c r="A82" s="40" t="s">
        <v>89</v>
      </c>
      <c r="B82" s="41" t="s">
        <v>44</v>
      </c>
      <c r="C82" s="36">
        <v>55994.28811</v>
      </c>
      <c r="D82" s="36">
        <v>0.0005</v>
      </c>
      <c r="E82" s="30">
        <f t="shared" si="6"/>
        <v>9195.961417182834</v>
      </c>
      <c r="F82" s="1">
        <f t="shared" si="7"/>
        <v>9196</v>
      </c>
      <c r="G82" s="1">
        <f t="shared" si="8"/>
        <v>-0.1063300000023446</v>
      </c>
      <c r="K82" s="1">
        <f t="shared" si="12"/>
        <v>-0.1063300000023446</v>
      </c>
      <c r="O82" s="1">
        <f t="shared" si="11"/>
        <v>-0.10797241326938439</v>
      </c>
      <c r="Q82" s="66">
        <f t="shared" si="9"/>
        <v>40975.78811</v>
      </c>
    </row>
    <row r="83" spans="1:17" ht="12.75">
      <c r="A83" s="40" t="s">
        <v>89</v>
      </c>
      <c r="B83" s="41" t="s">
        <v>44</v>
      </c>
      <c r="C83" s="36">
        <v>55994.28821</v>
      </c>
      <c r="D83" s="36">
        <v>0.0009</v>
      </c>
      <c r="E83" s="30">
        <f t="shared" si="6"/>
        <v>9195.961453468752</v>
      </c>
      <c r="F83" s="1">
        <f t="shared" si="7"/>
        <v>9196</v>
      </c>
      <c r="G83" s="1">
        <f t="shared" si="8"/>
        <v>-0.10623000000487082</v>
      </c>
      <c r="K83" s="1">
        <f t="shared" si="12"/>
        <v>-0.10623000000487082</v>
      </c>
      <c r="O83" s="1">
        <f t="shared" si="11"/>
        <v>-0.10797241326938439</v>
      </c>
      <c r="Q83" s="66">
        <f t="shared" si="9"/>
        <v>40975.78821</v>
      </c>
    </row>
    <row r="84" spans="1:17" ht="12.75">
      <c r="A84" s="40" t="s">
        <v>89</v>
      </c>
      <c r="B84" s="41" t="s">
        <v>46</v>
      </c>
      <c r="C84" s="36">
        <v>56246.44109</v>
      </c>
      <c r="D84" s="36">
        <v>0.0008</v>
      </c>
      <c r="E84" s="30">
        <f t="shared" si="6"/>
        <v>9287.45744206046</v>
      </c>
      <c r="F84" s="1">
        <f t="shared" si="7"/>
        <v>9287.5</v>
      </c>
      <c r="G84" s="1">
        <f t="shared" si="8"/>
        <v>-0.11728500000026543</v>
      </c>
      <c r="K84" s="1">
        <f t="shared" si="12"/>
        <v>-0.11728500000026543</v>
      </c>
      <c r="O84" s="1">
        <f t="shared" si="11"/>
        <v>-0.1120621799054557</v>
      </c>
      <c r="Q84" s="66">
        <f t="shared" si="9"/>
        <v>41227.94109</v>
      </c>
    </row>
    <row r="85" spans="1:17" ht="12.75">
      <c r="A85" s="40" t="s">
        <v>89</v>
      </c>
      <c r="B85" s="41" t="s">
        <v>46</v>
      </c>
      <c r="C85" s="36">
        <v>56246.44812</v>
      </c>
      <c r="D85" s="36">
        <v>0.0008</v>
      </c>
      <c r="E85" s="30">
        <f aca="true" t="shared" si="13" ref="E85:E92">+(C85-C$7)/C$8</f>
        <v>9287.459992960532</v>
      </c>
      <c r="F85" s="1">
        <f aca="true" t="shared" si="14" ref="F85:F94">ROUND(2*E85,0)/2</f>
        <v>9287.5</v>
      </c>
      <c r="G85" s="1">
        <f aca="true" t="shared" si="15" ref="G85:G91">+C85-(C$7+F85*C$8)</f>
        <v>-0.1102549999995972</v>
      </c>
      <c r="K85" s="1">
        <f t="shared" si="12"/>
        <v>-0.1102549999995972</v>
      </c>
      <c r="O85" s="1">
        <f t="shared" si="11"/>
        <v>-0.1120621799054557</v>
      </c>
      <c r="Q85" s="66">
        <f aca="true" t="shared" si="16" ref="Q85:Q92">+C85-15018.5</f>
        <v>41227.94812</v>
      </c>
    </row>
    <row r="86" spans="1:17" ht="12.75">
      <c r="A86" s="40" t="s">
        <v>89</v>
      </c>
      <c r="B86" s="41" t="s">
        <v>46</v>
      </c>
      <c r="C86" s="36">
        <v>56246.44989</v>
      </c>
      <c r="D86" s="36">
        <v>0.0006</v>
      </c>
      <c r="E86" s="30">
        <f t="shared" si="13"/>
        <v>9287.46063522129</v>
      </c>
      <c r="F86" s="1">
        <f t="shared" si="14"/>
        <v>9287.5</v>
      </c>
      <c r="G86" s="1">
        <f t="shared" si="15"/>
        <v>-0.10848499999701744</v>
      </c>
      <c r="K86" s="1">
        <f t="shared" si="12"/>
        <v>-0.10848499999701744</v>
      </c>
      <c r="O86" s="1">
        <f t="shared" si="11"/>
        <v>-0.1120621799054557</v>
      </c>
      <c r="Q86" s="66">
        <f t="shared" si="16"/>
        <v>41227.94989</v>
      </c>
    </row>
    <row r="87" spans="1:17" ht="12.75">
      <c r="A87" s="26" t="s">
        <v>90</v>
      </c>
      <c r="B87" s="27" t="s">
        <v>44</v>
      </c>
      <c r="C87" s="28">
        <v>56617.1065</v>
      </c>
      <c r="D87" s="29"/>
      <c r="E87" s="30">
        <f t="shared" si="13"/>
        <v>9421.956790728223</v>
      </c>
      <c r="F87" s="1">
        <f t="shared" si="14"/>
        <v>9422</v>
      </c>
      <c r="G87" s="1">
        <f t="shared" si="15"/>
        <v>-0.11907999999675667</v>
      </c>
      <c r="K87" s="1">
        <f t="shared" si="12"/>
        <v>-0.11907999999675667</v>
      </c>
      <c r="O87" s="1">
        <f t="shared" si="11"/>
        <v>-0.1180739133759649</v>
      </c>
      <c r="Q87" s="66">
        <f t="shared" si="16"/>
        <v>41598.6065</v>
      </c>
    </row>
    <row r="88" spans="1:17" ht="12.75">
      <c r="A88" s="36" t="s">
        <v>91</v>
      </c>
      <c r="B88" s="41" t="s">
        <v>46</v>
      </c>
      <c r="C88" s="44">
        <v>56654.30986</v>
      </c>
      <c r="D88" s="36">
        <v>0.0007</v>
      </c>
      <c r="E88" s="30">
        <f t="shared" si="13"/>
        <v>9435.456371625864</v>
      </c>
      <c r="F88" s="1">
        <f t="shared" si="14"/>
        <v>9435.5</v>
      </c>
      <c r="G88" s="1">
        <f t="shared" si="15"/>
        <v>-0.12023500000213971</v>
      </c>
      <c r="K88" s="1">
        <f t="shared" si="12"/>
        <v>-0.12023500000213971</v>
      </c>
      <c r="O88" s="1">
        <f t="shared" si="11"/>
        <v>-0.11867732156817212</v>
      </c>
      <c r="Q88" s="66">
        <f t="shared" si="16"/>
        <v>41635.80986</v>
      </c>
    </row>
    <row r="89" spans="1:17" ht="12.75">
      <c r="A89" s="36" t="s">
        <v>91</v>
      </c>
      <c r="B89" s="41" t="s">
        <v>46</v>
      </c>
      <c r="C89" s="44">
        <v>56654.31182</v>
      </c>
      <c r="D89" s="36">
        <v>0.0003</v>
      </c>
      <c r="E89" s="30">
        <f t="shared" si="13"/>
        <v>9435.457082829867</v>
      </c>
      <c r="F89" s="1">
        <f t="shared" si="14"/>
        <v>9435.5</v>
      </c>
      <c r="G89" s="1">
        <f t="shared" si="15"/>
        <v>-0.11827500000072177</v>
      </c>
      <c r="K89" s="1">
        <f t="shared" si="12"/>
        <v>-0.11827500000072177</v>
      </c>
      <c r="O89" s="1">
        <f t="shared" si="11"/>
        <v>-0.11867732156817212</v>
      </c>
      <c r="Q89" s="66">
        <f t="shared" si="16"/>
        <v>41635.81182</v>
      </c>
    </row>
    <row r="90" spans="1:17" ht="12.75">
      <c r="A90" s="36" t="s">
        <v>91</v>
      </c>
      <c r="B90" s="41" t="s">
        <v>46</v>
      </c>
      <c r="C90" s="44">
        <v>56654.31288</v>
      </c>
      <c r="D90" s="36">
        <v>0.0005</v>
      </c>
      <c r="E90" s="30">
        <f t="shared" si="13"/>
        <v>9435.457467460603</v>
      </c>
      <c r="F90" s="1">
        <f t="shared" si="14"/>
        <v>9435.5</v>
      </c>
      <c r="G90" s="1">
        <f t="shared" si="15"/>
        <v>-0.11721500000567175</v>
      </c>
      <c r="K90" s="1">
        <f t="shared" si="12"/>
        <v>-0.11721500000567175</v>
      </c>
      <c r="O90" s="1">
        <f t="shared" si="11"/>
        <v>-0.11867732156817212</v>
      </c>
      <c r="Q90" s="66">
        <f t="shared" si="16"/>
        <v>41635.81288</v>
      </c>
    </row>
    <row r="91" spans="1:17" ht="12.75">
      <c r="A91" s="45" t="s">
        <v>92</v>
      </c>
      <c r="B91" s="38" t="s">
        <v>44</v>
      </c>
      <c r="C91" s="36">
        <v>56654.3145</v>
      </c>
      <c r="D91" s="39">
        <v>0.0184</v>
      </c>
      <c r="E91" s="30">
        <f t="shared" si="13"/>
        <v>9435.458055292484</v>
      </c>
      <c r="F91" s="1">
        <f t="shared" si="14"/>
        <v>9435.5</v>
      </c>
      <c r="G91" s="1">
        <f t="shared" si="15"/>
        <v>-0.11559500000294065</v>
      </c>
      <c r="J91" s="1">
        <f>G91</f>
        <v>-0.11559500000294065</v>
      </c>
      <c r="O91" s="1">
        <f t="shared" si="11"/>
        <v>-0.11867732156817212</v>
      </c>
      <c r="Q91" s="66">
        <f t="shared" si="16"/>
        <v>41635.8145</v>
      </c>
    </row>
    <row r="92" spans="1:21" ht="12.75">
      <c r="A92" s="46" t="s">
        <v>93</v>
      </c>
      <c r="B92" s="47" t="s">
        <v>46</v>
      </c>
      <c r="C92" s="48">
        <v>58079.0954</v>
      </c>
      <c r="D92" s="49" t="s">
        <v>94</v>
      </c>
      <c r="E92" s="30">
        <f t="shared" si="13"/>
        <v>9952.452891806277</v>
      </c>
      <c r="F92" s="1">
        <f t="shared" si="14"/>
        <v>9952.5</v>
      </c>
      <c r="O92" s="1">
        <f t="shared" si="11"/>
        <v>-0.14178562048455318</v>
      </c>
      <c r="Q92" s="66">
        <f t="shared" si="16"/>
        <v>43060.5954</v>
      </c>
      <c r="U92" s="1">
        <f>+C92-(C$7+F92*C$8)</f>
        <v>-0.12982500000362052</v>
      </c>
    </row>
    <row r="93" spans="1:17" ht="12.75">
      <c r="A93" s="50" t="s">
        <v>95</v>
      </c>
      <c r="B93" s="51" t="s">
        <v>44</v>
      </c>
      <c r="C93" s="52">
        <v>58149.37262000004</v>
      </c>
      <c r="D93" s="52">
        <v>0.0001</v>
      </c>
      <c r="E93" s="30">
        <f>+(C93-C$7)/C$8</f>
        <v>9977.953626596141</v>
      </c>
      <c r="F93" s="1">
        <f t="shared" si="14"/>
        <v>9978</v>
      </c>
      <c r="O93" s="1">
        <f>+C$11+C$12*F93</f>
        <v>-0.14292539151427797</v>
      </c>
      <c r="Q93" s="66">
        <f>+C93-15018.5</f>
        <v>43130.87262000004</v>
      </c>
    </row>
    <row r="94" spans="1:17" ht="12.75">
      <c r="A94" s="50" t="s">
        <v>95</v>
      </c>
      <c r="B94" s="51" t="s">
        <v>44</v>
      </c>
      <c r="C94" s="52">
        <v>58149.373010000214</v>
      </c>
      <c r="D94" s="52">
        <v>0.0002</v>
      </c>
      <c r="E94" s="30">
        <f>+(C94-C$7)/C$8</f>
        <v>9977.953768111287</v>
      </c>
      <c r="F94" s="1">
        <f t="shared" si="14"/>
        <v>9978</v>
      </c>
      <c r="O94" s="1">
        <f>+C$11+C$12*F94</f>
        <v>-0.14292539151427797</v>
      </c>
      <c r="Q94" s="66">
        <f>+C94-15018.5</f>
        <v>43130.873010000214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34">
      <selection activeCell="A52" sqref="A52"/>
    </sheetView>
  </sheetViews>
  <sheetFormatPr defaultColWidth="9.140625" defaultRowHeight="12.75"/>
  <cols>
    <col min="1" max="1" width="19.7109375" style="31" customWidth="1"/>
    <col min="2" max="2" width="4.421875" style="0" customWidth="1"/>
    <col min="3" max="3" width="12.7109375" style="31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31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53" t="s">
        <v>96</v>
      </c>
      <c r="I1" s="54" t="s">
        <v>97</v>
      </c>
      <c r="J1" s="55" t="s">
        <v>35</v>
      </c>
    </row>
    <row r="2" spans="9:10" ht="12.75">
      <c r="I2" s="56" t="s">
        <v>98</v>
      </c>
      <c r="J2" s="57" t="s">
        <v>34</v>
      </c>
    </row>
    <row r="3" spans="1:10" ht="12.75">
      <c r="A3" s="58" t="s">
        <v>99</v>
      </c>
      <c r="I3" s="56" t="s">
        <v>100</v>
      </c>
      <c r="J3" s="57" t="s">
        <v>32</v>
      </c>
    </row>
    <row r="4" spans="9:10" ht="12.75">
      <c r="I4" s="56" t="s">
        <v>101</v>
      </c>
      <c r="J4" s="57" t="s">
        <v>32</v>
      </c>
    </row>
    <row r="5" spans="9:10" ht="12.75">
      <c r="I5" s="59" t="s">
        <v>102</v>
      </c>
      <c r="J5" s="60" t="s">
        <v>33</v>
      </c>
    </row>
    <row r="11" spans="1:16" ht="12.75" customHeight="1">
      <c r="A11" s="31" t="str">
        <f aca="true" t="shared" si="0" ref="A11:A42">P11</f>
        <v> IODE 4.3.34 </v>
      </c>
      <c r="B11" s="2" t="str">
        <f aca="true" t="shared" si="1" ref="B11:B42">IF(H11=INT(H11),"I","II")</f>
        <v>I</v>
      </c>
      <c r="C11" s="31">
        <f aca="true" t="shared" si="2" ref="C11:C42">1*G11</f>
        <v>30651.23</v>
      </c>
      <c r="D11" t="str">
        <f aca="true" t="shared" si="3" ref="D11:D42">VLOOKUP(F11,I$1:J$5,2,FALSE)</f>
        <v>vis</v>
      </c>
      <c r="E11">
        <f>VLOOKUP(C11,A!C$21:E$973,3,FALSE)</f>
        <v>0</v>
      </c>
      <c r="F11" s="2" t="s">
        <v>102</v>
      </c>
      <c r="G11" t="str">
        <f aca="true" t="shared" si="4" ref="G11:G42">MID(I11,3,LEN(I11)-3)</f>
        <v>30651.230</v>
      </c>
      <c r="H11" s="31">
        <f aca="true" t="shared" si="5" ref="H11:H42">1*K11</f>
        <v>0</v>
      </c>
      <c r="I11" s="61" t="s">
        <v>103</v>
      </c>
      <c r="J11" s="62" t="s">
        <v>104</v>
      </c>
      <c r="K11" s="61">
        <v>0</v>
      </c>
      <c r="L11" s="61" t="s">
        <v>105</v>
      </c>
      <c r="M11" s="62" t="s">
        <v>106</v>
      </c>
      <c r="N11" s="62"/>
      <c r="O11" s="63" t="s">
        <v>107</v>
      </c>
      <c r="P11" s="63" t="s">
        <v>48</v>
      </c>
    </row>
    <row r="12" spans="1:16" ht="12.75" customHeight="1">
      <c r="A12" s="31" t="str">
        <f t="shared" si="0"/>
        <v>BAVM 39 </v>
      </c>
      <c r="B12" s="2" t="str">
        <f t="shared" si="1"/>
        <v>I</v>
      </c>
      <c r="C12" s="31">
        <f t="shared" si="2"/>
        <v>46001.488</v>
      </c>
      <c r="D12" t="str">
        <f t="shared" si="3"/>
        <v>vis</v>
      </c>
      <c r="E12">
        <f>VLOOKUP(C12,A!C$21:E$973,3,FALSE)</f>
        <v>5569.982111042167</v>
      </c>
      <c r="F12" s="2" t="s">
        <v>102</v>
      </c>
      <c r="G12" t="str">
        <f t="shared" si="4"/>
        <v>46001.488</v>
      </c>
      <c r="H12" s="31">
        <f t="shared" si="5"/>
        <v>5570</v>
      </c>
      <c r="I12" s="61" t="s">
        <v>108</v>
      </c>
      <c r="J12" s="62" t="s">
        <v>109</v>
      </c>
      <c r="K12" s="61">
        <v>5570</v>
      </c>
      <c r="L12" s="61" t="s">
        <v>110</v>
      </c>
      <c r="M12" s="62" t="s">
        <v>111</v>
      </c>
      <c r="N12" s="62"/>
      <c r="O12" s="63" t="s">
        <v>112</v>
      </c>
      <c r="P12" s="64" t="s">
        <v>113</v>
      </c>
    </row>
    <row r="13" spans="1:16" ht="12.75" customHeight="1">
      <c r="A13" s="31" t="str">
        <f t="shared" si="0"/>
        <v>BAVM 39 </v>
      </c>
      <c r="B13" s="2" t="str">
        <f t="shared" si="1"/>
        <v>I</v>
      </c>
      <c r="C13" s="31">
        <f t="shared" si="2"/>
        <v>46023.537</v>
      </c>
      <c r="D13" t="str">
        <f t="shared" si="3"/>
        <v>vis</v>
      </c>
      <c r="E13">
        <f>VLOOKUP(C13,A!C$21:E$973,3,FALSE)</f>
        <v>5577.982793217435</v>
      </c>
      <c r="F13" s="2" t="s">
        <v>102</v>
      </c>
      <c r="G13" t="str">
        <f t="shared" si="4"/>
        <v>46023.537</v>
      </c>
      <c r="H13" s="31">
        <f t="shared" si="5"/>
        <v>5578</v>
      </c>
      <c r="I13" s="61" t="s">
        <v>114</v>
      </c>
      <c r="J13" s="62" t="s">
        <v>115</v>
      </c>
      <c r="K13" s="61">
        <v>5578</v>
      </c>
      <c r="L13" s="61" t="s">
        <v>116</v>
      </c>
      <c r="M13" s="62" t="s">
        <v>111</v>
      </c>
      <c r="N13" s="62"/>
      <c r="O13" s="63" t="s">
        <v>112</v>
      </c>
      <c r="P13" s="64" t="s">
        <v>113</v>
      </c>
    </row>
    <row r="14" spans="1:16" ht="12.75" customHeight="1">
      <c r="A14" s="31" t="str">
        <f t="shared" si="0"/>
        <v> VSSC 61.19 </v>
      </c>
      <c r="B14" s="2" t="str">
        <f t="shared" si="1"/>
        <v>I</v>
      </c>
      <c r="C14" s="31">
        <f t="shared" si="2"/>
        <v>46059.36</v>
      </c>
      <c r="D14" t="str">
        <f t="shared" si="3"/>
        <v>vis</v>
      </c>
      <c r="E14">
        <f>VLOOKUP(C14,A!C$21:E$973,3,FALSE)</f>
        <v>5590.981497810145</v>
      </c>
      <c r="F14" s="2" t="s">
        <v>102</v>
      </c>
      <c r="G14" t="str">
        <f t="shared" si="4"/>
        <v>46059.360</v>
      </c>
      <c r="H14" s="31">
        <f t="shared" si="5"/>
        <v>5591</v>
      </c>
      <c r="I14" s="61" t="s">
        <v>117</v>
      </c>
      <c r="J14" s="62" t="s">
        <v>118</v>
      </c>
      <c r="K14" s="61">
        <v>5591</v>
      </c>
      <c r="L14" s="61" t="s">
        <v>119</v>
      </c>
      <c r="M14" s="62" t="s">
        <v>106</v>
      </c>
      <c r="N14" s="62"/>
      <c r="O14" s="63" t="s">
        <v>120</v>
      </c>
      <c r="P14" s="63" t="s">
        <v>121</v>
      </c>
    </row>
    <row r="15" spans="1:16" ht="12.75" customHeight="1">
      <c r="A15" s="31" t="str">
        <f t="shared" si="0"/>
        <v>BAVM 46 </v>
      </c>
      <c r="B15" s="2" t="str">
        <f t="shared" si="1"/>
        <v>I</v>
      </c>
      <c r="C15" s="31">
        <f t="shared" si="2"/>
        <v>46770.376</v>
      </c>
      <c r="D15" t="str">
        <f t="shared" si="3"/>
        <v>vis</v>
      </c>
      <c r="E15">
        <f>VLOOKUP(C15,A!C$21:E$973,3,FALSE)</f>
        <v>5848.980184259894</v>
      </c>
      <c r="F15" s="2" t="s">
        <v>102</v>
      </c>
      <c r="G15" t="str">
        <f t="shared" si="4"/>
        <v>46770.376</v>
      </c>
      <c r="H15" s="31">
        <f t="shared" si="5"/>
        <v>5849</v>
      </c>
      <c r="I15" s="61" t="s">
        <v>122</v>
      </c>
      <c r="J15" s="62" t="s">
        <v>123</v>
      </c>
      <c r="K15" s="61">
        <v>5849</v>
      </c>
      <c r="L15" s="61" t="s">
        <v>124</v>
      </c>
      <c r="M15" s="62" t="s">
        <v>111</v>
      </c>
      <c r="N15" s="62"/>
      <c r="O15" s="63" t="s">
        <v>112</v>
      </c>
      <c r="P15" s="64" t="s">
        <v>125</v>
      </c>
    </row>
    <row r="16" spans="1:16" ht="12.75" customHeight="1">
      <c r="A16" s="31" t="str">
        <f t="shared" si="0"/>
        <v> BBS 112 </v>
      </c>
      <c r="B16" s="2" t="str">
        <f t="shared" si="1"/>
        <v>I</v>
      </c>
      <c r="C16" s="31">
        <f t="shared" si="2"/>
        <v>50008.509</v>
      </c>
      <c r="D16" t="str">
        <f t="shared" si="3"/>
        <v>vis</v>
      </c>
      <c r="E16">
        <f>VLOOKUP(C16,A!C$21:E$973,3,FALSE)</f>
        <v>7023.966486325651</v>
      </c>
      <c r="F16" s="2" t="s">
        <v>102</v>
      </c>
      <c r="G16" t="str">
        <f t="shared" si="4"/>
        <v>50008.509</v>
      </c>
      <c r="H16" s="31">
        <f t="shared" si="5"/>
        <v>7024</v>
      </c>
      <c r="I16" s="61" t="s">
        <v>126</v>
      </c>
      <c r="J16" s="62" t="s">
        <v>127</v>
      </c>
      <c r="K16" s="61">
        <v>7024</v>
      </c>
      <c r="L16" s="61" t="s">
        <v>128</v>
      </c>
      <c r="M16" s="62" t="s">
        <v>129</v>
      </c>
      <c r="N16" s="62" t="s">
        <v>130</v>
      </c>
      <c r="O16" s="63" t="s">
        <v>131</v>
      </c>
      <c r="P16" s="63" t="s">
        <v>132</v>
      </c>
    </row>
    <row r="17" spans="1:16" ht="12.75" customHeight="1">
      <c r="A17" s="31" t="str">
        <f t="shared" si="0"/>
        <v>IBVS 5067 </v>
      </c>
      <c r="B17" s="2" t="str">
        <f t="shared" si="1"/>
        <v>II</v>
      </c>
      <c r="C17" s="31">
        <f t="shared" si="2"/>
        <v>51919.7246</v>
      </c>
      <c r="D17" t="str">
        <f t="shared" si="3"/>
        <v>vis</v>
      </c>
      <c r="E17">
        <f>VLOOKUP(C17,A!C$21:E$973,3,FALSE)</f>
        <v>7717.4686217519575</v>
      </c>
      <c r="F17" s="2" t="s">
        <v>102</v>
      </c>
      <c r="G17" t="str">
        <f t="shared" si="4"/>
        <v>51919.7246</v>
      </c>
      <c r="H17" s="31">
        <f t="shared" si="5"/>
        <v>7717.5</v>
      </c>
      <c r="I17" s="61" t="s">
        <v>133</v>
      </c>
      <c r="J17" s="62" t="s">
        <v>134</v>
      </c>
      <c r="K17" s="61">
        <v>7717.5</v>
      </c>
      <c r="L17" s="61" t="s">
        <v>135</v>
      </c>
      <c r="M17" s="62" t="s">
        <v>129</v>
      </c>
      <c r="N17" s="62" t="s">
        <v>130</v>
      </c>
      <c r="O17" s="63" t="s">
        <v>136</v>
      </c>
      <c r="P17" s="64" t="s">
        <v>137</v>
      </c>
    </row>
    <row r="18" spans="1:16" ht="12.75" customHeight="1">
      <c r="A18" s="31" t="str">
        <f t="shared" si="0"/>
        <v>IBVS 5067 </v>
      </c>
      <c r="B18" s="2" t="str">
        <f t="shared" si="1"/>
        <v>II</v>
      </c>
      <c r="C18" s="31">
        <f t="shared" si="2"/>
        <v>51966.5772</v>
      </c>
      <c r="D18" t="str">
        <f t="shared" si="3"/>
        <v>vis</v>
      </c>
      <c r="E18">
        <f>VLOOKUP(C18,A!C$21:E$973,3,FALSE)</f>
        <v>7734.469518014144</v>
      </c>
      <c r="F18" s="2" t="s">
        <v>102</v>
      </c>
      <c r="G18" t="str">
        <f t="shared" si="4"/>
        <v>51966.5772</v>
      </c>
      <c r="H18" s="31">
        <f t="shared" si="5"/>
        <v>7734.5</v>
      </c>
      <c r="I18" s="61" t="s">
        <v>138</v>
      </c>
      <c r="J18" s="62" t="s">
        <v>139</v>
      </c>
      <c r="K18" s="61">
        <v>7734.5</v>
      </c>
      <c r="L18" s="61" t="s">
        <v>140</v>
      </c>
      <c r="M18" s="62" t="s">
        <v>129</v>
      </c>
      <c r="N18" s="62" t="s">
        <v>130</v>
      </c>
      <c r="O18" s="63" t="s">
        <v>136</v>
      </c>
      <c r="P18" s="64" t="s">
        <v>137</v>
      </c>
    </row>
    <row r="19" spans="1:16" ht="12.75" customHeight="1">
      <c r="A19" s="31" t="str">
        <f t="shared" si="0"/>
        <v>IBVS 5251 </v>
      </c>
      <c r="B19" s="2" t="str">
        <f t="shared" si="1"/>
        <v>II</v>
      </c>
      <c r="C19" s="31">
        <f t="shared" si="2"/>
        <v>52178.7796</v>
      </c>
      <c r="D19" t="str">
        <f t="shared" si="3"/>
        <v>vis</v>
      </c>
      <c r="E19">
        <f>VLOOKUP(C19,A!C$21:E$973,3,FALSE)</f>
        <v>7811.4691079832655</v>
      </c>
      <c r="F19" s="2" t="s">
        <v>102</v>
      </c>
      <c r="G19" t="str">
        <f t="shared" si="4"/>
        <v>52178.7796</v>
      </c>
      <c r="H19" s="31">
        <f t="shared" si="5"/>
        <v>7811.5</v>
      </c>
      <c r="I19" s="61" t="s">
        <v>141</v>
      </c>
      <c r="J19" s="62" t="s">
        <v>142</v>
      </c>
      <c r="K19" s="61">
        <v>7811.5</v>
      </c>
      <c r="L19" s="61" t="s">
        <v>143</v>
      </c>
      <c r="M19" s="62" t="s">
        <v>129</v>
      </c>
      <c r="N19" s="62" t="s">
        <v>144</v>
      </c>
      <c r="O19" s="63" t="s">
        <v>145</v>
      </c>
      <c r="P19" s="64" t="s">
        <v>146</v>
      </c>
    </row>
    <row r="20" spans="1:16" ht="12.75" customHeight="1">
      <c r="A20" s="31" t="str">
        <f t="shared" si="0"/>
        <v>IBVS 5649 </v>
      </c>
      <c r="B20" s="2" t="str">
        <f t="shared" si="1"/>
        <v>II</v>
      </c>
      <c r="C20" s="31">
        <f t="shared" si="2"/>
        <v>52972.4836</v>
      </c>
      <c r="D20" t="str">
        <f t="shared" si="3"/>
        <v>vis</v>
      </c>
      <c r="E20">
        <f>VLOOKUP(C20,A!C$21:E$973,3,FALSE)</f>
        <v>8099.471894741808</v>
      </c>
      <c r="F20" s="2" t="s">
        <v>102</v>
      </c>
      <c r="G20" t="str">
        <f t="shared" si="4"/>
        <v>52972.4836</v>
      </c>
      <c r="H20" s="31">
        <f t="shared" si="5"/>
        <v>8099.5</v>
      </c>
      <c r="I20" s="61" t="s">
        <v>147</v>
      </c>
      <c r="J20" s="62" t="s">
        <v>148</v>
      </c>
      <c r="K20" s="61">
        <v>8099.5</v>
      </c>
      <c r="L20" s="61" t="s">
        <v>149</v>
      </c>
      <c r="M20" s="62" t="s">
        <v>129</v>
      </c>
      <c r="N20" s="62" t="s">
        <v>130</v>
      </c>
      <c r="O20" s="63" t="s">
        <v>150</v>
      </c>
      <c r="P20" s="64" t="s">
        <v>151</v>
      </c>
    </row>
    <row r="21" spans="1:16" ht="12.75" customHeight="1">
      <c r="A21" s="31" t="str">
        <f t="shared" si="0"/>
        <v>IBVS 5649 </v>
      </c>
      <c r="B21" s="2" t="str">
        <f t="shared" si="1"/>
        <v>I</v>
      </c>
      <c r="C21" s="31">
        <f t="shared" si="2"/>
        <v>52979.3728</v>
      </c>
      <c r="D21" t="str">
        <f t="shared" si="3"/>
        <v>vis</v>
      </c>
      <c r="E21">
        <f>VLOOKUP(C21,A!C$21:E$973,3,FALSE)</f>
        <v>8101.971704240735</v>
      </c>
      <c r="F21" s="2" t="s">
        <v>102</v>
      </c>
      <c r="G21" t="str">
        <f t="shared" si="4"/>
        <v>52979.3728</v>
      </c>
      <c r="H21" s="31">
        <f t="shared" si="5"/>
        <v>8102</v>
      </c>
      <c r="I21" s="61" t="s">
        <v>152</v>
      </c>
      <c r="J21" s="62" t="s">
        <v>153</v>
      </c>
      <c r="K21" s="61">
        <v>8102</v>
      </c>
      <c r="L21" s="61" t="s">
        <v>154</v>
      </c>
      <c r="M21" s="62" t="s">
        <v>129</v>
      </c>
      <c r="N21" s="62" t="s">
        <v>130</v>
      </c>
      <c r="O21" s="63" t="s">
        <v>150</v>
      </c>
      <c r="P21" s="64" t="s">
        <v>151</v>
      </c>
    </row>
    <row r="22" spans="1:16" ht="12.75" customHeight="1">
      <c r="A22" s="31" t="str">
        <f t="shared" si="0"/>
        <v>IBVS 5649 </v>
      </c>
      <c r="B22" s="2" t="str">
        <f t="shared" si="1"/>
        <v>II</v>
      </c>
      <c r="C22" s="31">
        <f t="shared" si="2"/>
        <v>53311.4615</v>
      </c>
      <c r="D22" t="str">
        <f t="shared" si="3"/>
        <v>vis</v>
      </c>
      <c r="E22">
        <f>VLOOKUP(C22,A!C$21:E$973,3,FALSE)</f>
        <v>8222.473139348813</v>
      </c>
      <c r="F22" s="2" t="s">
        <v>102</v>
      </c>
      <c r="G22" t="str">
        <f t="shared" si="4"/>
        <v>53311.4615</v>
      </c>
      <c r="H22" s="31">
        <f t="shared" si="5"/>
        <v>8222.5</v>
      </c>
      <c r="I22" s="61" t="s">
        <v>155</v>
      </c>
      <c r="J22" s="62" t="s">
        <v>156</v>
      </c>
      <c r="K22" s="61">
        <v>8222.5</v>
      </c>
      <c r="L22" s="61" t="s">
        <v>157</v>
      </c>
      <c r="M22" s="62" t="s">
        <v>129</v>
      </c>
      <c r="N22" s="62" t="s">
        <v>130</v>
      </c>
      <c r="O22" s="63" t="s">
        <v>150</v>
      </c>
      <c r="P22" s="64" t="s">
        <v>151</v>
      </c>
    </row>
    <row r="23" spans="1:16" ht="12.75" customHeight="1">
      <c r="A23" s="31" t="str">
        <f t="shared" si="0"/>
        <v>IBVS 5670 </v>
      </c>
      <c r="B23" s="2" t="str">
        <f t="shared" si="1"/>
        <v>II</v>
      </c>
      <c r="C23" s="31">
        <f t="shared" si="2"/>
        <v>53341.7779</v>
      </c>
      <c r="D23" t="str">
        <f t="shared" si="3"/>
        <v>vis</v>
      </c>
      <c r="E23">
        <f>VLOOKUP(C23,A!C$21:E$973,3,FALSE)</f>
        <v>8233.473723552102</v>
      </c>
      <c r="F23" s="2" t="s">
        <v>102</v>
      </c>
      <c r="G23" t="str">
        <f t="shared" si="4"/>
        <v>53341.7779</v>
      </c>
      <c r="H23" s="31">
        <f t="shared" si="5"/>
        <v>8233.5</v>
      </c>
      <c r="I23" s="61" t="s">
        <v>158</v>
      </c>
      <c r="J23" s="62" t="s">
        <v>159</v>
      </c>
      <c r="K23" s="61">
        <v>8233.5</v>
      </c>
      <c r="L23" s="61" t="s">
        <v>160</v>
      </c>
      <c r="M23" s="62" t="s">
        <v>129</v>
      </c>
      <c r="N23" s="62" t="s">
        <v>130</v>
      </c>
      <c r="O23" s="63" t="s">
        <v>161</v>
      </c>
      <c r="P23" s="64" t="s">
        <v>162</v>
      </c>
    </row>
    <row r="24" spans="1:16" ht="12.75" customHeight="1">
      <c r="A24" s="31" t="str">
        <f t="shared" si="0"/>
        <v>IBVS 5670 </v>
      </c>
      <c r="B24" s="2" t="str">
        <f t="shared" si="1"/>
        <v>II</v>
      </c>
      <c r="C24" s="31">
        <f t="shared" si="2"/>
        <v>53366.5851</v>
      </c>
      <c r="D24" t="str">
        <f t="shared" si="3"/>
        <v>vis</v>
      </c>
      <c r="E24">
        <f>VLOOKUP(C24,A!C$21:E$973,3,FALSE)</f>
        <v>8242.475243932086</v>
      </c>
      <c r="F24" s="2" t="s">
        <v>102</v>
      </c>
      <c r="G24" t="str">
        <f t="shared" si="4"/>
        <v>53366.5851</v>
      </c>
      <c r="H24" s="31">
        <f t="shared" si="5"/>
        <v>8242.5</v>
      </c>
      <c r="I24" s="61" t="s">
        <v>163</v>
      </c>
      <c r="J24" s="62" t="s">
        <v>164</v>
      </c>
      <c r="K24" s="61">
        <v>8242.5</v>
      </c>
      <c r="L24" s="61" t="s">
        <v>165</v>
      </c>
      <c r="M24" s="62" t="s">
        <v>129</v>
      </c>
      <c r="N24" s="62" t="s">
        <v>130</v>
      </c>
      <c r="O24" s="63" t="s">
        <v>161</v>
      </c>
      <c r="P24" s="64" t="s">
        <v>162</v>
      </c>
    </row>
    <row r="25" spans="1:16" ht="12.75" customHeight="1">
      <c r="A25" s="31" t="str">
        <f t="shared" si="0"/>
        <v>IBVS 5670 </v>
      </c>
      <c r="B25" s="2" t="str">
        <f t="shared" si="1"/>
        <v>II</v>
      </c>
      <c r="C25" s="31">
        <f t="shared" si="2"/>
        <v>53377.609</v>
      </c>
      <c r="D25" t="str">
        <f t="shared" si="3"/>
        <v>vis</v>
      </c>
      <c r="E25">
        <f>VLOOKUP(C25,A!C$21:E$973,3,FALSE)</f>
        <v>8246.475367304209</v>
      </c>
      <c r="F25" s="2" t="s">
        <v>102</v>
      </c>
      <c r="G25" t="str">
        <f t="shared" si="4"/>
        <v>53377.6090</v>
      </c>
      <c r="H25" s="31">
        <f t="shared" si="5"/>
        <v>8246.5</v>
      </c>
      <c r="I25" s="61" t="s">
        <v>166</v>
      </c>
      <c r="J25" s="62" t="s">
        <v>167</v>
      </c>
      <c r="K25" s="61">
        <v>8246.5</v>
      </c>
      <c r="L25" s="61" t="s">
        <v>168</v>
      </c>
      <c r="M25" s="62" t="s">
        <v>129</v>
      </c>
      <c r="N25" s="62" t="s">
        <v>130</v>
      </c>
      <c r="O25" s="63" t="s">
        <v>161</v>
      </c>
      <c r="P25" s="64" t="s">
        <v>162</v>
      </c>
    </row>
    <row r="26" spans="1:16" ht="12.75" customHeight="1">
      <c r="A26" s="31" t="str">
        <f t="shared" si="0"/>
        <v>IBVS 5670 </v>
      </c>
      <c r="B26" s="2" t="str">
        <f t="shared" si="1"/>
        <v>II</v>
      </c>
      <c r="C26" s="31">
        <f t="shared" si="2"/>
        <v>53399.6557</v>
      </c>
      <c r="D26" t="str">
        <f t="shared" si="3"/>
        <v>vis</v>
      </c>
      <c r="E26">
        <f>VLOOKUP(C26,A!C$21:E$973,3,FALSE)</f>
        <v>8254.475214903354</v>
      </c>
      <c r="F26" s="2" t="s">
        <v>102</v>
      </c>
      <c r="G26" t="str">
        <f t="shared" si="4"/>
        <v>53399.6557</v>
      </c>
      <c r="H26" s="31">
        <f t="shared" si="5"/>
        <v>8254.5</v>
      </c>
      <c r="I26" s="61" t="s">
        <v>169</v>
      </c>
      <c r="J26" s="62" t="s">
        <v>170</v>
      </c>
      <c r="K26" s="61">
        <v>8254.5</v>
      </c>
      <c r="L26" s="61" t="s">
        <v>171</v>
      </c>
      <c r="M26" s="62" t="s">
        <v>129</v>
      </c>
      <c r="N26" s="62" t="s">
        <v>130</v>
      </c>
      <c r="O26" s="63" t="s">
        <v>161</v>
      </c>
      <c r="P26" s="64" t="s">
        <v>162</v>
      </c>
    </row>
    <row r="27" spans="1:16" ht="12.75" customHeight="1">
      <c r="A27" s="31" t="str">
        <f t="shared" si="0"/>
        <v>BAVM 173 </v>
      </c>
      <c r="B27" s="2" t="str">
        <f t="shared" si="1"/>
        <v>I</v>
      </c>
      <c r="C27" s="31">
        <f t="shared" si="2"/>
        <v>53409.2994</v>
      </c>
      <c r="D27" t="str">
        <f t="shared" si="3"/>
        <v>vis</v>
      </c>
      <c r="E27">
        <f>VLOOKUP(C27,A!C$21:E$973,3,FALSE)</f>
        <v>8257.974520028014</v>
      </c>
      <c r="F27" s="2" t="s">
        <v>102</v>
      </c>
      <c r="G27" t="str">
        <f t="shared" si="4"/>
        <v>53409.2994</v>
      </c>
      <c r="H27" s="31">
        <f t="shared" si="5"/>
        <v>8258</v>
      </c>
      <c r="I27" s="61" t="s">
        <v>172</v>
      </c>
      <c r="J27" s="62" t="s">
        <v>173</v>
      </c>
      <c r="K27" s="61">
        <v>8258</v>
      </c>
      <c r="L27" s="61" t="s">
        <v>174</v>
      </c>
      <c r="M27" s="62" t="s">
        <v>129</v>
      </c>
      <c r="N27" s="62" t="s">
        <v>175</v>
      </c>
      <c r="O27" s="63" t="s">
        <v>176</v>
      </c>
      <c r="P27" s="64" t="s">
        <v>177</v>
      </c>
    </row>
    <row r="28" spans="1:16" ht="12.75" customHeight="1">
      <c r="A28" s="31" t="str">
        <f t="shared" si="0"/>
        <v>BAVM 178 </v>
      </c>
      <c r="B28" s="2" t="str">
        <f t="shared" si="1"/>
        <v>II</v>
      </c>
      <c r="C28" s="31">
        <f t="shared" si="2"/>
        <v>53683.5127</v>
      </c>
      <c r="D28" t="str">
        <f t="shared" si="3"/>
        <v>vis</v>
      </c>
      <c r="E28">
        <f>VLOOKUP(C28,A!C$21:E$973,3,FALSE)</f>
        <v>8357.475334646884</v>
      </c>
      <c r="F28" s="2" t="s">
        <v>102</v>
      </c>
      <c r="G28" t="str">
        <f t="shared" si="4"/>
        <v>53683.5127</v>
      </c>
      <c r="H28" s="31">
        <f t="shared" si="5"/>
        <v>8357.5</v>
      </c>
      <c r="I28" s="61" t="s">
        <v>178</v>
      </c>
      <c r="J28" s="62" t="s">
        <v>179</v>
      </c>
      <c r="K28" s="61" t="s">
        <v>180</v>
      </c>
      <c r="L28" s="61" t="s">
        <v>181</v>
      </c>
      <c r="M28" s="62" t="s">
        <v>182</v>
      </c>
      <c r="N28" s="62" t="s">
        <v>175</v>
      </c>
      <c r="O28" s="63" t="s">
        <v>183</v>
      </c>
      <c r="P28" s="64" t="s">
        <v>184</v>
      </c>
    </row>
    <row r="29" spans="1:16" ht="12.75" customHeight="1">
      <c r="A29" s="31" t="str">
        <f t="shared" si="0"/>
        <v>IBVS 5670 </v>
      </c>
      <c r="B29" s="2" t="str">
        <f t="shared" si="1"/>
        <v>I</v>
      </c>
      <c r="C29" s="31">
        <f t="shared" si="2"/>
        <v>53684.8897</v>
      </c>
      <c r="D29" t="str">
        <f t="shared" si="3"/>
        <v>vis</v>
      </c>
      <c r="E29">
        <f>VLOOKUP(C29,A!C$21:E$973,3,FALSE)</f>
        <v>8357.974991744954</v>
      </c>
      <c r="F29" s="2" t="s">
        <v>102</v>
      </c>
      <c r="G29" t="str">
        <f t="shared" si="4"/>
        <v>53684.8897</v>
      </c>
      <c r="H29" s="31">
        <f t="shared" si="5"/>
        <v>8358</v>
      </c>
      <c r="I29" s="61" t="s">
        <v>185</v>
      </c>
      <c r="J29" s="62" t="s">
        <v>186</v>
      </c>
      <c r="K29" s="61" t="s">
        <v>187</v>
      </c>
      <c r="L29" s="61" t="s">
        <v>188</v>
      </c>
      <c r="M29" s="62" t="s">
        <v>129</v>
      </c>
      <c r="N29" s="62" t="s">
        <v>130</v>
      </c>
      <c r="O29" s="63" t="s">
        <v>161</v>
      </c>
      <c r="P29" s="64" t="s">
        <v>162</v>
      </c>
    </row>
    <row r="30" spans="1:16" ht="12.75" customHeight="1">
      <c r="A30" s="31" t="str">
        <f t="shared" si="0"/>
        <v>IBVS 5670 </v>
      </c>
      <c r="B30" s="2" t="str">
        <f t="shared" si="1"/>
        <v>II</v>
      </c>
      <c r="C30" s="31">
        <f t="shared" si="2"/>
        <v>53727.6087</v>
      </c>
      <c r="D30" t="str">
        <f t="shared" si="3"/>
        <v>vis</v>
      </c>
      <c r="E30">
        <f>VLOOKUP(C30,A!C$21:E$973,3,FALSE)</f>
        <v>8373.475973279048</v>
      </c>
      <c r="F30" s="2" t="s">
        <v>102</v>
      </c>
      <c r="G30" t="str">
        <f t="shared" si="4"/>
        <v>53727.6087</v>
      </c>
      <c r="H30" s="31">
        <f t="shared" si="5"/>
        <v>8373.5</v>
      </c>
      <c r="I30" s="61" t="s">
        <v>189</v>
      </c>
      <c r="J30" s="62" t="s">
        <v>190</v>
      </c>
      <c r="K30" s="61" t="s">
        <v>191</v>
      </c>
      <c r="L30" s="61" t="s">
        <v>192</v>
      </c>
      <c r="M30" s="62" t="s">
        <v>129</v>
      </c>
      <c r="N30" s="62" t="s">
        <v>130</v>
      </c>
      <c r="O30" s="63" t="s">
        <v>161</v>
      </c>
      <c r="P30" s="64" t="s">
        <v>162</v>
      </c>
    </row>
    <row r="31" spans="1:16" ht="12.75" customHeight="1">
      <c r="A31" s="31" t="str">
        <f t="shared" si="0"/>
        <v>IBVS 5764 </v>
      </c>
      <c r="B31" s="2" t="str">
        <f t="shared" si="1"/>
        <v>II</v>
      </c>
      <c r="C31" s="31">
        <f t="shared" si="2"/>
        <v>53738.6338</v>
      </c>
      <c r="D31" t="str">
        <f t="shared" si="3"/>
        <v>vis</v>
      </c>
      <c r="E31">
        <f>VLOOKUP(C31,A!C$21:E$973,3,FALSE)</f>
        <v>8377.476532082197</v>
      </c>
      <c r="F31" s="2" t="s">
        <v>102</v>
      </c>
      <c r="G31" t="str">
        <f t="shared" si="4"/>
        <v>53738.6338</v>
      </c>
      <c r="H31" s="31">
        <f t="shared" si="5"/>
        <v>8377.5</v>
      </c>
      <c r="I31" s="61" t="s">
        <v>193</v>
      </c>
      <c r="J31" s="62" t="s">
        <v>194</v>
      </c>
      <c r="K31" s="61" t="s">
        <v>195</v>
      </c>
      <c r="L31" s="61" t="s">
        <v>196</v>
      </c>
      <c r="M31" s="62" t="s">
        <v>182</v>
      </c>
      <c r="N31" s="62" t="s">
        <v>102</v>
      </c>
      <c r="O31" s="63" t="s">
        <v>161</v>
      </c>
      <c r="P31" s="64" t="s">
        <v>197</v>
      </c>
    </row>
    <row r="32" spans="1:16" ht="12.75" customHeight="1">
      <c r="A32" s="31" t="str">
        <f t="shared" si="0"/>
        <v>IBVS 5764 </v>
      </c>
      <c r="B32" s="2" t="str">
        <f t="shared" si="1"/>
        <v>I</v>
      </c>
      <c r="C32" s="31">
        <f t="shared" si="2"/>
        <v>53742.7627</v>
      </c>
      <c r="D32" t="str">
        <f t="shared" si="3"/>
        <v>vis</v>
      </c>
      <c r="E32">
        <f>VLOOKUP(C32,A!C$21:E$973,3,FALSE)</f>
        <v>8378.974741372116</v>
      </c>
      <c r="F32" s="2" t="s">
        <v>102</v>
      </c>
      <c r="G32" t="str">
        <f t="shared" si="4"/>
        <v>53742.7627</v>
      </c>
      <c r="H32" s="31">
        <f t="shared" si="5"/>
        <v>8379</v>
      </c>
      <c r="I32" s="61" t="s">
        <v>198</v>
      </c>
      <c r="J32" s="62" t="s">
        <v>199</v>
      </c>
      <c r="K32" s="61" t="s">
        <v>200</v>
      </c>
      <c r="L32" s="61" t="s">
        <v>201</v>
      </c>
      <c r="M32" s="62" t="s">
        <v>182</v>
      </c>
      <c r="N32" s="62" t="s">
        <v>102</v>
      </c>
      <c r="O32" s="63" t="s">
        <v>161</v>
      </c>
      <c r="P32" s="64" t="s">
        <v>197</v>
      </c>
    </row>
    <row r="33" spans="1:16" ht="12.75" customHeight="1">
      <c r="A33" s="31" t="str">
        <f t="shared" si="0"/>
        <v>IBVS 5764 </v>
      </c>
      <c r="B33" s="2" t="str">
        <f t="shared" si="1"/>
        <v>II</v>
      </c>
      <c r="C33" s="31">
        <f t="shared" si="2"/>
        <v>53749.6548</v>
      </c>
      <c r="D33" t="str">
        <f t="shared" si="3"/>
        <v>vis</v>
      </c>
      <c r="E33">
        <f>VLOOKUP(C33,A!C$21:E$973,3,FALSE)</f>
        <v>8381.47560316268</v>
      </c>
      <c r="F33" s="2" t="s">
        <v>102</v>
      </c>
      <c r="G33" t="str">
        <f t="shared" si="4"/>
        <v>53749.6548</v>
      </c>
      <c r="H33" s="31">
        <f t="shared" si="5"/>
        <v>8381.5</v>
      </c>
      <c r="I33" s="61" t="s">
        <v>202</v>
      </c>
      <c r="J33" s="62" t="s">
        <v>203</v>
      </c>
      <c r="K33" s="61" t="s">
        <v>204</v>
      </c>
      <c r="L33" s="61" t="s">
        <v>205</v>
      </c>
      <c r="M33" s="62" t="s">
        <v>182</v>
      </c>
      <c r="N33" s="62" t="s">
        <v>102</v>
      </c>
      <c r="O33" s="63" t="s">
        <v>161</v>
      </c>
      <c r="P33" s="64" t="s">
        <v>197</v>
      </c>
    </row>
    <row r="34" spans="1:16" ht="12.75" customHeight="1">
      <c r="A34" s="31" t="str">
        <f t="shared" si="0"/>
        <v>IBVS 5764 </v>
      </c>
      <c r="B34" s="2" t="str">
        <f t="shared" si="1"/>
        <v>I</v>
      </c>
      <c r="C34" s="31">
        <f t="shared" si="2"/>
        <v>53753.7858</v>
      </c>
      <c r="D34" t="str">
        <f t="shared" si="3"/>
        <v>vis</v>
      </c>
      <c r="E34">
        <f>VLOOKUP(C34,A!C$21:E$973,3,FALSE)</f>
        <v>8382.97457445689</v>
      </c>
      <c r="F34" s="2" t="s">
        <v>102</v>
      </c>
      <c r="G34" t="str">
        <f t="shared" si="4"/>
        <v>53753.7858</v>
      </c>
      <c r="H34" s="31">
        <f t="shared" si="5"/>
        <v>8383</v>
      </c>
      <c r="I34" s="61" t="s">
        <v>206</v>
      </c>
      <c r="J34" s="62" t="s">
        <v>207</v>
      </c>
      <c r="K34" s="61" t="s">
        <v>208</v>
      </c>
      <c r="L34" s="61" t="s">
        <v>209</v>
      </c>
      <c r="M34" s="62" t="s">
        <v>182</v>
      </c>
      <c r="N34" s="62" t="s">
        <v>102</v>
      </c>
      <c r="O34" s="63" t="s">
        <v>161</v>
      </c>
      <c r="P34" s="64" t="s">
        <v>197</v>
      </c>
    </row>
    <row r="35" spans="1:16" ht="12.75" customHeight="1">
      <c r="A35" s="31" t="str">
        <f t="shared" si="0"/>
        <v>IBVS 5764 </v>
      </c>
      <c r="B35" s="2" t="str">
        <f t="shared" si="1"/>
        <v>II</v>
      </c>
      <c r="C35" s="31">
        <f t="shared" si="2"/>
        <v>54041.7675</v>
      </c>
      <c r="D35" t="str">
        <f t="shared" si="3"/>
        <v>vis</v>
      </c>
      <c r="E35">
        <f>VLOOKUP(C35,A!C$21:E$973,3,FALSE)</f>
        <v>8487.471379481765</v>
      </c>
      <c r="F35" s="2" t="s">
        <v>102</v>
      </c>
      <c r="G35" t="str">
        <f t="shared" si="4"/>
        <v>54041.7675</v>
      </c>
      <c r="H35" s="31">
        <f t="shared" si="5"/>
        <v>8487.5</v>
      </c>
      <c r="I35" s="61" t="s">
        <v>210</v>
      </c>
      <c r="J35" s="62" t="s">
        <v>211</v>
      </c>
      <c r="K35" s="61" t="s">
        <v>212</v>
      </c>
      <c r="L35" s="61" t="s">
        <v>213</v>
      </c>
      <c r="M35" s="62" t="s">
        <v>182</v>
      </c>
      <c r="N35" s="62" t="s">
        <v>102</v>
      </c>
      <c r="O35" s="63" t="s">
        <v>161</v>
      </c>
      <c r="P35" s="64" t="s">
        <v>197</v>
      </c>
    </row>
    <row r="36" spans="1:16" ht="12.75" customHeight="1">
      <c r="A36" s="31" t="str">
        <f t="shared" si="0"/>
        <v>IBVS 5764 </v>
      </c>
      <c r="B36" s="2" t="str">
        <f t="shared" si="1"/>
        <v>II</v>
      </c>
      <c r="C36" s="31">
        <f t="shared" si="2"/>
        <v>54041.7705</v>
      </c>
      <c r="D36" t="str">
        <f t="shared" si="3"/>
        <v>vis</v>
      </c>
      <c r="E36">
        <f>VLOOKUP(C36,A!C$21:E$973,3,FALSE)</f>
        <v>8487.47246805932</v>
      </c>
      <c r="F36" s="2" t="s">
        <v>102</v>
      </c>
      <c r="G36" t="str">
        <f t="shared" si="4"/>
        <v>54041.7705</v>
      </c>
      <c r="H36" s="31">
        <f t="shared" si="5"/>
        <v>8487.5</v>
      </c>
      <c r="I36" s="61" t="s">
        <v>214</v>
      </c>
      <c r="J36" s="62" t="s">
        <v>215</v>
      </c>
      <c r="K36" s="61" t="s">
        <v>212</v>
      </c>
      <c r="L36" s="61" t="s">
        <v>216</v>
      </c>
      <c r="M36" s="62" t="s">
        <v>182</v>
      </c>
      <c r="N36" s="62" t="s">
        <v>102</v>
      </c>
      <c r="O36" s="63" t="s">
        <v>161</v>
      </c>
      <c r="P36" s="64" t="s">
        <v>197</v>
      </c>
    </row>
    <row r="37" spans="1:16" ht="12.75" customHeight="1">
      <c r="A37" s="31" t="str">
        <f t="shared" si="0"/>
        <v> JAAVSO 41;122 </v>
      </c>
      <c r="B37" s="2" t="str">
        <f t="shared" si="1"/>
        <v>I</v>
      </c>
      <c r="C37" s="31">
        <f t="shared" si="2"/>
        <v>54070.7043</v>
      </c>
      <c r="D37" t="str">
        <f t="shared" si="3"/>
        <v>vis</v>
      </c>
      <c r="E37">
        <f>VLOOKUP(C37,A!C$21:E$973,3,FALSE)</f>
        <v>8497.971363153101</v>
      </c>
      <c r="F37" s="2" t="s">
        <v>102</v>
      </c>
      <c r="G37" t="str">
        <f t="shared" si="4"/>
        <v>54070.7043</v>
      </c>
      <c r="H37" s="31">
        <f t="shared" si="5"/>
        <v>8498</v>
      </c>
      <c r="I37" s="61" t="s">
        <v>217</v>
      </c>
      <c r="J37" s="62" t="s">
        <v>218</v>
      </c>
      <c r="K37" s="61" t="s">
        <v>219</v>
      </c>
      <c r="L37" s="61" t="s">
        <v>213</v>
      </c>
      <c r="M37" s="62" t="s">
        <v>182</v>
      </c>
      <c r="N37" s="62" t="s">
        <v>102</v>
      </c>
      <c r="O37" s="63" t="s">
        <v>220</v>
      </c>
      <c r="P37" s="63" t="s">
        <v>221</v>
      </c>
    </row>
    <row r="38" spans="1:16" ht="12.75" customHeight="1">
      <c r="A38" s="31" t="str">
        <f t="shared" si="0"/>
        <v>BAVM 183 </v>
      </c>
      <c r="B38" s="2" t="str">
        <f t="shared" si="1"/>
        <v>I</v>
      </c>
      <c r="C38" s="31">
        <f t="shared" si="2"/>
        <v>54084.486</v>
      </c>
      <c r="D38" t="str">
        <f t="shared" si="3"/>
        <v>vis</v>
      </c>
      <c r="E38">
        <f>VLOOKUP(C38,A!C$21:E$973,3,FALSE)</f>
        <v>8502.972179586268</v>
      </c>
      <c r="F38" s="2" t="s">
        <v>102</v>
      </c>
      <c r="G38" t="str">
        <f t="shared" si="4"/>
        <v>54084.4860</v>
      </c>
      <c r="H38" s="31">
        <f t="shared" si="5"/>
        <v>8503</v>
      </c>
      <c r="I38" s="61" t="s">
        <v>222</v>
      </c>
      <c r="J38" s="62" t="s">
        <v>223</v>
      </c>
      <c r="K38" s="61" t="s">
        <v>224</v>
      </c>
      <c r="L38" s="61" t="s">
        <v>225</v>
      </c>
      <c r="M38" s="62" t="s">
        <v>182</v>
      </c>
      <c r="N38" s="62" t="s">
        <v>175</v>
      </c>
      <c r="O38" s="63" t="s">
        <v>183</v>
      </c>
      <c r="P38" s="64" t="s">
        <v>226</v>
      </c>
    </row>
    <row r="39" spans="1:16" ht="12.75" customHeight="1">
      <c r="A39" s="31" t="str">
        <f t="shared" si="0"/>
        <v>IBVS 5764 </v>
      </c>
      <c r="B39" s="2" t="str">
        <f t="shared" si="1"/>
        <v>II</v>
      </c>
      <c r="C39" s="31">
        <f t="shared" si="2"/>
        <v>54085.8649</v>
      </c>
      <c r="D39" t="str">
        <f t="shared" si="3"/>
        <v>vis</v>
      </c>
      <c r="E39">
        <f>VLOOKUP(C39,A!C$21:E$973,3,FALSE)</f>
        <v>8503.47252611679</v>
      </c>
      <c r="F39" s="2" t="s">
        <v>102</v>
      </c>
      <c r="G39" t="str">
        <f t="shared" si="4"/>
        <v>54085.8649</v>
      </c>
      <c r="H39" s="31">
        <f t="shared" si="5"/>
        <v>8503.5</v>
      </c>
      <c r="I39" s="61" t="s">
        <v>227</v>
      </c>
      <c r="J39" s="62" t="s">
        <v>228</v>
      </c>
      <c r="K39" s="61" t="s">
        <v>229</v>
      </c>
      <c r="L39" s="61" t="s">
        <v>230</v>
      </c>
      <c r="M39" s="62" t="s">
        <v>182</v>
      </c>
      <c r="N39" s="62" t="s">
        <v>102</v>
      </c>
      <c r="O39" s="63" t="s">
        <v>161</v>
      </c>
      <c r="P39" s="64" t="s">
        <v>197</v>
      </c>
    </row>
    <row r="40" spans="1:16" ht="12.75" customHeight="1">
      <c r="A40" s="31" t="str">
        <f t="shared" si="0"/>
        <v>IBVS 5910 </v>
      </c>
      <c r="B40" s="2" t="str">
        <f t="shared" si="1"/>
        <v>I</v>
      </c>
      <c r="C40" s="31">
        <f t="shared" si="2"/>
        <v>54384.871</v>
      </c>
      <c r="D40" t="str">
        <f t="shared" si="3"/>
        <v>vis</v>
      </c>
      <c r="E40">
        <f>VLOOKUP(C40,A!C$21:E$973,3,FALSE)</f>
        <v>8611.96963594338</v>
      </c>
      <c r="F40" s="2" t="s">
        <v>102</v>
      </c>
      <c r="G40" t="str">
        <f t="shared" si="4"/>
        <v>54384.8710</v>
      </c>
      <c r="H40" s="31">
        <f t="shared" si="5"/>
        <v>8612</v>
      </c>
      <c r="I40" s="61" t="s">
        <v>231</v>
      </c>
      <c r="J40" s="62" t="s">
        <v>232</v>
      </c>
      <c r="K40" s="61" t="s">
        <v>233</v>
      </c>
      <c r="L40" s="61" t="s">
        <v>234</v>
      </c>
      <c r="M40" s="62" t="s">
        <v>182</v>
      </c>
      <c r="N40" s="62" t="s">
        <v>102</v>
      </c>
      <c r="O40" s="63" t="s">
        <v>161</v>
      </c>
      <c r="P40" s="64" t="s">
        <v>235</v>
      </c>
    </row>
    <row r="41" spans="1:16" ht="12.75" customHeight="1">
      <c r="A41" s="31" t="str">
        <f t="shared" si="0"/>
        <v>IBVS 5910 </v>
      </c>
      <c r="B41" s="2" t="str">
        <f t="shared" si="1"/>
        <v>I</v>
      </c>
      <c r="C41" s="31">
        <f t="shared" si="2"/>
        <v>54406.9206</v>
      </c>
      <c r="D41" t="str">
        <f t="shared" si="3"/>
        <v>vis</v>
      </c>
      <c r="E41">
        <f>VLOOKUP(C41,A!C$21:E$973,3,FALSE)</f>
        <v>8619.970535834158</v>
      </c>
      <c r="F41" s="2" t="s">
        <v>102</v>
      </c>
      <c r="G41" t="str">
        <f t="shared" si="4"/>
        <v>54406.9206</v>
      </c>
      <c r="H41" s="31">
        <f t="shared" si="5"/>
        <v>8620</v>
      </c>
      <c r="I41" s="61" t="s">
        <v>236</v>
      </c>
      <c r="J41" s="62" t="s">
        <v>237</v>
      </c>
      <c r="K41" s="61" t="s">
        <v>238</v>
      </c>
      <c r="L41" s="61" t="s">
        <v>239</v>
      </c>
      <c r="M41" s="62" t="s">
        <v>182</v>
      </c>
      <c r="N41" s="62" t="s">
        <v>102</v>
      </c>
      <c r="O41" s="63" t="s">
        <v>161</v>
      </c>
      <c r="P41" s="64" t="s">
        <v>235</v>
      </c>
    </row>
    <row r="42" spans="1:16" ht="12.75" customHeight="1">
      <c r="A42" s="31" t="str">
        <f t="shared" si="0"/>
        <v>IBVS 5910 </v>
      </c>
      <c r="B42" s="2" t="str">
        <f t="shared" si="1"/>
        <v>I</v>
      </c>
      <c r="C42" s="31">
        <f t="shared" si="2"/>
        <v>54734.8615</v>
      </c>
      <c r="D42" t="str">
        <f t="shared" si="3"/>
        <v>vis</v>
      </c>
      <c r="E42">
        <f>VLOOKUP(C42,A!C$21:E$973,3,FALSE)</f>
        <v>8738.966903613715</v>
      </c>
      <c r="F42" s="2" t="s">
        <v>102</v>
      </c>
      <c r="G42" t="str">
        <f t="shared" si="4"/>
        <v>54734.8615</v>
      </c>
      <c r="H42" s="31">
        <f t="shared" si="5"/>
        <v>8739</v>
      </c>
      <c r="I42" s="61" t="s">
        <v>240</v>
      </c>
      <c r="J42" s="62" t="s">
        <v>241</v>
      </c>
      <c r="K42" s="61" t="s">
        <v>242</v>
      </c>
      <c r="L42" s="61" t="s">
        <v>243</v>
      </c>
      <c r="M42" s="62" t="s">
        <v>182</v>
      </c>
      <c r="N42" s="62" t="s">
        <v>102</v>
      </c>
      <c r="O42" s="63" t="s">
        <v>161</v>
      </c>
      <c r="P42" s="64" t="s">
        <v>235</v>
      </c>
    </row>
    <row r="43" spans="1:16" ht="12.75" customHeight="1">
      <c r="A43" s="31" t="str">
        <f aca="true" t="shared" si="6" ref="A43:A75">P43</f>
        <v>BAVM 209 </v>
      </c>
      <c r="B43" s="2" t="str">
        <f aca="true" t="shared" si="7" ref="B43:B75">IF(H43=INT(H43),"I","II")</f>
        <v>I</v>
      </c>
      <c r="C43" s="31">
        <f aca="true" t="shared" si="8" ref="C43:C75">1*G43</f>
        <v>54842.3397</v>
      </c>
      <c r="D43" t="str">
        <f aca="true" t="shared" si="9" ref="D43:D75">VLOOKUP(F43,I$1:J$5,2,FALSE)</f>
        <v>vis</v>
      </c>
      <c r="E43">
        <f>VLOOKUP(C43,A!C$21:E$973,3,FALSE)</f>
        <v>8777.966355696344</v>
      </c>
      <c r="F43" s="2" t="s">
        <v>102</v>
      </c>
      <c r="G43" t="str">
        <f aca="true" t="shared" si="10" ref="G43:G75">MID(I43,3,LEN(I43)-3)</f>
        <v>54842.3397</v>
      </c>
      <c r="H43" s="31">
        <f aca="true" t="shared" si="11" ref="H43:H75">1*K43</f>
        <v>8778</v>
      </c>
      <c r="I43" s="61" t="s">
        <v>244</v>
      </c>
      <c r="J43" s="62" t="s">
        <v>245</v>
      </c>
      <c r="K43" s="61" t="s">
        <v>246</v>
      </c>
      <c r="L43" s="61" t="s">
        <v>247</v>
      </c>
      <c r="M43" s="62" t="s">
        <v>182</v>
      </c>
      <c r="N43" s="62" t="s">
        <v>175</v>
      </c>
      <c r="O43" s="63" t="s">
        <v>248</v>
      </c>
      <c r="P43" s="64" t="s">
        <v>249</v>
      </c>
    </row>
    <row r="44" spans="1:16" ht="12.75" customHeight="1">
      <c r="A44" s="31" t="str">
        <f t="shared" si="6"/>
        <v>IBVS 5992 </v>
      </c>
      <c r="B44" s="2" t="str">
        <f t="shared" si="7"/>
        <v>I</v>
      </c>
      <c r="C44" s="31">
        <f t="shared" si="8"/>
        <v>55572.6417</v>
      </c>
      <c r="D44" t="str">
        <f t="shared" si="9"/>
        <v>vis</v>
      </c>
      <c r="E44">
        <f>VLOOKUP(C44,A!C$21:E$973,3,FALSE)</f>
        <v>9042.963144392555</v>
      </c>
      <c r="F44" s="2" t="s">
        <v>102</v>
      </c>
      <c r="G44" t="str">
        <f t="shared" si="10"/>
        <v>55572.6417</v>
      </c>
      <c r="H44" s="31">
        <f t="shared" si="11"/>
        <v>9043</v>
      </c>
      <c r="I44" s="61" t="s">
        <v>250</v>
      </c>
      <c r="J44" s="62" t="s">
        <v>251</v>
      </c>
      <c r="K44" s="61" t="s">
        <v>252</v>
      </c>
      <c r="L44" s="61" t="s">
        <v>253</v>
      </c>
      <c r="M44" s="62" t="s">
        <v>182</v>
      </c>
      <c r="N44" s="62" t="s">
        <v>102</v>
      </c>
      <c r="O44" s="63" t="s">
        <v>254</v>
      </c>
      <c r="P44" s="64" t="s">
        <v>255</v>
      </c>
    </row>
    <row r="45" spans="1:16" ht="12.75" customHeight="1">
      <c r="A45" s="31" t="str">
        <f t="shared" si="6"/>
        <v>IBVS 6011 </v>
      </c>
      <c r="B45" s="2" t="str">
        <f t="shared" si="7"/>
        <v>II</v>
      </c>
      <c r="C45" s="31">
        <f t="shared" si="8"/>
        <v>55868.8932</v>
      </c>
      <c r="D45" t="str">
        <f t="shared" si="9"/>
        <v>vis</v>
      </c>
      <c r="E45">
        <f>VLOOKUP(C45,A!C$21:E$973,3,FALSE)</f>
        <v>9150.460722307495</v>
      </c>
      <c r="F45" s="2" t="s">
        <v>102</v>
      </c>
      <c r="G45" t="str">
        <f t="shared" si="10"/>
        <v>55868.8932</v>
      </c>
      <c r="H45" s="31">
        <f t="shared" si="11"/>
        <v>9150.5</v>
      </c>
      <c r="I45" s="61" t="s">
        <v>256</v>
      </c>
      <c r="J45" s="62" t="s">
        <v>257</v>
      </c>
      <c r="K45" s="61" t="s">
        <v>258</v>
      </c>
      <c r="L45" s="61" t="s">
        <v>259</v>
      </c>
      <c r="M45" s="62" t="s">
        <v>182</v>
      </c>
      <c r="N45" s="62" t="s">
        <v>102</v>
      </c>
      <c r="O45" s="63" t="s">
        <v>254</v>
      </c>
      <c r="P45" s="64" t="s">
        <v>260</v>
      </c>
    </row>
    <row r="46" spans="1:16" ht="12.75" customHeight="1">
      <c r="A46" s="31" t="str">
        <f t="shared" si="6"/>
        <v>OEJV 0160 </v>
      </c>
      <c r="B46" s="2" t="str">
        <f t="shared" si="7"/>
        <v>I</v>
      </c>
      <c r="C46" s="31">
        <f t="shared" si="8"/>
        <v>55994.28811</v>
      </c>
      <c r="D46" t="str">
        <f t="shared" si="9"/>
        <v>vis</v>
      </c>
      <c r="E46">
        <f>VLOOKUP(C46,A!C$21:E$973,3,FALSE)</f>
        <v>9195.961417182834</v>
      </c>
      <c r="F46" s="2" t="s">
        <v>102</v>
      </c>
      <c r="G46" t="str">
        <f t="shared" si="10"/>
        <v>55994.28811</v>
      </c>
      <c r="H46" s="31">
        <f t="shared" si="11"/>
        <v>9196</v>
      </c>
      <c r="I46" s="61" t="s">
        <v>261</v>
      </c>
      <c r="J46" s="62" t="s">
        <v>262</v>
      </c>
      <c r="K46" s="61" t="s">
        <v>263</v>
      </c>
      <c r="L46" s="61" t="s">
        <v>264</v>
      </c>
      <c r="M46" s="62" t="s">
        <v>182</v>
      </c>
      <c r="N46" s="62" t="s">
        <v>265</v>
      </c>
      <c r="O46" s="63" t="s">
        <v>266</v>
      </c>
      <c r="P46" s="64" t="s">
        <v>267</v>
      </c>
    </row>
    <row r="47" spans="1:16" ht="12.75" customHeight="1">
      <c r="A47" s="31" t="str">
        <f t="shared" si="6"/>
        <v>OEJV 0160 </v>
      </c>
      <c r="B47" s="2" t="str">
        <f t="shared" si="7"/>
        <v>I</v>
      </c>
      <c r="C47" s="31">
        <f t="shared" si="8"/>
        <v>55994.28821</v>
      </c>
      <c r="D47" t="str">
        <f t="shared" si="9"/>
        <v>vis</v>
      </c>
      <c r="E47">
        <f>VLOOKUP(C47,A!C$21:E$973,3,FALSE)</f>
        <v>9195.961453468752</v>
      </c>
      <c r="F47" s="2" t="s">
        <v>102</v>
      </c>
      <c r="G47" t="str">
        <f t="shared" si="10"/>
        <v>55994.28821</v>
      </c>
      <c r="H47" s="31">
        <f t="shared" si="11"/>
        <v>9196</v>
      </c>
      <c r="I47" s="61" t="s">
        <v>268</v>
      </c>
      <c r="J47" s="62" t="s">
        <v>269</v>
      </c>
      <c r="K47" s="61" t="s">
        <v>263</v>
      </c>
      <c r="L47" s="61" t="s">
        <v>270</v>
      </c>
      <c r="M47" s="62" t="s">
        <v>182</v>
      </c>
      <c r="N47" s="62" t="s">
        <v>44</v>
      </c>
      <c r="O47" s="63" t="s">
        <v>266</v>
      </c>
      <c r="P47" s="64" t="s">
        <v>267</v>
      </c>
    </row>
    <row r="48" spans="1:16" ht="12.75" customHeight="1">
      <c r="A48" s="31" t="str">
        <f t="shared" si="6"/>
        <v>OEJV 0160 </v>
      </c>
      <c r="B48" s="2" t="str">
        <f t="shared" si="7"/>
        <v>II</v>
      </c>
      <c r="C48" s="31">
        <f t="shared" si="8"/>
        <v>56246.44109</v>
      </c>
      <c r="D48" t="str">
        <f t="shared" si="9"/>
        <v>vis</v>
      </c>
      <c r="E48">
        <f>VLOOKUP(C48,A!C$21:E$973,3,FALSE)</f>
        <v>9287.45744206046</v>
      </c>
      <c r="F48" s="2" t="s">
        <v>102</v>
      </c>
      <c r="G48" t="str">
        <f t="shared" si="10"/>
        <v>56246.44109</v>
      </c>
      <c r="H48" s="31">
        <f t="shared" si="11"/>
        <v>9287.5</v>
      </c>
      <c r="I48" s="61" t="s">
        <v>271</v>
      </c>
      <c r="J48" s="62" t="s">
        <v>272</v>
      </c>
      <c r="K48" s="61" t="s">
        <v>273</v>
      </c>
      <c r="L48" s="61" t="s">
        <v>274</v>
      </c>
      <c r="M48" s="62" t="s">
        <v>182</v>
      </c>
      <c r="N48" s="62" t="s">
        <v>102</v>
      </c>
      <c r="O48" s="63" t="s">
        <v>266</v>
      </c>
      <c r="P48" s="64" t="s">
        <v>267</v>
      </c>
    </row>
    <row r="49" spans="1:16" ht="12.75" customHeight="1">
      <c r="A49" s="31" t="str">
        <f t="shared" si="6"/>
        <v>OEJV 0160 </v>
      </c>
      <c r="B49" s="2" t="str">
        <f t="shared" si="7"/>
        <v>II</v>
      </c>
      <c r="C49" s="31">
        <f t="shared" si="8"/>
        <v>56246.44812</v>
      </c>
      <c r="D49" t="str">
        <f t="shared" si="9"/>
        <v>vis</v>
      </c>
      <c r="E49">
        <f>VLOOKUP(C49,A!C$21:E$973,3,FALSE)</f>
        <v>9287.459992960532</v>
      </c>
      <c r="F49" s="2" t="s">
        <v>102</v>
      </c>
      <c r="G49" t="str">
        <f t="shared" si="10"/>
        <v>56246.44812</v>
      </c>
      <c r="H49" s="31">
        <f t="shared" si="11"/>
        <v>9287.5</v>
      </c>
      <c r="I49" s="61" t="s">
        <v>275</v>
      </c>
      <c r="J49" s="62" t="s">
        <v>276</v>
      </c>
      <c r="K49" s="61" t="s">
        <v>273</v>
      </c>
      <c r="L49" s="61" t="s">
        <v>277</v>
      </c>
      <c r="M49" s="62" t="s">
        <v>182</v>
      </c>
      <c r="N49" s="62" t="s">
        <v>44</v>
      </c>
      <c r="O49" s="63" t="s">
        <v>266</v>
      </c>
      <c r="P49" s="64" t="s">
        <v>267</v>
      </c>
    </row>
    <row r="50" spans="1:16" ht="12.75" customHeight="1">
      <c r="A50" s="31" t="str">
        <f t="shared" si="6"/>
        <v>OEJV 0160 </v>
      </c>
      <c r="B50" s="2" t="str">
        <f t="shared" si="7"/>
        <v>II</v>
      </c>
      <c r="C50" s="31">
        <f t="shared" si="8"/>
        <v>56246.44989</v>
      </c>
      <c r="D50" t="str">
        <f t="shared" si="9"/>
        <v>vis</v>
      </c>
      <c r="E50">
        <f>VLOOKUP(C50,A!C$21:E$973,3,FALSE)</f>
        <v>9287.46063522129</v>
      </c>
      <c r="F50" s="2" t="s">
        <v>102</v>
      </c>
      <c r="G50" t="str">
        <f t="shared" si="10"/>
        <v>56246.44989</v>
      </c>
      <c r="H50" s="31">
        <f t="shared" si="11"/>
        <v>9287.5</v>
      </c>
      <c r="I50" s="61" t="s">
        <v>278</v>
      </c>
      <c r="J50" s="62" t="s">
        <v>279</v>
      </c>
      <c r="K50" s="61" t="s">
        <v>273</v>
      </c>
      <c r="L50" s="61" t="s">
        <v>280</v>
      </c>
      <c r="M50" s="62" t="s">
        <v>182</v>
      </c>
      <c r="N50" s="62" t="s">
        <v>265</v>
      </c>
      <c r="O50" s="63" t="s">
        <v>266</v>
      </c>
      <c r="P50" s="64" t="s">
        <v>267</v>
      </c>
    </row>
    <row r="51" spans="1:16" ht="12.75" customHeight="1">
      <c r="A51" s="31" t="str">
        <f t="shared" si="6"/>
        <v>BAVM 234 </v>
      </c>
      <c r="B51" s="2" t="str">
        <f t="shared" si="7"/>
        <v>II</v>
      </c>
      <c r="C51" s="31">
        <f t="shared" si="8"/>
        <v>56654.3145</v>
      </c>
      <c r="D51" t="str">
        <f t="shared" si="9"/>
        <v>vis</v>
      </c>
      <c r="E51">
        <f>VLOOKUP(C51,A!C$21:E$973,3,FALSE)</f>
        <v>9435.458055292484</v>
      </c>
      <c r="F51" s="2" t="s">
        <v>102</v>
      </c>
      <c r="G51" t="str">
        <f t="shared" si="10"/>
        <v>56654.3145</v>
      </c>
      <c r="H51" s="31">
        <f t="shared" si="11"/>
        <v>9435.5</v>
      </c>
      <c r="I51" s="61" t="s">
        <v>281</v>
      </c>
      <c r="J51" s="62" t="s">
        <v>282</v>
      </c>
      <c r="K51" s="61" t="s">
        <v>283</v>
      </c>
      <c r="L51" s="61" t="s">
        <v>284</v>
      </c>
      <c r="M51" s="62" t="s">
        <v>182</v>
      </c>
      <c r="N51" s="65" t="s">
        <v>175</v>
      </c>
      <c r="O51" s="63" t="s">
        <v>183</v>
      </c>
      <c r="P51" s="64" t="s">
        <v>285</v>
      </c>
    </row>
    <row r="52" spans="1:16" ht="12.75" customHeight="1">
      <c r="A52" s="31" t="str">
        <f t="shared" si="6"/>
        <v> AN 252.393 </v>
      </c>
      <c r="B52" s="2" t="str">
        <f t="shared" si="7"/>
        <v>I</v>
      </c>
      <c r="C52" s="31">
        <f t="shared" si="8"/>
        <v>26382.364</v>
      </c>
      <c r="D52" t="str">
        <f t="shared" si="9"/>
        <v>vis</v>
      </c>
      <c r="E52">
        <f>VLOOKUP(C52,A!C$21:E$973,3,FALSE)</f>
        <v>-1548.9972386415998</v>
      </c>
      <c r="F52" s="2" t="s">
        <v>102</v>
      </c>
      <c r="G52" t="str">
        <f t="shared" si="10"/>
        <v>26382.364</v>
      </c>
      <c r="H52" s="31">
        <f t="shared" si="11"/>
        <v>-1549</v>
      </c>
      <c r="I52" s="61" t="s">
        <v>286</v>
      </c>
      <c r="J52" s="62" t="s">
        <v>287</v>
      </c>
      <c r="K52" s="61">
        <v>-1549</v>
      </c>
      <c r="L52" s="61" t="s">
        <v>288</v>
      </c>
      <c r="M52" s="62" t="s">
        <v>289</v>
      </c>
      <c r="N52" s="62"/>
      <c r="O52" s="63" t="s">
        <v>290</v>
      </c>
      <c r="P52" s="63" t="s">
        <v>43</v>
      </c>
    </row>
    <row r="53" spans="1:16" ht="12.75" customHeight="1">
      <c r="A53" s="31" t="str">
        <f t="shared" si="6"/>
        <v> AA 26.344 </v>
      </c>
      <c r="B53" s="2" t="str">
        <f t="shared" si="7"/>
        <v>I</v>
      </c>
      <c r="C53" s="31">
        <f t="shared" si="8"/>
        <v>27713.505</v>
      </c>
      <c r="D53" t="str">
        <f t="shared" si="9"/>
        <v>vis</v>
      </c>
      <c r="E53">
        <f>VLOOKUP(C53,A!C$21:E$973,3,FALSE)</f>
        <v>-1065.980499947385</v>
      </c>
      <c r="F53" s="2" t="s">
        <v>102</v>
      </c>
      <c r="G53" t="str">
        <f t="shared" si="10"/>
        <v>27713.505</v>
      </c>
      <c r="H53" s="31">
        <f t="shared" si="11"/>
        <v>-1066</v>
      </c>
      <c r="I53" s="61" t="s">
        <v>291</v>
      </c>
      <c r="J53" s="62" t="s">
        <v>292</v>
      </c>
      <c r="K53" s="61">
        <v>-1066</v>
      </c>
      <c r="L53" s="61" t="s">
        <v>293</v>
      </c>
      <c r="M53" s="62" t="s">
        <v>106</v>
      </c>
      <c r="N53" s="62"/>
      <c r="O53" s="63" t="s">
        <v>294</v>
      </c>
      <c r="P53" s="63" t="s">
        <v>45</v>
      </c>
    </row>
    <row r="54" spans="1:16" ht="12.75" customHeight="1">
      <c r="A54" s="31" t="str">
        <f t="shared" si="6"/>
        <v> AA 26.344 </v>
      </c>
      <c r="B54" s="2" t="str">
        <f t="shared" si="7"/>
        <v>II</v>
      </c>
      <c r="C54" s="31">
        <f t="shared" si="8"/>
        <v>27731.445</v>
      </c>
      <c r="D54" t="str">
        <f t="shared" si="9"/>
        <v>vis</v>
      </c>
      <c r="E54">
        <f>VLOOKUP(C54,A!C$21:E$973,3,FALSE)</f>
        <v>-1059.4708061642518</v>
      </c>
      <c r="F54" s="2" t="s">
        <v>102</v>
      </c>
      <c r="G54" t="str">
        <f t="shared" si="10"/>
        <v>27731.445</v>
      </c>
      <c r="H54" s="31">
        <f t="shared" si="11"/>
        <v>-1059.5</v>
      </c>
      <c r="I54" s="61" t="s">
        <v>295</v>
      </c>
      <c r="J54" s="62" t="s">
        <v>296</v>
      </c>
      <c r="K54" s="61">
        <v>-1059.5</v>
      </c>
      <c r="L54" s="61" t="s">
        <v>297</v>
      </c>
      <c r="M54" s="62" t="s">
        <v>106</v>
      </c>
      <c r="N54" s="62"/>
      <c r="O54" s="63" t="s">
        <v>294</v>
      </c>
      <c r="P54" s="63" t="s">
        <v>45</v>
      </c>
    </row>
    <row r="55" spans="1:16" ht="12.75" customHeight="1">
      <c r="A55" s="31" t="str">
        <f t="shared" si="6"/>
        <v> IODE 4.3.34 </v>
      </c>
      <c r="B55" s="2" t="str">
        <f t="shared" si="7"/>
        <v>I</v>
      </c>
      <c r="C55" s="31">
        <f t="shared" si="8"/>
        <v>31001.227</v>
      </c>
      <c r="D55" t="str">
        <f t="shared" si="9"/>
        <v>vis</v>
      </c>
      <c r="E55">
        <f>VLOOKUP(C55,A!C$21:E$973,3,FALSE)</f>
        <v>126.99962625503899</v>
      </c>
      <c r="F55" s="2" t="s">
        <v>102</v>
      </c>
      <c r="G55" t="str">
        <f t="shared" si="10"/>
        <v>31001.227</v>
      </c>
      <c r="H55" s="31">
        <f t="shared" si="11"/>
        <v>127</v>
      </c>
      <c r="I55" s="61" t="s">
        <v>298</v>
      </c>
      <c r="J55" s="62" t="s">
        <v>299</v>
      </c>
      <c r="K55" s="61">
        <v>127</v>
      </c>
      <c r="L55" s="61" t="s">
        <v>300</v>
      </c>
      <c r="M55" s="62" t="s">
        <v>106</v>
      </c>
      <c r="N55" s="62"/>
      <c r="O55" s="63" t="s">
        <v>107</v>
      </c>
      <c r="P55" s="63" t="s">
        <v>48</v>
      </c>
    </row>
    <row r="56" spans="1:16" ht="12.75" customHeight="1">
      <c r="A56" s="31" t="str">
        <f t="shared" si="6"/>
        <v> IODE 4.3.34 </v>
      </c>
      <c r="B56" s="2" t="str">
        <f t="shared" si="7"/>
        <v>I</v>
      </c>
      <c r="C56" s="31">
        <f t="shared" si="8"/>
        <v>31150.047</v>
      </c>
      <c r="D56" t="str">
        <f t="shared" si="9"/>
        <v>vis</v>
      </c>
      <c r="E56">
        <f>VLOOKUP(C56,A!C$21:E$973,3,FALSE)</f>
        <v>181.00033020185825</v>
      </c>
      <c r="F56" s="2" t="s">
        <v>102</v>
      </c>
      <c r="G56" t="str">
        <f t="shared" si="10"/>
        <v>31150.047</v>
      </c>
      <c r="H56" s="31">
        <f t="shared" si="11"/>
        <v>181</v>
      </c>
      <c r="I56" s="61" t="s">
        <v>301</v>
      </c>
      <c r="J56" s="62" t="s">
        <v>302</v>
      </c>
      <c r="K56" s="61">
        <v>181</v>
      </c>
      <c r="L56" s="61" t="s">
        <v>303</v>
      </c>
      <c r="M56" s="62" t="s">
        <v>106</v>
      </c>
      <c r="N56" s="62"/>
      <c r="O56" s="63" t="s">
        <v>107</v>
      </c>
      <c r="P56" s="63" t="s">
        <v>48</v>
      </c>
    </row>
    <row r="57" spans="1:16" ht="12.75" customHeight="1">
      <c r="A57" s="31" t="str">
        <f t="shared" si="6"/>
        <v> SAC 22.88 </v>
      </c>
      <c r="B57" s="2" t="str">
        <f t="shared" si="7"/>
        <v>I</v>
      </c>
      <c r="C57" s="31">
        <f t="shared" si="8"/>
        <v>32894.52</v>
      </c>
      <c r="D57" t="str">
        <f t="shared" si="9"/>
        <v>vis</v>
      </c>
      <c r="E57">
        <f>VLOOKUP(C57,A!C$21:E$973,3,FALSE)</f>
        <v>813.9983816480328</v>
      </c>
      <c r="F57" s="2" t="s">
        <v>102</v>
      </c>
      <c r="G57" t="str">
        <f t="shared" si="10"/>
        <v>32894.520</v>
      </c>
      <c r="H57" s="31">
        <f t="shared" si="11"/>
        <v>814</v>
      </c>
      <c r="I57" s="61" t="s">
        <v>304</v>
      </c>
      <c r="J57" s="62" t="s">
        <v>305</v>
      </c>
      <c r="K57" s="61">
        <v>814</v>
      </c>
      <c r="L57" s="61" t="s">
        <v>306</v>
      </c>
      <c r="M57" s="62" t="s">
        <v>106</v>
      </c>
      <c r="N57" s="62"/>
      <c r="O57" s="63" t="s">
        <v>307</v>
      </c>
      <c r="P57" s="63" t="s">
        <v>49</v>
      </c>
    </row>
    <row r="58" spans="1:16" ht="12.75" customHeight="1">
      <c r="A58" s="31" t="str">
        <f t="shared" si="6"/>
        <v> AA 10.106 </v>
      </c>
      <c r="B58" s="2" t="str">
        <f t="shared" si="7"/>
        <v>I</v>
      </c>
      <c r="C58" s="31">
        <f t="shared" si="8"/>
        <v>33189.412</v>
      </c>
      <c r="D58" t="str">
        <f t="shared" si="9"/>
        <v>vis</v>
      </c>
      <c r="E58">
        <f>VLOOKUP(C58,A!C$21:E$973,3,FALSE)</f>
        <v>921.0026525006431</v>
      </c>
      <c r="F58" s="2" t="s">
        <v>102</v>
      </c>
      <c r="G58" t="str">
        <f t="shared" si="10"/>
        <v>33189.412</v>
      </c>
      <c r="H58" s="31">
        <f t="shared" si="11"/>
        <v>921</v>
      </c>
      <c r="I58" s="61" t="s">
        <v>308</v>
      </c>
      <c r="J58" s="62" t="s">
        <v>309</v>
      </c>
      <c r="K58" s="61">
        <v>921</v>
      </c>
      <c r="L58" s="61" t="s">
        <v>310</v>
      </c>
      <c r="M58" s="62" t="s">
        <v>106</v>
      </c>
      <c r="N58" s="62"/>
      <c r="O58" s="63" t="s">
        <v>307</v>
      </c>
      <c r="P58" s="63" t="s">
        <v>50</v>
      </c>
    </row>
    <row r="59" spans="1:16" ht="12.75" customHeight="1">
      <c r="A59" s="31" t="str">
        <f t="shared" si="6"/>
        <v> AA 10.106 </v>
      </c>
      <c r="B59" s="2" t="str">
        <f t="shared" si="7"/>
        <v>I</v>
      </c>
      <c r="C59" s="31">
        <f t="shared" si="8"/>
        <v>33211.449</v>
      </c>
      <c r="D59" t="str">
        <f t="shared" si="9"/>
        <v>vis</v>
      </c>
      <c r="E59">
        <f>VLOOKUP(C59,A!C$21:E$973,3,FALSE)</f>
        <v>928.9989803656898</v>
      </c>
      <c r="F59" s="2" t="s">
        <v>102</v>
      </c>
      <c r="G59" t="str">
        <f t="shared" si="10"/>
        <v>33211.449</v>
      </c>
      <c r="H59" s="31">
        <f t="shared" si="11"/>
        <v>929</v>
      </c>
      <c r="I59" s="61" t="s">
        <v>311</v>
      </c>
      <c r="J59" s="62" t="s">
        <v>312</v>
      </c>
      <c r="K59" s="61">
        <v>929</v>
      </c>
      <c r="L59" s="61" t="s">
        <v>313</v>
      </c>
      <c r="M59" s="62" t="s">
        <v>106</v>
      </c>
      <c r="N59" s="62"/>
      <c r="O59" s="63" t="s">
        <v>307</v>
      </c>
      <c r="P59" s="63" t="s">
        <v>50</v>
      </c>
    </row>
    <row r="60" spans="1:16" ht="12.75" customHeight="1">
      <c r="A60" s="31" t="str">
        <f t="shared" si="6"/>
        <v> AAC 5.9 </v>
      </c>
      <c r="B60" s="2" t="str">
        <f t="shared" si="7"/>
        <v>I</v>
      </c>
      <c r="C60" s="31">
        <f t="shared" si="8"/>
        <v>33269.339</v>
      </c>
      <c r="D60" t="str">
        <f t="shared" si="9"/>
        <v>vis</v>
      </c>
      <c r="E60">
        <f>VLOOKUP(C60,A!C$21:E$973,3,FALSE)</f>
        <v>950.0048985990009</v>
      </c>
      <c r="F60" s="2" t="s">
        <v>102</v>
      </c>
      <c r="G60" t="str">
        <f t="shared" si="10"/>
        <v>33269.339</v>
      </c>
      <c r="H60" s="31">
        <f t="shared" si="11"/>
        <v>950</v>
      </c>
      <c r="I60" s="61" t="s">
        <v>314</v>
      </c>
      <c r="J60" s="62" t="s">
        <v>315</v>
      </c>
      <c r="K60" s="61">
        <v>950</v>
      </c>
      <c r="L60" s="61" t="s">
        <v>316</v>
      </c>
      <c r="M60" s="62" t="s">
        <v>106</v>
      </c>
      <c r="N60" s="62"/>
      <c r="O60" s="63" t="s">
        <v>307</v>
      </c>
      <c r="P60" s="63" t="s">
        <v>51</v>
      </c>
    </row>
    <row r="61" spans="1:16" ht="12.75" customHeight="1">
      <c r="A61" s="31" t="str">
        <f t="shared" si="6"/>
        <v> AAC 5.9 </v>
      </c>
      <c r="B61" s="2" t="str">
        <f t="shared" si="7"/>
        <v>I</v>
      </c>
      <c r="C61" s="31">
        <f t="shared" si="8"/>
        <v>33539.373</v>
      </c>
      <c r="D61" t="str">
        <f t="shared" si="9"/>
        <v>vis</v>
      </c>
      <c r="E61">
        <f>VLOOKUP(C61,A!C$21:E$973,3,FALSE)</f>
        <v>1047.9892158250148</v>
      </c>
      <c r="F61" s="2" t="s">
        <v>102</v>
      </c>
      <c r="G61" t="str">
        <f t="shared" si="10"/>
        <v>33539.373</v>
      </c>
      <c r="H61" s="31">
        <f t="shared" si="11"/>
        <v>1048</v>
      </c>
      <c r="I61" s="61" t="s">
        <v>317</v>
      </c>
      <c r="J61" s="62" t="s">
        <v>318</v>
      </c>
      <c r="K61" s="61">
        <v>1048</v>
      </c>
      <c r="L61" s="61" t="s">
        <v>319</v>
      </c>
      <c r="M61" s="62" t="s">
        <v>106</v>
      </c>
      <c r="N61" s="62"/>
      <c r="O61" s="63" t="s">
        <v>307</v>
      </c>
      <c r="P61" s="63" t="s">
        <v>51</v>
      </c>
    </row>
    <row r="62" spans="1:16" ht="12.75" customHeight="1">
      <c r="A62" s="31" t="str">
        <f t="shared" si="6"/>
        <v> MVS 2.126 </v>
      </c>
      <c r="B62" s="2" t="str">
        <f t="shared" si="7"/>
        <v>I</v>
      </c>
      <c r="C62" s="31">
        <f t="shared" si="8"/>
        <v>35399.562</v>
      </c>
      <c r="D62" t="str">
        <f t="shared" si="9"/>
        <v>vis</v>
      </c>
      <c r="E62">
        <f>VLOOKUP(C62,A!C$21:E$973,3,FALSE)</f>
        <v>1722.9758807499568</v>
      </c>
      <c r="F62" s="2" t="s">
        <v>102</v>
      </c>
      <c r="G62" t="str">
        <f t="shared" si="10"/>
        <v>35399.562</v>
      </c>
      <c r="H62" s="31">
        <f t="shared" si="11"/>
        <v>1723</v>
      </c>
      <c r="I62" s="61" t="s">
        <v>320</v>
      </c>
      <c r="J62" s="62" t="s">
        <v>321</v>
      </c>
      <c r="K62" s="61">
        <v>1723</v>
      </c>
      <c r="L62" s="61" t="s">
        <v>322</v>
      </c>
      <c r="M62" s="62" t="s">
        <v>289</v>
      </c>
      <c r="N62" s="62"/>
      <c r="O62" s="63" t="s">
        <v>323</v>
      </c>
      <c r="P62" s="63" t="s">
        <v>52</v>
      </c>
    </row>
    <row r="63" spans="1:16" ht="12.75" customHeight="1">
      <c r="A63" s="31" t="str">
        <f t="shared" si="6"/>
        <v> AA 7.190 </v>
      </c>
      <c r="B63" s="2" t="str">
        <f t="shared" si="7"/>
        <v>I</v>
      </c>
      <c r="C63" s="31">
        <f t="shared" si="8"/>
        <v>35807.509</v>
      </c>
      <c r="D63" t="str">
        <f t="shared" si="9"/>
        <v>vis</v>
      </c>
      <c r="E63">
        <f>VLOOKUP(C63,A!C$21:E$973,3,FALSE)</f>
        <v>1871.0031967894215</v>
      </c>
      <c r="F63" s="2" t="s">
        <v>102</v>
      </c>
      <c r="G63" t="str">
        <f t="shared" si="10"/>
        <v>35807.509</v>
      </c>
      <c r="H63" s="31">
        <f t="shared" si="11"/>
        <v>1871</v>
      </c>
      <c r="I63" s="61" t="s">
        <v>324</v>
      </c>
      <c r="J63" s="62" t="s">
        <v>325</v>
      </c>
      <c r="K63" s="61">
        <v>1871</v>
      </c>
      <c r="L63" s="61" t="s">
        <v>326</v>
      </c>
      <c r="M63" s="62" t="s">
        <v>106</v>
      </c>
      <c r="N63" s="62"/>
      <c r="O63" s="63" t="s">
        <v>307</v>
      </c>
      <c r="P63" s="63" t="s">
        <v>53</v>
      </c>
    </row>
    <row r="64" spans="1:16" ht="12.75" customHeight="1">
      <c r="A64" s="31" t="str">
        <f t="shared" si="6"/>
        <v> AA 8.192 </v>
      </c>
      <c r="B64" s="2" t="str">
        <f t="shared" si="7"/>
        <v>I</v>
      </c>
      <c r="C64" s="31">
        <f t="shared" si="8"/>
        <v>35876.375</v>
      </c>
      <c r="D64" t="str">
        <f t="shared" si="9"/>
        <v>vis</v>
      </c>
      <c r="E64">
        <f>VLOOKUP(C64,A!C$21:E$973,3,FALSE)</f>
        <v>1895.9918574398835</v>
      </c>
      <c r="F64" s="2" t="s">
        <v>102</v>
      </c>
      <c r="G64" t="str">
        <f t="shared" si="10"/>
        <v>35876.375</v>
      </c>
      <c r="H64" s="31">
        <f t="shared" si="11"/>
        <v>1896</v>
      </c>
      <c r="I64" s="61" t="s">
        <v>327</v>
      </c>
      <c r="J64" s="62" t="s">
        <v>328</v>
      </c>
      <c r="K64" s="61">
        <v>1896</v>
      </c>
      <c r="L64" s="61" t="s">
        <v>329</v>
      </c>
      <c r="M64" s="62" t="s">
        <v>106</v>
      </c>
      <c r="N64" s="62"/>
      <c r="O64" s="63" t="s">
        <v>307</v>
      </c>
      <c r="P64" s="63" t="s">
        <v>54</v>
      </c>
    </row>
    <row r="65" spans="1:16" ht="12.75" customHeight="1">
      <c r="A65" s="31" t="str">
        <f t="shared" si="6"/>
        <v> MVS 2.126 </v>
      </c>
      <c r="B65" s="2" t="str">
        <f t="shared" si="7"/>
        <v>I</v>
      </c>
      <c r="C65" s="31">
        <f t="shared" si="8"/>
        <v>37579.547</v>
      </c>
      <c r="D65" t="str">
        <f t="shared" si="9"/>
        <v>vis</v>
      </c>
      <c r="E65">
        <f>VLOOKUP(C65,A!C$21:E$973,3,FALSE)</f>
        <v>2514.003461676627</v>
      </c>
      <c r="F65" s="2" t="s">
        <v>102</v>
      </c>
      <c r="G65" t="str">
        <f t="shared" si="10"/>
        <v>37579.547</v>
      </c>
      <c r="H65" s="31">
        <f t="shared" si="11"/>
        <v>2514</v>
      </c>
      <c r="I65" s="61" t="s">
        <v>330</v>
      </c>
      <c r="J65" s="62" t="s">
        <v>331</v>
      </c>
      <c r="K65" s="61">
        <v>2514</v>
      </c>
      <c r="L65" s="61" t="s">
        <v>332</v>
      </c>
      <c r="M65" s="62" t="s">
        <v>289</v>
      </c>
      <c r="N65" s="62"/>
      <c r="O65" s="63" t="s">
        <v>323</v>
      </c>
      <c r="P65" s="63" t="s">
        <v>52</v>
      </c>
    </row>
    <row r="66" spans="1:16" ht="12.75" customHeight="1">
      <c r="A66" s="31" t="str">
        <f t="shared" si="6"/>
        <v> VSSC 60.23 </v>
      </c>
      <c r="B66" s="2" t="str">
        <f t="shared" si="7"/>
        <v>I</v>
      </c>
      <c r="C66" s="31">
        <f t="shared" si="8"/>
        <v>45326.332</v>
      </c>
      <c r="D66" t="str">
        <f t="shared" si="9"/>
        <v>vis</v>
      </c>
      <c r="E66">
        <f>VLOOKUP(C66,A!C$21:E$973,3,FALSE)</f>
        <v>5324.995554974982</v>
      </c>
      <c r="F66" s="2" t="s">
        <v>102</v>
      </c>
      <c r="G66" t="str">
        <f t="shared" si="10"/>
        <v>45326.332</v>
      </c>
      <c r="H66" s="31">
        <f t="shared" si="11"/>
        <v>5325</v>
      </c>
      <c r="I66" s="61" t="s">
        <v>333</v>
      </c>
      <c r="J66" s="62" t="s">
        <v>334</v>
      </c>
      <c r="K66" s="61">
        <v>5325</v>
      </c>
      <c r="L66" s="61" t="s">
        <v>335</v>
      </c>
      <c r="M66" s="62" t="s">
        <v>106</v>
      </c>
      <c r="N66" s="62"/>
      <c r="O66" s="63" t="s">
        <v>120</v>
      </c>
      <c r="P66" s="63" t="s">
        <v>55</v>
      </c>
    </row>
    <row r="67" spans="1:16" ht="12.75" customHeight="1">
      <c r="A67" s="31" t="str">
        <f t="shared" si="6"/>
        <v> VSSC 68.35 </v>
      </c>
      <c r="B67" s="2" t="str">
        <f t="shared" si="7"/>
        <v>I</v>
      </c>
      <c r="C67" s="31">
        <f t="shared" si="8"/>
        <v>46351.462</v>
      </c>
      <c r="D67" t="str">
        <f t="shared" si="9"/>
        <v>vis</v>
      </c>
      <c r="E67">
        <f>VLOOKUP(C67,A!C$21:E$973,3,FALSE)</f>
        <v>5696.973391535947</v>
      </c>
      <c r="F67" s="2" t="s">
        <v>102</v>
      </c>
      <c r="G67" t="str">
        <f t="shared" si="10"/>
        <v>46351.462</v>
      </c>
      <c r="H67" s="31">
        <f t="shared" si="11"/>
        <v>5697</v>
      </c>
      <c r="I67" s="61" t="s">
        <v>336</v>
      </c>
      <c r="J67" s="62" t="s">
        <v>337</v>
      </c>
      <c r="K67" s="61">
        <v>5697</v>
      </c>
      <c r="L67" s="61" t="s">
        <v>338</v>
      </c>
      <c r="M67" s="62" t="s">
        <v>106</v>
      </c>
      <c r="N67" s="62"/>
      <c r="O67" s="63" t="s">
        <v>120</v>
      </c>
      <c r="P67" s="63" t="s">
        <v>60</v>
      </c>
    </row>
    <row r="68" spans="1:16" ht="12.75" customHeight="1">
      <c r="A68" s="31" t="str">
        <f t="shared" si="6"/>
        <v> VSSC 68.35 </v>
      </c>
      <c r="B68" s="2" t="str">
        <f t="shared" si="7"/>
        <v>I</v>
      </c>
      <c r="C68" s="31">
        <f t="shared" si="8"/>
        <v>46442.408</v>
      </c>
      <c r="D68" t="str">
        <f t="shared" si="9"/>
        <v>vis</v>
      </c>
      <c r="E68">
        <f>VLOOKUP(C68,A!C$21:E$973,3,FALSE)</f>
        <v>5729.97398299642</v>
      </c>
      <c r="F68" s="2" t="s">
        <v>102</v>
      </c>
      <c r="G68" t="str">
        <f t="shared" si="10"/>
        <v>46442.408</v>
      </c>
      <c r="H68" s="31">
        <f t="shared" si="11"/>
        <v>5730</v>
      </c>
      <c r="I68" s="61" t="s">
        <v>339</v>
      </c>
      <c r="J68" s="62" t="s">
        <v>340</v>
      </c>
      <c r="K68" s="61">
        <v>5730</v>
      </c>
      <c r="L68" s="61" t="s">
        <v>341</v>
      </c>
      <c r="M68" s="62" t="s">
        <v>106</v>
      </c>
      <c r="N68" s="62"/>
      <c r="O68" s="63" t="s">
        <v>120</v>
      </c>
      <c r="P68" s="63" t="s">
        <v>60</v>
      </c>
    </row>
    <row r="69" spans="1:16" ht="12.75" customHeight="1">
      <c r="A69" s="31" t="str">
        <f t="shared" si="6"/>
        <v> VSSC 73 </v>
      </c>
      <c r="B69" s="2" t="str">
        <f t="shared" si="7"/>
        <v>I</v>
      </c>
      <c r="C69" s="31">
        <f t="shared" si="8"/>
        <v>47856.211</v>
      </c>
      <c r="D69" t="str">
        <f t="shared" si="9"/>
        <v>vis</v>
      </c>
      <c r="E69">
        <f>VLOOKUP(C69,A!C$21:E$973,3,FALSE)</f>
        <v>6242.985387660612</v>
      </c>
      <c r="F69" s="2" t="s">
        <v>102</v>
      </c>
      <c r="G69" t="str">
        <f t="shared" si="10"/>
        <v>47856.211</v>
      </c>
      <c r="H69" s="31">
        <f t="shared" si="11"/>
        <v>6243</v>
      </c>
      <c r="I69" s="61" t="s">
        <v>342</v>
      </c>
      <c r="J69" s="62" t="s">
        <v>343</v>
      </c>
      <c r="K69" s="61">
        <v>6243</v>
      </c>
      <c r="L69" s="61" t="s">
        <v>344</v>
      </c>
      <c r="M69" s="62" t="s">
        <v>106</v>
      </c>
      <c r="N69" s="62"/>
      <c r="O69" s="63" t="s">
        <v>120</v>
      </c>
      <c r="P69" s="63" t="s">
        <v>62</v>
      </c>
    </row>
    <row r="70" spans="1:16" ht="12.75" customHeight="1">
      <c r="A70" s="31" t="str">
        <f t="shared" si="6"/>
        <v>BAVM 56 </v>
      </c>
      <c r="B70" s="2" t="str">
        <f t="shared" si="7"/>
        <v>I</v>
      </c>
      <c r="C70" s="31">
        <f t="shared" si="8"/>
        <v>47864.4453</v>
      </c>
      <c r="D70" t="str">
        <f t="shared" si="9"/>
        <v>vis</v>
      </c>
      <c r="E70">
        <f>VLOOKUP(C70,A!C$21:E$973,3,FALSE)</f>
        <v>6245.973279049599</v>
      </c>
      <c r="F70" s="2" t="s">
        <v>102</v>
      </c>
      <c r="G70" t="str">
        <f t="shared" si="10"/>
        <v>47864.4453</v>
      </c>
      <c r="H70" s="31">
        <f t="shared" si="11"/>
        <v>6246</v>
      </c>
      <c r="I70" s="61" t="s">
        <v>345</v>
      </c>
      <c r="J70" s="62" t="s">
        <v>346</v>
      </c>
      <c r="K70" s="61">
        <v>6246</v>
      </c>
      <c r="L70" s="61" t="s">
        <v>347</v>
      </c>
      <c r="M70" s="62" t="s">
        <v>129</v>
      </c>
      <c r="N70" s="62" t="s">
        <v>348</v>
      </c>
      <c r="O70" s="63" t="s">
        <v>183</v>
      </c>
      <c r="P70" s="64" t="s">
        <v>65</v>
      </c>
    </row>
    <row r="71" spans="1:16" ht="12.75" customHeight="1">
      <c r="A71" s="31" t="str">
        <f t="shared" si="6"/>
        <v>VSB 40 </v>
      </c>
      <c r="B71" s="2" t="str">
        <f t="shared" si="7"/>
        <v>I</v>
      </c>
      <c r="C71" s="31">
        <f t="shared" si="8"/>
        <v>52621.1055</v>
      </c>
      <c r="D71" t="str">
        <f t="shared" si="9"/>
        <v>vis</v>
      </c>
      <c r="E71">
        <f>VLOOKUP(C71,A!C$21:E$973,3,FALSE)</f>
        <v>7971.971123666039</v>
      </c>
      <c r="F71" s="2" t="s">
        <v>102</v>
      </c>
      <c r="G71" t="str">
        <f t="shared" si="10"/>
        <v>52621.1055</v>
      </c>
      <c r="H71" s="31">
        <f t="shared" si="11"/>
        <v>7972</v>
      </c>
      <c r="I71" s="61" t="s">
        <v>349</v>
      </c>
      <c r="J71" s="62" t="s">
        <v>350</v>
      </c>
      <c r="K71" s="61">
        <v>7972</v>
      </c>
      <c r="L71" s="61" t="s">
        <v>351</v>
      </c>
      <c r="M71" s="62" t="s">
        <v>129</v>
      </c>
      <c r="N71" s="62" t="s">
        <v>130</v>
      </c>
      <c r="O71" s="63" t="s">
        <v>352</v>
      </c>
      <c r="P71" s="64" t="s">
        <v>73</v>
      </c>
    </row>
    <row r="72" spans="1:16" ht="12.75" customHeight="1">
      <c r="A72" s="31" t="str">
        <f t="shared" si="6"/>
        <v>VSB 42 </v>
      </c>
      <c r="B72" s="2" t="str">
        <f t="shared" si="7"/>
        <v>I</v>
      </c>
      <c r="C72" s="31">
        <f t="shared" si="8"/>
        <v>52993.1522</v>
      </c>
      <c r="D72" t="str">
        <f t="shared" si="9"/>
        <v>vis</v>
      </c>
      <c r="E72">
        <f>VLOOKUP(C72,A!C$21:E$973,3,FALSE)</f>
        <v>8106.971686097775</v>
      </c>
      <c r="F72" s="2" t="s">
        <v>102</v>
      </c>
      <c r="G72" t="str">
        <f t="shared" si="10"/>
        <v>52993.1522</v>
      </c>
      <c r="H72" s="31">
        <f t="shared" si="11"/>
        <v>8107</v>
      </c>
      <c r="I72" s="61" t="s">
        <v>353</v>
      </c>
      <c r="J72" s="62" t="s">
        <v>354</v>
      </c>
      <c r="K72" s="61">
        <v>8107</v>
      </c>
      <c r="L72" s="61" t="s">
        <v>154</v>
      </c>
      <c r="M72" s="62" t="s">
        <v>129</v>
      </c>
      <c r="N72" s="62" t="s">
        <v>130</v>
      </c>
      <c r="O72" s="63" t="s">
        <v>352</v>
      </c>
      <c r="P72" s="64" t="s">
        <v>76</v>
      </c>
    </row>
    <row r="73" spans="1:16" ht="12.75" customHeight="1">
      <c r="A73" s="31" t="str">
        <f t="shared" si="6"/>
        <v>BAVM 193 </v>
      </c>
      <c r="B73" s="2" t="str">
        <f t="shared" si="7"/>
        <v>I</v>
      </c>
      <c r="C73" s="31">
        <f t="shared" si="8"/>
        <v>54387.6264</v>
      </c>
      <c r="D73" t="str">
        <f t="shared" si="9"/>
        <v>vis</v>
      </c>
      <c r="E73">
        <f>VLOOKUP(C73,A!C$21:E$973,3,FALSE)</f>
        <v>8612.96945814238</v>
      </c>
      <c r="F73" s="2" t="s">
        <v>102</v>
      </c>
      <c r="G73" t="str">
        <f t="shared" si="10"/>
        <v>54387.6264</v>
      </c>
      <c r="H73" s="31">
        <f t="shared" si="11"/>
        <v>8613</v>
      </c>
      <c r="I73" s="61" t="s">
        <v>355</v>
      </c>
      <c r="J73" s="62" t="s">
        <v>356</v>
      </c>
      <c r="K73" s="61" t="s">
        <v>357</v>
      </c>
      <c r="L73" s="61" t="s">
        <v>358</v>
      </c>
      <c r="M73" s="62" t="s">
        <v>182</v>
      </c>
      <c r="N73" s="62" t="s">
        <v>359</v>
      </c>
      <c r="O73" s="63" t="s">
        <v>360</v>
      </c>
      <c r="P73" s="64" t="s">
        <v>84</v>
      </c>
    </row>
    <row r="74" spans="1:16" ht="12.75" customHeight="1">
      <c r="A74" s="31" t="str">
        <f t="shared" si="6"/>
        <v>IBVS 5972 </v>
      </c>
      <c r="B74" s="2" t="str">
        <f t="shared" si="7"/>
        <v>I</v>
      </c>
      <c r="C74" s="31">
        <f t="shared" si="8"/>
        <v>55153.7515</v>
      </c>
      <c r="D74" t="str">
        <f t="shared" si="9"/>
        <v>vis</v>
      </c>
      <c r="E74">
        <f>VLOOKUP(C74,A!C$21:E$973,3,FALSE)</f>
        <v>8890.964987717216</v>
      </c>
      <c r="F74" s="2" t="s">
        <v>102</v>
      </c>
      <c r="G74" t="str">
        <f t="shared" si="10"/>
        <v>55153.7515</v>
      </c>
      <c r="H74" s="31">
        <f t="shared" si="11"/>
        <v>8891</v>
      </c>
      <c r="I74" s="61" t="s">
        <v>361</v>
      </c>
      <c r="J74" s="62" t="s">
        <v>362</v>
      </c>
      <c r="K74" s="61" t="s">
        <v>363</v>
      </c>
      <c r="L74" s="61" t="s">
        <v>364</v>
      </c>
      <c r="M74" s="62" t="s">
        <v>182</v>
      </c>
      <c r="N74" s="62" t="s">
        <v>102</v>
      </c>
      <c r="O74" s="63" t="s">
        <v>161</v>
      </c>
      <c r="P74" s="64" t="s">
        <v>365</v>
      </c>
    </row>
    <row r="75" spans="1:16" ht="12.75" customHeight="1">
      <c r="A75" s="31" t="str">
        <f t="shared" si="6"/>
        <v>VSB 56 </v>
      </c>
      <c r="B75" s="2" t="str">
        <f t="shared" si="7"/>
        <v>I</v>
      </c>
      <c r="C75" s="31">
        <f t="shared" si="8"/>
        <v>56617.1065</v>
      </c>
      <c r="D75" t="str">
        <f t="shared" si="9"/>
        <v>vis</v>
      </c>
      <c r="E75">
        <f>VLOOKUP(C75,A!C$21:E$973,3,FALSE)</f>
        <v>9421.956790728223</v>
      </c>
      <c r="F75" s="2" t="s">
        <v>102</v>
      </c>
      <c r="G75" t="str">
        <f t="shared" si="10"/>
        <v>56617.1065</v>
      </c>
      <c r="H75" s="31">
        <f t="shared" si="11"/>
        <v>9422</v>
      </c>
      <c r="I75" s="61" t="s">
        <v>366</v>
      </c>
      <c r="J75" s="62" t="s">
        <v>367</v>
      </c>
      <c r="K75" s="61" t="s">
        <v>368</v>
      </c>
      <c r="L75" s="61" t="s">
        <v>369</v>
      </c>
      <c r="M75" s="62" t="s">
        <v>182</v>
      </c>
      <c r="N75" s="62" t="s">
        <v>94</v>
      </c>
      <c r="O75" s="63" t="s">
        <v>370</v>
      </c>
      <c r="P75" s="64" t="s">
        <v>90</v>
      </c>
    </row>
  </sheetData>
  <sheetProtection selectLockedCells="1" selectUnlockedCells="1"/>
  <hyperlinks>
    <hyperlink ref="P12" r:id="rId1" display="BAVM 39 "/>
    <hyperlink ref="P13" r:id="rId2" display="BAVM 39 "/>
    <hyperlink ref="P15" r:id="rId3" display="BAVM 46 "/>
    <hyperlink ref="P17" r:id="rId4" display="IBVS 5067 "/>
    <hyperlink ref="P18" r:id="rId5" display="IBVS 5067 "/>
    <hyperlink ref="P19" r:id="rId6" display="IBVS 5251 "/>
    <hyperlink ref="P20" r:id="rId7" display="IBVS 5649 "/>
    <hyperlink ref="P21" r:id="rId8" display="IBVS 5649 "/>
    <hyperlink ref="P22" r:id="rId9" display="IBVS 5649 "/>
    <hyperlink ref="P23" r:id="rId10" display="IBVS 5670 "/>
    <hyperlink ref="P24" r:id="rId11" display="IBVS 5670 "/>
    <hyperlink ref="P25" r:id="rId12" display="IBVS 5670 "/>
    <hyperlink ref="P26" r:id="rId13" display="IBVS 5670 "/>
    <hyperlink ref="P27" r:id="rId14" display="BAVM 173 "/>
    <hyperlink ref="P28" r:id="rId15" display="BAVM 178 "/>
    <hyperlink ref="P29" r:id="rId16" display="IBVS 5670 "/>
    <hyperlink ref="P30" r:id="rId17" display="IBVS 5670 "/>
    <hyperlink ref="P31" r:id="rId18" display="IBVS 5764 "/>
    <hyperlink ref="P32" r:id="rId19" display="IBVS 5764 "/>
    <hyperlink ref="P33" r:id="rId20" display="IBVS 5764 "/>
    <hyperlink ref="P34" r:id="rId21" display="IBVS 5764 "/>
    <hyperlink ref="P35" r:id="rId22" display="IBVS 5764 "/>
    <hyperlink ref="P36" r:id="rId23" display="IBVS 5764 "/>
    <hyperlink ref="P38" r:id="rId24" display="BAVM 183 "/>
    <hyperlink ref="P39" r:id="rId25" display="IBVS 5764 "/>
    <hyperlink ref="P40" r:id="rId26" display="IBVS 5910 "/>
    <hyperlink ref="P41" r:id="rId27" display="IBVS 5910 "/>
    <hyperlink ref="P42" r:id="rId28" display="IBVS 5910 "/>
    <hyperlink ref="P43" r:id="rId29" display="BAVM 209 "/>
    <hyperlink ref="P44" r:id="rId30" display="IBVS 5992 "/>
    <hyperlink ref="P45" r:id="rId31" display="IBVS 6011 "/>
    <hyperlink ref="P46" r:id="rId32" display="OEJV 0160 "/>
    <hyperlink ref="P47" r:id="rId33" display="OEJV 0160 "/>
    <hyperlink ref="P48" r:id="rId34" display="OEJV 0160 "/>
    <hyperlink ref="P49" r:id="rId35" display="OEJV 0160 "/>
    <hyperlink ref="P50" r:id="rId36" display="OEJV 0160 "/>
    <hyperlink ref="P51" r:id="rId37" display="BAVM 234 "/>
    <hyperlink ref="P70" r:id="rId38" display="BAVM 56 "/>
    <hyperlink ref="P71" r:id="rId39" display="VSB 40 "/>
    <hyperlink ref="P72" r:id="rId40" display="VSB 42 "/>
    <hyperlink ref="P73" r:id="rId41" display="BAVM 193 "/>
    <hyperlink ref="P74" r:id="rId42" display="IBVS 5972 "/>
    <hyperlink ref="P75" r:id="rId43" display="VSB 56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