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930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<sst xmlns="http://schemas.openxmlformats.org/spreadsheetml/2006/main" count="301" uniqueCount="167">
  <si>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</si>
  <si>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</si>
  <si>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</si>
  <si>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</si>
  <si>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</si>
  <si>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</si>
  <si>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</si>
  <si>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</si>
  <si>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</si>
  <si>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</si>
  <si>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</si>
  <si>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</si>
  <si>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</si>
  <si>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</si>
  <si>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</si>
  <si>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</si>
  <si>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</si>
  <si>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</si>
  <si>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</si>
  <si>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</si>
  <si>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</si>
  <si>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</si>
  <si>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</si>
  <si>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</si>
  <si>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</si>
  <si>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</si>
  <si>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</si>
  <si>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</si>
  <si>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Locher K</t>
  </si>
  <si>
    <t>BBSAG Bull.35</t>
  </si>
  <si>
    <t>B</t>
  </si>
  <si>
    <t>BBSAG Bull.36</t>
  </si>
  <si>
    <t>BBSAG Bull.56</t>
  </si>
  <si>
    <t>BBSAG Bull.57</t>
  </si>
  <si>
    <t>BBSAG Bull.65</t>
  </si>
  <si>
    <t>BBSAG Bull.70</t>
  </si>
  <si>
    <t>BBSAG Bull.85</t>
  </si>
  <si>
    <t>BBSAG Bull.87</t>
  </si>
  <si>
    <t>BBSAG Bull.100</t>
  </si>
  <si>
    <t>bad?</t>
  </si>
  <si>
    <t>BBSAG</t>
  </si>
  <si>
    <t>IL Tau / gsc 1826-0710?</t>
  </si>
  <si>
    <t>IBVS 5657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</si>
  <si>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</si>
  <si>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</si>
  <si>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</si>
  <si>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</si>
  <si>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</si>
  <si>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</si>
  <si>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</si>
  <si>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EA/SD</t>
  </si>
  <si>
    <t>Nelson</t>
  </si>
  <si>
    <t>Start of linear fit &gt;&gt;&gt;&gt;&gt;&gt;&gt;&gt;&gt;&gt;&gt;&gt;&gt;&gt;&gt;&gt;&gt;&gt;&gt;&gt;&gt;</t>
  </si>
  <si>
    <t>IBVS 5929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</si>
  <si>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</si>
  <si>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</si>
  <si>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</si>
  <si>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</si>
  <si>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</si>
  <si>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</si>
  <si>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</si>
  <si>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</si>
  <si>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</si>
  <si>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</si>
  <si>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</si>
  <si>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2416872.215 </t>
  </si>
  <si>
    <t> 26.01.1905 17:09 </t>
  </si>
  <si>
    <t> 0.018 </t>
  </si>
  <si>
    <t>P </t>
  </si>
  <si>
    <t> S.A.Lamzin </t>
  </si>
  <si>
    <t> PZP 1.376 </t>
  </si>
  <si>
    <t>2437639.360 </t>
  </si>
  <si>
    <t> 05.12.1961 20:38 </t>
  </si>
  <si>
    <t> 0.121 </t>
  </si>
  <si>
    <t>2437639.448 </t>
  </si>
  <si>
    <t> 05.12.1961 22:45 </t>
  </si>
  <si>
    <t> 0.209 </t>
  </si>
  <si>
    <t>2438765.208 </t>
  </si>
  <si>
    <t> 04.01.1965 16:59 </t>
  </si>
  <si>
    <t> 0.239 </t>
  </si>
  <si>
    <t>2438840.266 </t>
  </si>
  <si>
    <t> 20.03.1965 18:23 </t>
  </si>
  <si>
    <t> 0.248 </t>
  </si>
  <si>
    <t>2439027.503 </t>
  </si>
  <si>
    <t> 24.09.1965 00:04 </t>
  </si>
  <si>
    <t> -0.136 </t>
  </si>
  <si>
    <t>2439408.414 </t>
  </si>
  <si>
    <t> 09.10.1966 21:56 </t>
  </si>
  <si>
    <t> 0.171 </t>
  </si>
  <si>
    <t>2439558.239 </t>
  </si>
  <si>
    <t> 08.03.1967 17:44 </t>
  </si>
  <si>
    <t> -0.102 </t>
  </si>
  <si>
    <t>2439767.487 </t>
  </si>
  <si>
    <t> 03.10.1967 23:41 </t>
  </si>
  <si>
    <t> 0.082 </t>
  </si>
  <si>
    <t>2440153.494 </t>
  </si>
  <si>
    <t> 23.10.1968 23:51 </t>
  </si>
  <si>
    <t> 0.125 </t>
  </si>
  <si>
    <t>2440287.233 </t>
  </si>
  <si>
    <t> 06.03.1969 17:35 </t>
  </si>
  <si>
    <t> -0.152 </t>
  </si>
  <si>
    <t>2440512.504 </t>
  </si>
  <si>
    <t> 18.10.1969 00:05 </t>
  </si>
  <si>
    <t> -0.027 </t>
  </si>
  <si>
    <t>2440539.484 </t>
  </si>
  <si>
    <t> 13.11.1969 23:36 </t>
  </si>
  <si>
    <t> 0.150 </t>
  </si>
  <si>
    <t>2440539.517 </t>
  </si>
  <si>
    <t> 14.11.1969 00:24 </t>
  </si>
  <si>
    <t> 0.183 </t>
  </si>
  <si>
    <t>2443396.548 </t>
  </si>
  <si>
    <t> 10.09.1977 01:09 </t>
  </si>
  <si>
    <t> 0.003 </t>
  </si>
  <si>
    <t>V </t>
  </si>
  <si>
    <t> K.Locher </t>
  </si>
  <si>
    <t> BBS 35 </t>
  </si>
  <si>
    <t>2443514.489 </t>
  </si>
  <si>
    <t> 05.01.1978 23:44 </t>
  </si>
  <si>
    <t> 0.011 </t>
  </si>
  <si>
    <t> BBS 36 </t>
  </si>
  <si>
    <t>2444854.620 </t>
  </si>
  <si>
    <t> 07.09.1981 02:52 </t>
  </si>
  <si>
    <t> -0.013 </t>
  </si>
  <si>
    <t> BBS 56 </t>
  </si>
  <si>
    <t>2444924.304 </t>
  </si>
  <si>
    <t> 15.11.1981 19:17 </t>
  </si>
  <si>
    <t> -0.017 </t>
  </si>
  <si>
    <t> BBS 57 </t>
  </si>
  <si>
    <t>2445385.308 </t>
  </si>
  <si>
    <t> 19.02.1983 19:23 </t>
  </si>
  <si>
    <t> BBS 65 </t>
  </si>
  <si>
    <t>2445701.545 </t>
  </si>
  <si>
    <t> 02.01.1984 01:04 </t>
  </si>
  <si>
    <t> -0.066 </t>
  </si>
  <si>
    <t> BBS 70 </t>
  </si>
  <si>
    <t>2447068.510 </t>
  </si>
  <si>
    <t> 30.09.1987 00:14 </t>
  </si>
  <si>
    <t> -0.059 </t>
  </si>
  <si>
    <t> BBS 85 </t>
  </si>
  <si>
    <t>2447170.290 </t>
  </si>
  <si>
    <t> 09.01.1988 18:57 </t>
  </si>
  <si>
    <t> -0.131 </t>
  </si>
  <si>
    <t> BBS 87 </t>
  </si>
  <si>
    <t>2448628.490 </t>
  </si>
  <si>
    <t> 06.01.1992 23:45 </t>
  </si>
  <si>
    <t> -0.020 </t>
  </si>
  <si>
    <t> BBS 100 </t>
  </si>
  <si>
    <t>2451555.4415 </t>
  </si>
  <si>
    <t> 11.01.2000 22:35 </t>
  </si>
  <si>
    <t> 0.0333 </t>
  </si>
  <si>
    <t>E </t>
  </si>
  <si>
    <t>?</t>
  </si>
  <si>
    <t> J.Safar </t>
  </si>
  <si>
    <t> BRNO 32 </t>
  </si>
  <si>
    <t>2453265.4988 </t>
  </si>
  <si>
    <t> 16.09.2004 23:58 </t>
  </si>
  <si>
    <t> 0.0528 </t>
  </si>
  <si>
    <t>o</t>
  </si>
  <si>
    <t> Moschner &amp; Frank </t>
  </si>
  <si>
    <t>BAVM 173 </t>
  </si>
  <si>
    <t>2455114.9225 </t>
  </si>
  <si>
    <t> 10.10.2009 10:08 </t>
  </si>
  <si>
    <t> 0.0626 </t>
  </si>
  <si>
    <t>C </t>
  </si>
  <si>
    <t> R.Nelson </t>
  </si>
  <si>
    <t>IBVS 5929 </t>
  </si>
  <si>
    <t>I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</si>
</sst>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0" xfId="0" applyFont="1" applyAlignment="1">
      <alignment horizontal="left"/>
    </xf>
    <xf numFmtId="0" fontId="5" fillId="0" borderId="11" xfId="0" applyFont="1" applyBorder="1" applyAlignment="1">
      <alignment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3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3" fillId="33" borderId="18" xfId="54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IL Tau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10525"/>
          <c:w val="0.90125"/>
          <c:h val="0.7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0.006</c:v>
                  </c:pt>
                  <c:pt idx="25">
                    <c:v>NaN</c:v>
                  </c:pt>
                  <c:pt idx="26">
                    <c:v>0.0003</c:v>
                  </c:pt>
                  <c:pt idx="27">
                    <c:v>0.0002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0.006</c:v>
                  </c:pt>
                  <c:pt idx="25">
                    <c:v>NaN</c:v>
                  </c:pt>
                  <c:pt idx="26">
                    <c:v>0.0003</c:v>
                  </c:pt>
                  <c:pt idx="27">
                    <c:v>0.0002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Nelson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0.006</c:v>
                  </c:pt>
                  <c:pt idx="25">
                    <c:v>NaN</c:v>
                  </c:pt>
                  <c:pt idx="26">
                    <c:v>0.0003</c:v>
                  </c:pt>
                  <c:pt idx="27">
                    <c:v>0.0002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0.006</c:v>
                  </c:pt>
                  <c:pt idx="25">
                    <c:v>NaN</c:v>
                  </c:pt>
                  <c:pt idx="26">
                    <c:v>0.0003</c:v>
                  </c:pt>
                  <c:pt idx="27">
                    <c:v>0.0002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0.006</c:v>
                  </c:pt>
                  <c:pt idx="25">
                    <c:v>NaN</c:v>
                  </c:pt>
                  <c:pt idx="26">
                    <c:v>0.0003</c:v>
                  </c:pt>
                  <c:pt idx="27">
                    <c:v>0.0002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0.006</c:v>
                  </c:pt>
                  <c:pt idx="25">
                    <c:v>NaN</c:v>
                  </c:pt>
                  <c:pt idx="26">
                    <c:v>0.0003</c:v>
                  </c:pt>
                  <c:pt idx="27">
                    <c:v>0.0002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0.006</c:v>
                  </c:pt>
                  <c:pt idx="25">
                    <c:v>NaN</c:v>
                  </c:pt>
                  <c:pt idx="26">
                    <c:v>0.0003</c:v>
                  </c:pt>
                  <c:pt idx="27">
                    <c:v>0.0002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0.006</c:v>
                  </c:pt>
                  <c:pt idx="25">
                    <c:v>NaN</c:v>
                  </c:pt>
                  <c:pt idx="26">
                    <c:v>0.0003</c:v>
                  </c:pt>
                  <c:pt idx="27">
                    <c:v>0.0002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0.006</c:v>
                  </c:pt>
                  <c:pt idx="25">
                    <c:v>NaN</c:v>
                  </c:pt>
                  <c:pt idx="26">
                    <c:v>0.0003</c:v>
                  </c:pt>
                  <c:pt idx="27">
                    <c:v>0.0002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0.006</c:v>
                  </c:pt>
                  <c:pt idx="25">
                    <c:v>NaN</c:v>
                  </c:pt>
                  <c:pt idx="26">
                    <c:v>0.0003</c:v>
                  </c:pt>
                  <c:pt idx="27">
                    <c:v>0.0002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33766492"/>
        <c:axId val="35462973"/>
      </c:scatterChart>
      <c:valAx>
        <c:axId val="33766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62973"/>
        <c:crosses val="autoZero"/>
        <c:crossBetween val="midCat"/>
        <c:dispUnits/>
      </c:valAx>
      <c:valAx>
        <c:axId val="35462973"/>
        <c:scaling>
          <c:orientation val="minMax"/>
          <c:max val="0.2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6649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"/>
          <c:y val="0.9305"/>
          <c:w val="0.874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IL Tau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105"/>
          <c:w val="0.90125"/>
          <c:h val="0.7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0.006</c:v>
                  </c:pt>
                  <c:pt idx="25">
                    <c:v>NaN</c:v>
                  </c:pt>
                  <c:pt idx="26">
                    <c:v>0.0003</c:v>
                  </c:pt>
                  <c:pt idx="27">
                    <c:v>0.0002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0.006</c:v>
                  </c:pt>
                  <c:pt idx="25">
                    <c:v>NaN</c:v>
                  </c:pt>
                  <c:pt idx="26">
                    <c:v>0.0003</c:v>
                  </c:pt>
                  <c:pt idx="27">
                    <c:v>0.0002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Nelson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0.006</c:v>
                  </c:pt>
                  <c:pt idx="25">
                    <c:v>NaN</c:v>
                  </c:pt>
                  <c:pt idx="26">
                    <c:v>0.0003</c:v>
                  </c:pt>
                  <c:pt idx="27">
                    <c:v>0.0002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0.006</c:v>
                  </c:pt>
                  <c:pt idx="25">
                    <c:v>NaN</c:v>
                  </c:pt>
                  <c:pt idx="26">
                    <c:v>0.0003</c:v>
                  </c:pt>
                  <c:pt idx="27">
                    <c:v>0.0002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0.006</c:v>
                  </c:pt>
                  <c:pt idx="25">
                    <c:v>NaN</c:v>
                  </c:pt>
                  <c:pt idx="26">
                    <c:v>0.0003</c:v>
                  </c:pt>
                  <c:pt idx="27">
                    <c:v>0.0002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0.006</c:v>
                  </c:pt>
                  <c:pt idx="25">
                    <c:v>NaN</c:v>
                  </c:pt>
                  <c:pt idx="26">
                    <c:v>0.0003</c:v>
                  </c:pt>
                  <c:pt idx="27">
                    <c:v>0.0002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0.006</c:v>
                  </c:pt>
                  <c:pt idx="25">
                    <c:v>NaN</c:v>
                  </c:pt>
                  <c:pt idx="26">
                    <c:v>0.0003</c:v>
                  </c:pt>
                  <c:pt idx="27">
                    <c:v>0.0002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0.006</c:v>
                  </c:pt>
                  <c:pt idx="25">
                    <c:v>NaN</c:v>
                  </c:pt>
                  <c:pt idx="26">
                    <c:v>0.0003</c:v>
                  </c:pt>
                  <c:pt idx="27">
                    <c:v>0.0002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0.006</c:v>
                  </c:pt>
                  <c:pt idx="25">
                    <c:v>NaN</c:v>
                  </c:pt>
                  <c:pt idx="26">
                    <c:v>0.0003</c:v>
                  </c:pt>
                  <c:pt idx="27">
                    <c:v>0.0002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0.006</c:v>
                  </c:pt>
                  <c:pt idx="25">
                    <c:v>NaN</c:v>
                  </c:pt>
                  <c:pt idx="26">
                    <c:v>0.0003</c:v>
                  </c:pt>
                  <c:pt idx="27">
                    <c:v>0.0002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50731302"/>
        <c:axId val="53928535"/>
      </c:scatterChart>
      <c:valAx>
        <c:axId val="50731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28535"/>
        <c:crosses val="autoZero"/>
        <c:crossBetween val="midCat"/>
        <c:dispUnits/>
      </c:valAx>
      <c:valAx>
        <c:axId val="53928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3130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5"/>
          <c:y val="0.9305"/>
          <c:w val="0.8722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15</xdr:col>
      <xdr:colOff>419100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52950" y="0"/>
        <a:ext cx="54483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24</xdr:col>
      <xdr:colOff>0</xdr:colOff>
      <xdr:row>18</xdr:row>
      <xdr:rowOff>28575</xdr:rowOff>
    </xdr:to>
    <xdr:graphicFrame>
      <xdr:nvGraphicFramePr>
        <xdr:cNvPr id="2" name="Chart 2"/>
        <xdr:cNvGraphicFramePr/>
      </xdr:nvGraphicFramePr>
      <xdr:xfrm>
        <a:off x="10096500" y="0"/>
        <a:ext cx="54578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73" TargetMode="External" /><Relationship Id="rId2" Type="http://schemas.openxmlformats.org/officeDocument/2006/relationships/hyperlink" Target="http://www.konkoly.hu/cgi-bin/IBVS?592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5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41</v>
      </c>
    </row>
    <row r="2" spans="1:2" ht="12.75">
      <c r="A2" t="s">
        <v>24</v>
      </c>
      <c r="B2" s="26" t="s">
        <v>50</v>
      </c>
    </row>
    <row r="4" spans="1:4" ht="14.25" thickBot="1" thickTop="1">
      <c r="A4" s="7" t="s">
        <v>0</v>
      </c>
      <c r="C4" s="3">
        <v>40512.531</v>
      </c>
      <c r="D4" s="4">
        <v>5.36062</v>
      </c>
    </row>
    <row r="5" spans="1:4" ht="13.5" thickTop="1">
      <c r="A5" s="13" t="s">
        <v>45</v>
      </c>
      <c r="B5" s="14"/>
      <c r="C5" s="15">
        <v>-9.5</v>
      </c>
      <c r="D5" s="14" t="s">
        <v>46</v>
      </c>
    </row>
    <row r="6" ht="12.75">
      <c r="A6" s="7" t="s">
        <v>1</v>
      </c>
    </row>
    <row r="7" spans="1:3" ht="12.75">
      <c r="A7" t="s">
        <v>2</v>
      </c>
      <c r="C7">
        <f>+C4</f>
        <v>40512.531</v>
      </c>
    </row>
    <row r="8" spans="1:3" ht="12.75">
      <c r="A8" t="s">
        <v>3</v>
      </c>
      <c r="C8">
        <f>+D4</f>
        <v>5.36062</v>
      </c>
    </row>
    <row r="9" spans="1:4" ht="12.75">
      <c r="A9" s="29" t="s">
        <v>52</v>
      </c>
      <c r="B9" s="30">
        <v>37</v>
      </c>
      <c r="C9" s="28" t="str">
        <f>"F"&amp;B9</f>
        <v>F37</v>
      </c>
      <c r="D9" s="10" t="str">
        <f>"G"&amp;B9</f>
        <v>G37</v>
      </c>
    </row>
    <row r="10" spans="1:5" ht="13.5" thickBot="1">
      <c r="A10" s="14"/>
      <c r="B10" s="14"/>
      <c r="C10" s="6" t="s">
        <v>20</v>
      </c>
      <c r="D10" s="6" t="s">
        <v>21</v>
      </c>
      <c r="E10" s="14"/>
    </row>
    <row r="11" spans="1:5" ht="12.75">
      <c r="A11" s="14" t="s">
        <v>16</v>
      </c>
      <c r="B11" s="14"/>
      <c r="C11" s="27">
        <f ca="1">INTERCEPT(INDIRECT($D$9):G992,INDIRECT($C$9):F992)</f>
        <v>-0.07984629286242384</v>
      </c>
      <c r="D11" s="5"/>
      <c r="E11" s="14"/>
    </row>
    <row r="12" spans="1:5" ht="12.75">
      <c r="A12" s="14" t="s">
        <v>17</v>
      </c>
      <c r="B12" s="14"/>
      <c r="C12" s="27">
        <f ca="1">SLOPE(INDIRECT($D$9):G992,INDIRECT($C$9):F992)</f>
        <v>4.632324621676277E-05</v>
      </c>
      <c r="D12" s="5"/>
      <c r="E12" s="14"/>
    </row>
    <row r="13" spans="1:3" ht="12.75">
      <c r="A13" s="14" t="s">
        <v>19</v>
      </c>
      <c r="B13" s="14"/>
      <c r="C13" s="5" t="s">
        <v>14</v>
      </c>
    </row>
    <row r="14" spans="1:3" ht="12.75">
      <c r="A14" s="14"/>
      <c r="B14" s="14"/>
      <c r="C14" s="14"/>
    </row>
    <row r="15" spans="1:6" ht="12.75">
      <c r="A15" s="16" t="s">
        <v>18</v>
      </c>
      <c r="B15" s="14"/>
      <c r="C15" s="17">
        <f>(C7+C11)+(C8+C12)*INT(MAX(F21:F3533))</f>
        <v>55114.90621822983</v>
      </c>
      <c r="E15" s="5"/>
      <c r="F15" s="14"/>
    </row>
    <row r="16" spans="1:6" ht="12.75">
      <c r="A16" s="20" t="s">
        <v>4</v>
      </c>
      <c r="B16" s="14"/>
      <c r="C16" s="21">
        <f>+C8+C12</f>
        <v>5.360666323246217</v>
      </c>
      <c r="E16" s="14"/>
      <c r="F16" s="14"/>
    </row>
    <row r="17" spans="1:6" ht="13.5" thickBot="1">
      <c r="A17" s="18" t="s">
        <v>44</v>
      </c>
      <c r="B17" s="14"/>
      <c r="C17" s="14">
        <f>COUNT(C21:C2191)</f>
        <v>28</v>
      </c>
      <c r="E17" s="18" t="s">
        <v>47</v>
      </c>
      <c r="F17" s="19">
        <f ca="1">TODAY()+15018.5-B5/24</f>
        <v>59907.5</v>
      </c>
    </row>
    <row r="18" spans="1:6" ht="14.25" thickBot="1" thickTop="1">
      <c r="A18" s="20" t="s">
        <v>5</v>
      </c>
      <c r="B18" s="14"/>
      <c r="C18" s="23">
        <f>+C15</f>
        <v>55114.90621822983</v>
      </c>
      <c r="D18" s="24">
        <f>+C16</f>
        <v>5.360666323246217</v>
      </c>
      <c r="E18" s="18" t="s">
        <v>48</v>
      </c>
      <c r="F18" s="19">
        <f>ROUND(2*(F17-C15)/C16,0)/2+1</f>
        <v>895</v>
      </c>
    </row>
    <row r="19" spans="5:6" ht="13.5" thickTop="1">
      <c r="E19" s="18" t="s">
        <v>49</v>
      </c>
      <c r="F19" s="22">
        <f>+C15+C16*F18-15018.5-C5/24</f>
        <v>44894.59841086853</v>
      </c>
    </row>
    <row r="20" spans="1:17" ht="13.5" thickBot="1">
      <c r="A20" s="6" t="s">
        <v>6</v>
      </c>
      <c r="B20" s="6" t="s">
        <v>7</v>
      </c>
      <c r="C20" s="6" t="s">
        <v>8</v>
      </c>
      <c r="D20" s="6" t="s">
        <v>13</v>
      </c>
      <c r="E20" s="6" t="s">
        <v>9</v>
      </c>
      <c r="F20" s="6" t="s">
        <v>10</v>
      </c>
      <c r="G20" s="6" t="s">
        <v>11</v>
      </c>
      <c r="H20" s="9" t="s">
        <v>12</v>
      </c>
      <c r="I20" s="9" t="s">
        <v>40</v>
      </c>
      <c r="J20" s="9" t="s">
        <v>43</v>
      </c>
      <c r="K20" s="9" t="s">
        <v>51</v>
      </c>
      <c r="L20" s="9" t="s">
        <v>25</v>
      </c>
      <c r="M20" s="9" t="s">
        <v>26</v>
      </c>
      <c r="N20" s="9" t="s">
        <v>27</v>
      </c>
      <c r="O20" s="9" t="s">
        <v>23</v>
      </c>
      <c r="P20" s="8" t="s">
        <v>22</v>
      </c>
      <c r="Q20" s="6" t="s">
        <v>15</v>
      </c>
    </row>
    <row r="21" spans="1:17" ht="12.75">
      <c r="A21" s="45" t="s">
        <v>70</v>
      </c>
      <c r="B21" s="46" t="s">
        <v>166</v>
      </c>
      <c r="C21" s="45">
        <v>16872.215</v>
      </c>
      <c r="D21" s="25"/>
      <c r="E21">
        <f aca="true" t="shared" si="0" ref="E21:E48">+(C21-C$7)/C$8</f>
        <v>-4409.996604870333</v>
      </c>
      <c r="F21">
        <f aca="true" t="shared" si="1" ref="F21:F48">ROUND(2*E21,0)/2</f>
        <v>-4410</v>
      </c>
      <c r="G21">
        <f aca="true" t="shared" si="2" ref="G21:G37">+C21-(C$7+F21*C$8)</f>
        <v>0.018199999998614658</v>
      </c>
      <c r="L21">
        <f aca="true" t="shared" si="3" ref="L21:L32">+G21</f>
        <v>0.018199999998614658</v>
      </c>
      <c r="O21">
        <f aca="true" t="shared" si="4" ref="O21:O48">+C$11+C$12*$F21</f>
        <v>-0.28413180867834764</v>
      </c>
      <c r="Q21" s="2">
        <f aca="true" t="shared" si="5" ref="Q21:Q48">+C21-15018.5</f>
        <v>1853.7150000000001</v>
      </c>
    </row>
    <row r="22" spans="1:17" ht="12.75">
      <c r="A22" s="45" t="s">
        <v>70</v>
      </c>
      <c r="B22" s="46" t="s">
        <v>166</v>
      </c>
      <c r="C22" s="45">
        <v>37639.36</v>
      </c>
      <c r="D22" s="25"/>
      <c r="E22">
        <f t="shared" si="0"/>
        <v>-535.9773682894893</v>
      </c>
      <c r="F22">
        <f t="shared" si="1"/>
        <v>-536</v>
      </c>
      <c r="G22">
        <f t="shared" si="2"/>
        <v>0.12131999999837717</v>
      </c>
      <c r="L22">
        <f t="shared" si="3"/>
        <v>0.12131999999837717</v>
      </c>
      <c r="O22">
        <f t="shared" si="4"/>
        <v>-0.10467555283460868</v>
      </c>
      <c r="Q22" s="2">
        <f t="shared" si="5"/>
        <v>22620.86</v>
      </c>
    </row>
    <row r="23" spans="1:17" ht="12.75">
      <c r="A23" s="45" t="s">
        <v>70</v>
      </c>
      <c r="B23" s="46" t="s">
        <v>166</v>
      </c>
      <c r="C23" s="45">
        <v>37639.448</v>
      </c>
      <c r="D23" s="25"/>
      <c r="E23">
        <f t="shared" si="0"/>
        <v>-535.9609522779093</v>
      </c>
      <c r="F23">
        <f t="shared" si="1"/>
        <v>-536</v>
      </c>
      <c r="G23">
        <f t="shared" si="2"/>
        <v>0.20931999999447726</v>
      </c>
      <c r="L23">
        <f t="shared" si="3"/>
        <v>0.20931999999447726</v>
      </c>
      <c r="O23">
        <f t="shared" si="4"/>
        <v>-0.10467555283460868</v>
      </c>
      <c r="Q23" s="2">
        <f t="shared" si="5"/>
        <v>22620.947999999997</v>
      </c>
    </row>
    <row r="24" spans="1:17" ht="12.75">
      <c r="A24" s="45" t="s">
        <v>70</v>
      </c>
      <c r="B24" s="46" t="s">
        <v>166</v>
      </c>
      <c r="C24" s="45">
        <v>38765.208</v>
      </c>
      <c r="D24" s="25"/>
      <c r="E24">
        <f t="shared" si="0"/>
        <v>-325.95539321944176</v>
      </c>
      <c r="F24">
        <f t="shared" si="1"/>
        <v>-326</v>
      </c>
      <c r="G24">
        <f t="shared" si="2"/>
        <v>0.23911999999836553</v>
      </c>
      <c r="L24">
        <f t="shared" si="3"/>
        <v>0.23911999999836553</v>
      </c>
      <c r="O24">
        <f t="shared" si="4"/>
        <v>-0.0949476711290885</v>
      </c>
      <c r="Q24" s="2">
        <f t="shared" si="5"/>
        <v>23746.708</v>
      </c>
    </row>
    <row r="25" spans="1:17" ht="12.75">
      <c r="A25" s="45" t="s">
        <v>70</v>
      </c>
      <c r="B25" s="46" t="s">
        <v>166</v>
      </c>
      <c r="C25" s="45">
        <v>38840.266</v>
      </c>
      <c r="D25" s="25"/>
      <c r="E25">
        <f t="shared" si="0"/>
        <v>-311.95365461457806</v>
      </c>
      <c r="F25">
        <f t="shared" si="1"/>
        <v>-312</v>
      </c>
      <c r="G25">
        <f t="shared" si="2"/>
        <v>0.24844000000302913</v>
      </c>
      <c r="L25">
        <f t="shared" si="3"/>
        <v>0.24844000000302913</v>
      </c>
      <c r="O25">
        <f t="shared" si="4"/>
        <v>-0.09429914568205383</v>
      </c>
      <c r="Q25" s="2">
        <f t="shared" si="5"/>
        <v>23821.766000000003</v>
      </c>
    </row>
    <row r="26" spans="1:17" ht="12.75">
      <c r="A26" s="45" t="s">
        <v>70</v>
      </c>
      <c r="B26" s="46" t="s">
        <v>166</v>
      </c>
      <c r="C26" s="45">
        <v>39027.503</v>
      </c>
      <c r="D26" s="5"/>
      <c r="E26">
        <f t="shared" si="0"/>
        <v>-277.02541870156915</v>
      </c>
      <c r="F26">
        <f t="shared" si="1"/>
        <v>-277</v>
      </c>
      <c r="G26">
        <f t="shared" si="2"/>
        <v>-0.13626000000658678</v>
      </c>
      <c r="L26">
        <f t="shared" si="3"/>
        <v>-0.13626000000658678</v>
      </c>
      <c r="O26">
        <f t="shared" si="4"/>
        <v>-0.09267783206446713</v>
      </c>
      <c r="Q26" s="2">
        <f t="shared" si="5"/>
        <v>24009.002999999997</v>
      </c>
    </row>
    <row r="27" spans="1:17" ht="12.75">
      <c r="A27" s="45" t="s">
        <v>70</v>
      </c>
      <c r="B27" s="46" t="s">
        <v>166</v>
      </c>
      <c r="C27" s="45">
        <v>39408.414</v>
      </c>
      <c r="D27" s="5"/>
      <c r="E27">
        <f t="shared" si="0"/>
        <v>-205.9681529375344</v>
      </c>
      <c r="F27">
        <f t="shared" si="1"/>
        <v>-206</v>
      </c>
      <c r="G27">
        <f t="shared" si="2"/>
        <v>0.17071999999461696</v>
      </c>
      <c r="L27">
        <f t="shared" si="3"/>
        <v>0.17071999999461696</v>
      </c>
      <c r="O27">
        <f t="shared" si="4"/>
        <v>-0.08938888158307697</v>
      </c>
      <c r="Q27" s="2">
        <f t="shared" si="5"/>
        <v>24389.913999999997</v>
      </c>
    </row>
    <row r="28" spans="1:17" ht="12.75">
      <c r="A28" s="45" t="s">
        <v>70</v>
      </c>
      <c r="B28" s="46" t="s">
        <v>166</v>
      </c>
      <c r="C28" s="45">
        <v>39558.239</v>
      </c>
      <c r="D28" s="5"/>
      <c r="E28">
        <f t="shared" si="0"/>
        <v>-178.018960493376</v>
      </c>
      <c r="F28">
        <f t="shared" si="1"/>
        <v>-178</v>
      </c>
      <c r="G28">
        <f t="shared" si="2"/>
        <v>-0.10164000000077067</v>
      </c>
      <c r="L28">
        <f t="shared" si="3"/>
        <v>-0.10164000000077067</v>
      </c>
      <c r="O28">
        <f t="shared" si="4"/>
        <v>-0.08809183068900761</v>
      </c>
      <c r="Q28" s="2">
        <f t="shared" si="5"/>
        <v>24539.739</v>
      </c>
    </row>
    <row r="29" spans="1:17" ht="12.75">
      <c r="A29" s="45" t="s">
        <v>70</v>
      </c>
      <c r="B29" s="46" t="s">
        <v>166</v>
      </c>
      <c r="C29" s="45">
        <v>39767.487</v>
      </c>
      <c r="D29" s="5"/>
      <c r="E29">
        <f t="shared" si="0"/>
        <v>-138.98466968373094</v>
      </c>
      <c r="F29">
        <f t="shared" si="1"/>
        <v>-139</v>
      </c>
      <c r="G29">
        <f t="shared" si="2"/>
        <v>0.0821799999976065</v>
      </c>
      <c r="L29">
        <f t="shared" si="3"/>
        <v>0.0821799999976065</v>
      </c>
      <c r="O29">
        <f t="shared" si="4"/>
        <v>-0.08628522408655387</v>
      </c>
      <c r="Q29" s="2">
        <f t="shared" si="5"/>
        <v>24748.987</v>
      </c>
    </row>
    <row r="30" spans="1:17" ht="12.75">
      <c r="A30" s="45" t="s">
        <v>70</v>
      </c>
      <c r="B30" s="46" t="s">
        <v>166</v>
      </c>
      <c r="C30" s="45">
        <v>40153.494</v>
      </c>
      <c r="D30" s="5"/>
      <c r="E30">
        <f t="shared" si="0"/>
        <v>-66.97676761270225</v>
      </c>
      <c r="F30">
        <f t="shared" si="1"/>
        <v>-67</v>
      </c>
      <c r="G30">
        <f t="shared" si="2"/>
        <v>0.12453999999706866</v>
      </c>
      <c r="L30">
        <f t="shared" si="3"/>
        <v>0.12453999999706866</v>
      </c>
      <c r="O30">
        <f t="shared" si="4"/>
        <v>-0.08294995035894695</v>
      </c>
      <c r="Q30" s="2">
        <f t="shared" si="5"/>
        <v>25134.994</v>
      </c>
    </row>
    <row r="31" spans="1:17" ht="12.75">
      <c r="A31" s="45" t="s">
        <v>70</v>
      </c>
      <c r="B31" s="46" t="s">
        <v>166</v>
      </c>
      <c r="C31" s="45">
        <v>40287.233</v>
      </c>
      <c r="D31" s="5"/>
      <c r="E31">
        <f t="shared" si="0"/>
        <v>-42.02834746727105</v>
      </c>
      <c r="F31">
        <f t="shared" si="1"/>
        <v>-42</v>
      </c>
      <c r="G31">
        <f t="shared" si="2"/>
        <v>-0.15196000000287313</v>
      </c>
      <c r="L31">
        <f t="shared" si="3"/>
        <v>-0.15196000000287313</v>
      </c>
      <c r="O31">
        <f t="shared" si="4"/>
        <v>-0.08179186920352788</v>
      </c>
      <c r="Q31" s="2">
        <f t="shared" si="5"/>
        <v>25268.733</v>
      </c>
    </row>
    <row r="32" spans="1:17" ht="12.75">
      <c r="A32" s="45" t="s">
        <v>70</v>
      </c>
      <c r="B32" s="46" t="s">
        <v>166</v>
      </c>
      <c r="C32" s="45">
        <v>40512.504</v>
      </c>
      <c r="D32" s="5"/>
      <c r="E32">
        <f t="shared" si="0"/>
        <v>-0.0050367308262593965</v>
      </c>
      <c r="F32">
        <f t="shared" si="1"/>
        <v>0</v>
      </c>
      <c r="G32">
        <f t="shared" si="2"/>
        <v>-0.027000000001862645</v>
      </c>
      <c r="L32">
        <f t="shared" si="3"/>
        <v>-0.027000000001862645</v>
      </c>
      <c r="O32">
        <f t="shared" si="4"/>
        <v>-0.07984629286242384</v>
      </c>
      <c r="Q32" s="2">
        <f t="shared" si="5"/>
        <v>25494.004</v>
      </c>
    </row>
    <row r="33" spans="1:17" ht="12.75">
      <c r="A33" t="s">
        <v>12</v>
      </c>
      <c r="C33" s="25">
        <v>40512.531</v>
      </c>
      <c r="D33" s="25" t="s">
        <v>14</v>
      </c>
      <c r="E33">
        <f t="shared" si="0"/>
        <v>0</v>
      </c>
      <c r="F33">
        <f t="shared" si="1"/>
        <v>0</v>
      </c>
      <c r="G33">
        <f t="shared" si="2"/>
        <v>0</v>
      </c>
      <c r="H33">
        <f>+G33</f>
        <v>0</v>
      </c>
      <c r="O33">
        <f t="shared" si="4"/>
        <v>-0.07984629286242384</v>
      </c>
      <c r="Q33" s="2">
        <f t="shared" si="5"/>
        <v>25494.031000000003</v>
      </c>
    </row>
    <row r="34" spans="1:17" ht="12.75">
      <c r="A34" s="45" t="s">
        <v>70</v>
      </c>
      <c r="B34" s="46" t="s">
        <v>166</v>
      </c>
      <c r="C34" s="45">
        <v>40539.484</v>
      </c>
      <c r="D34" s="5"/>
      <c r="E34">
        <f t="shared" si="0"/>
        <v>5.027963183362011</v>
      </c>
      <c r="F34">
        <f t="shared" si="1"/>
        <v>5</v>
      </c>
      <c r="G34">
        <f t="shared" si="2"/>
        <v>0.14989999999670545</v>
      </c>
      <c r="L34">
        <f>+G34</f>
        <v>0.14989999999670545</v>
      </c>
      <c r="O34">
        <f t="shared" si="4"/>
        <v>-0.07961467663134003</v>
      </c>
      <c r="Q34" s="2">
        <f t="shared" si="5"/>
        <v>25520.983999999997</v>
      </c>
    </row>
    <row r="35" spans="1:17" ht="12.75">
      <c r="A35" s="45" t="s">
        <v>70</v>
      </c>
      <c r="B35" s="46" t="s">
        <v>166</v>
      </c>
      <c r="C35" s="45">
        <v>40539.517</v>
      </c>
      <c r="D35" s="5"/>
      <c r="E35">
        <f t="shared" si="0"/>
        <v>5.034119187705367</v>
      </c>
      <c r="F35">
        <f t="shared" si="1"/>
        <v>5</v>
      </c>
      <c r="G35">
        <f t="shared" si="2"/>
        <v>0.18289999999979045</v>
      </c>
      <c r="L35">
        <f>+G35</f>
        <v>0.18289999999979045</v>
      </c>
      <c r="O35">
        <f t="shared" si="4"/>
        <v>-0.07961467663134003</v>
      </c>
      <c r="Q35" s="2">
        <f t="shared" si="5"/>
        <v>25521.017</v>
      </c>
    </row>
    <row r="36" spans="1:31" ht="12.75">
      <c r="A36" t="s">
        <v>29</v>
      </c>
      <c r="C36" s="25">
        <v>43396.548</v>
      </c>
      <c r="D36" s="25"/>
      <c r="E36">
        <f t="shared" si="0"/>
        <v>538.0006417168163</v>
      </c>
      <c r="F36">
        <f t="shared" si="1"/>
        <v>538</v>
      </c>
      <c r="G36">
        <f t="shared" si="2"/>
        <v>0.003440000000409782</v>
      </c>
      <c r="I36">
        <f>+G36</f>
        <v>0.003440000000409782</v>
      </c>
      <c r="O36">
        <f t="shared" si="4"/>
        <v>-0.054924386397805475</v>
      </c>
      <c r="Q36" s="2">
        <f t="shared" si="5"/>
        <v>28378.048000000003</v>
      </c>
      <c r="AA36">
        <v>6</v>
      </c>
      <c r="AC36" t="s">
        <v>28</v>
      </c>
      <c r="AE36" t="s">
        <v>30</v>
      </c>
    </row>
    <row r="37" spans="1:17" ht="12.75">
      <c r="A37" s="45" t="s">
        <v>119</v>
      </c>
      <c r="B37" s="46" t="s">
        <v>166</v>
      </c>
      <c r="C37" s="45">
        <v>43514.489</v>
      </c>
      <c r="E37">
        <f t="shared" si="0"/>
        <v>560.0020146923301</v>
      </c>
      <c r="F37">
        <f t="shared" si="1"/>
        <v>560</v>
      </c>
      <c r="G37">
        <f t="shared" si="2"/>
        <v>0.010799999996379483</v>
      </c>
      <c r="L37">
        <f>+G37</f>
        <v>0.010799999996379483</v>
      </c>
      <c r="O37">
        <f t="shared" si="4"/>
        <v>-0.053905274981036685</v>
      </c>
      <c r="Q37" s="2">
        <f t="shared" si="5"/>
        <v>28495.989</v>
      </c>
    </row>
    <row r="38" spans="1:31" ht="12.75">
      <c r="A38" t="s">
        <v>31</v>
      </c>
      <c r="B38" s="10" t="s">
        <v>39</v>
      </c>
      <c r="C38" s="25">
        <v>43515.409</v>
      </c>
      <c r="D38" s="25"/>
      <c r="E38">
        <f t="shared" si="0"/>
        <v>560.1736366315831</v>
      </c>
      <c r="F38">
        <f t="shared" si="1"/>
        <v>560</v>
      </c>
      <c r="I38" s="10">
        <v>0.9307999999946333</v>
      </c>
      <c r="O38">
        <f t="shared" si="4"/>
        <v>-0.053905274981036685</v>
      </c>
      <c r="Q38" s="2">
        <f t="shared" si="5"/>
        <v>28496.909</v>
      </c>
      <c r="AA38">
        <v>10</v>
      </c>
      <c r="AC38" t="s">
        <v>28</v>
      </c>
      <c r="AE38" t="s">
        <v>30</v>
      </c>
    </row>
    <row r="39" spans="1:31" ht="12.75">
      <c r="A39" t="s">
        <v>32</v>
      </c>
      <c r="C39" s="25">
        <v>44854.62</v>
      </c>
      <c r="D39" s="25"/>
      <c r="E39">
        <f t="shared" si="0"/>
        <v>809.9975375982629</v>
      </c>
      <c r="F39">
        <f t="shared" si="1"/>
        <v>810</v>
      </c>
      <c r="G39">
        <f aca="true" t="shared" si="6" ref="G39:G48">+C39-(C$7+F39*C$8)</f>
        <v>-0.013200000001234002</v>
      </c>
      <c r="I39">
        <f aca="true" t="shared" si="7" ref="I39:I45">+G39</f>
        <v>-0.013200000001234002</v>
      </c>
      <c r="O39">
        <f t="shared" si="4"/>
        <v>-0.042324463426845996</v>
      </c>
      <c r="Q39" s="2">
        <f t="shared" si="5"/>
        <v>29836.120000000003</v>
      </c>
      <c r="AA39">
        <v>8</v>
      </c>
      <c r="AC39" t="s">
        <v>28</v>
      </c>
      <c r="AE39" t="s">
        <v>30</v>
      </c>
    </row>
    <row r="40" spans="1:31" ht="12.75">
      <c r="A40" t="s">
        <v>33</v>
      </c>
      <c r="C40" s="25">
        <v>44924.304</v>
      </c>
      <c r="D40" s="25"/>
      <c r="E40">
        <f t="shared" si="0"/>
        <v>822.996780223182</v>
      </c>
      <c r="F40">
        <f t="shared" si="1"/>
        <v>823</v>
      </c>
      <c r="G40">
        <f t="shared" si="6"/>
        <v>-0.01726000000780914</v>
      </c>
      <c r="I40">
        <f t="shared" si="7"/>
        <v>-0.01726000000780914</v>
      </c>
      <c r="O40">
        <f t="shared" si="4"/>
        <v>-0.04172226122602808</v>
      </c>
      <c r="Q40" s="2">
        <f t="shared" si="5"/>
        <v>29905.803999999996</v>
      </c>
      <c r="AA40">
        <v>6</v>
      </c>
      <c r="AC40" t="s">
        <v>28</v>
      </c>
      <c r="AE40" t="s">
        <v>30</v>
      </c>
    </row>
    <row r="41" spans="1:31" ht="12.75">
      <c r="A41" t="s">
        <v>34</v>
      </c>
      <c r="C41" s="25">
        <v>45385.308</v>
      </c>
      <c r="D41" s="25"/>
      <c r="E41">
        <f t="shared" si="0"/>
        <v>908.9950416183193</v>
      </c>
      <c r="F41">
        <f t="shared" si="1"/>
        <v>909</v>
      </c>
      <c r="G41">
        <f t="shared" si="6"/>
        <v>-0.02658000000519678</v>
      </c>
      <c r="I41">
        <f t="shared" si="7"/>
        <v>-0.02658000000519678</v>
      </c>
      <c r="O41">
        <f t="shared" si="4"/>
        <v>-0.037738462051386486</v>
      </c>
      <c r="Q41" s="2">
        <f t="shared" si="5"/>
        <v>30366.807999999997</v>
      </c>
      <c r="AA41">
        <v>4</v>
      </c>
      <c r="AC41" t="s">
        <v>28</v>
      </c>
      <c r="AE41" t="s">
        <v>30</v>
      </c>
    </row>
    <row r="42" spans="1:31" ht="12.75">
      <c r="A42" t="s">
        <v>35</v>
      </c>
      <c r="C42" s="25">
        <v>45701.545</v>
      </c>
      <c r="D42" s="25"/>
      <c r="E42">
        <f t="shared" si="0"/>
        <v>967.9876581440199</v>
      </c>
      <c r="F42">
        <f t="shared" si="1"/>
        <v>968</v>
      </c>
      <c r="G42">
        <f t="shared" si="6"/>
        <v>-0.06616000000212807</v>
      </c>
      <c r="I42">
        <f t="shared" si="7"/>
        <v>-0.06616000000212807</v>
      </c>
      <c r="O42">
        <f t="shared" si="4"/>
        <v>-0.03500539052459748</v>
      </c>
      <c r="Q42" s="2">
        <f t="shared" si="5"/>
        <v>30683.045</v>
      </c>
      <c r="AA42">
        <v>5</v>
      </c>
      <c r="AC42" t="s">
        <v>28</v>
      </c>
      <c r="AE42" t="s">
        <v>30</v>
      </c>
    </row>
    <row r="43" spans="1:31" ht="12.75">
      <c r="A43" t="s">
        <v>36</v>
      </c>
      <c r="C43" s="25">
        <v>47068.51</v>
      </c>
      <c r="D43" s="25"/>
      <c r="E43">
        <f t="shared" si="0"/>
        <v>1222.988945308565</v>
      </c>
      <c r="F43">
        <f t="shared" si="1"/>
        <v>1223</v>
      </c>
      <c r="G43">
        <f t="shared" si="6"/>
        <v>-0.05926000000181375</v>
      </c>
      <c r="I43">
        <f t="shared" si="7"/>
        <v>-0.05926000000181375</v>
      </c>
      <c r="O43">
        <f t="shared" si="4"/>
        <v>-0.023192962739322975</v>
      </c>
      <c r="Q43" s="2">
        <f t="shared" si="5"/>
        <v>32050.010000000002</v>
      </c>
      <c r="AA43">
        <v>6</v>
      </c>
      <c r="AC43" t="s">
        <v>28</v>
      </c>
      <c r="AE43" t="s">
        <v>30</v>
      </c>
    </row>
    <row r="44" spans="1:31" ht="12.75">
      <c r="A44" t="s">
        <v>37</v>
      </c>
      <c r="C44" s="25">
        <v>47170.29</v>
      </c>
      <c r="D44" s="25"/>
      <c r="E44">
        <f t="shared" si="0"/>
        <v>1241.9755550663913</v>
      </c>
      <c r="F44">
        <f t="shared" si="1"/>
        <v>1242</v>
      </c>
      <c r="G44">
        <f t="shared" si="6"/>
        <v>-0.13104000000021188</v>
      </c>
      <c r="I44">
        <f t="shared" si="7"/>
        <v>-0.13104000000021188</v>
      </c>
      <c r="O44">
        <f t="shared" si="4"/>
        <v>-0.022312821061204482</v>
      </c>
      <c r="Q44" s="2">
        <f t="shared" si="5"/>
        <v>32151.79</v>
      </c>
      <c r="AA44">
        <v>5</v>
      </c>
      <c r="AC44" t="s">
        <v>28</v>
      </c>
      <c r="AE44" t="s">
        <v>30</v>
      </c>
    </row>
    <row r="45" spans="1:31" ht="12.75">
      <c r="A45" t="s">
        <v>38</v>
      </c>
      <c r="C45" s="25">
        <v>48628.49</v>
      </c>
      <c r="D45" s="25">
        <v>0.006</v>
      </c>
      <c r="E45">
        <f t="shared" si="0"/>
        <v>1513.9963287828639</v>
      </c>
      <c r="F45">
        <f t="shared" si="1"/>
        <v>1514</v>
      </c>
      <c r="G45">
        <f t="shared" si="6"/>
        <v>-0.01968000000488246</v>
      </c>
      <c r="I45">
        <f t="shared" si="7"/>
        <v>-0.01968000000488246</v>
      </c>
      <c r="O45">
        <f t="shared" si="4"/>
        <v>-0.009712898090245004</v>
      </c>
      <c r="Q45" s="2">
        <f t="shared" si="5"/>
        <v>33609.99</v>
      </c>
      <c r="AA45">
        <v>11</v>
      </c>
      <c r="AC45" t="s">
        <v>28</v>
      </c>
      <c r="AE45" t="s">
        <v>30</v>
      </c>
    </row>
    <row r="46" spans="1:17" ht="12.75">
      <c r="A46" s="45" t="s">
        <v>153</v>
      </c>
      <c r="B46" s="46" t="s">
        <v>166</v>
      </c>
      <c r="C46" s="45">
        <v>51555.4415</v>
      </c>
      <c r="E46">
        <f t="shared" si="0"/>
        <v>2060.0062119680183</v>
      </c>
      <c r="F46">
        <f t="shared" si="1"/>
        <v>2060</v>
      </c>
      <c r="G46">
        <f t="shared" si="6"/>
        <v>0.03329999999550637</v>
      </c>
      <c r="L46">
        <f>+G46</f>
        <v>0.03329999999550637</v>
      </c>
      <c r="O46">
        <f t="shared" si="4"/>
        <v>0.015579594344107467</v>
      </c>
      <c r="Q46" s="2">
        <f t="shared" si="5"/>
        <v>36536.9415</v>
      </c>
    </row>
    <row r="47" spans="1:17" ht="12.75">
      <c r="A47" s="11" t="s">
        <v>42</v>
      </c>
      <c r="B47" s="12"/>
      <c r="C47" s="25">
        <v>53265.4988</v>
      </c>
      <c r="D47" s="25">
        <v>0.0003</v>
      </c>
      <c r="E47">
        <f t="shared" si="0"/>
        <v>2379.00985333786</v>
      </c>
      <c r="F47">
        <f t="shared" si="1"/>
        <v>2379</v>
      </c>
      <c r="G47">
        <f t="shared" si="6"/>
        <v>0.05281999999715481</v>
      </c>
      <c r="J47">
        <f>+G47</f>
        <v>0.05281999999715481</v>
      </c>
      <c r="O47">
        <f t="shared" si="4"/>
        <v>0.03035670988725478</v>
      </c>
      <c r="Q47" s="2">
        <f t="shared" si="5"/>
        <v>38246.9988</v>
      </c>
    </row>
    <row r="48" spans="1:17" ht="12.75">
      <c r="A48" s="7" t="s">
        <v>53</v>
      </c>
      <c r="C48" s="25">
        <v>55114.9225</v>
      </c>
      <c r="D48" s="25">
        <v>0.0002</v>
      </c>
      <c r="E48">
        <f t="shared" si="0"/>
        <v>2724.011681484604</v>
      </c>
      <c r="F48">
        <f t="shared" si="1"/>
        <v>2724</v>
      </c>
      <c r="G48">
        <f t="shared" si="6"/>
        <v>0.06261999999696855</v>
      </c>
      <c r="K48">
        <f>+G48</f>
        <v>0.06261999999696855</v>
      </c>
      <c r="O48">
        <f t="shared" si="4"/>
        <v>0.04633822983203795</v>
      </c>
      <c r="Q48" s="2">
        <f t="shared" si="5"/>
        <v>40096.4225</v>
      </c>
    </row>
    <row r="49" ht="12.75">
      <c r="B49" s="5"/>
    </row>
    <row r="50" ht="12.75">
      <c r="B50" s="5"/>
    </row>
    <row r="51" ht="12.75">
      <c r="B51" s="5"/>
    </row>
    <row r="52" ht="12.75">
      <c r="B52" s="5"/>
    </row>
    <row r="53" ht="12.75">
      <c r="B53" s="5"/>
    </row>
    <row r="54" ht="12.75">
      <c r="B54" s="5"/>
    </row>
    <row r="55" ht="12.75">
      <c r="B55" s="5"/>
    </row>
    <row r="56" ht="12.75">
      <c r="B56" s="5"/>
    </row>
    <row r="57" ht="12.75">
      <c r="B57" s="5"/>
    </row>
    <row r="58" ht="12.75">
      <c r="B58" s="5"/>
    </row>
    <row r="59" ht="12.75">
      <c r="B59" s="5"/>
    </row>
    <row r="60" ht="12.75">
      <c r="B60" s="5"/>
    </row>
    <row r="61" ht="12.75">
      <c r="B61" s="5"/>
    </row>
    <row r="62" ht="12.75">
      <c r="B62" s="5"/>
    </row>
    <row r="63" ht="12.75">
      <c r="B63" s="5"/>
    </row>
    <row r="64" ht="12.75">
      <c r="B64" s="5"/>
    </row>
    <row r="65" ht="12.75">
      <c r="B65" s="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0"/>
  <sheetViews>
    <sheetView zoomScalePageLayoutView="0" workbookViewId="0" topLeftCell="A1">
      <selection activeCell="A21" sqref="A21:C36"/>
    </sheetView>
  </sheetViews>
  <sheetFormatPr defaultColWidth="9.140625" defaultRowHeight="12.75"/>
  <cols>
    <col min="1" max="1" width="19.7109375" style="32" customWidth="1"/>
    <col min="2" max="2" width="4.421875" style="14" customWidth="1"/>
    <col min="3" max="3" width="12.7109375" style="32" customWidth="1"/>
    <col min="4" max="4" width="5.421875" style="14" customWidth="1"/>
    <col min="5" max="5" width="14.8515625" style="14" customWidth="1"/>
    <col min="6" max="6" width="9.140625" style="14" customWidth="1"/>
    <col min="7" max="7" width="12.00390625" style="14" customWidth="1"/>
    <col min="8" max="8" width="14.140625" style="32" customWidth="1"/>
    <col min="9" max="9" width="22.57421875" style="14" customWidth="1"/>
    <col min="10" max="10" width="25.140625" style="14" customWidth="1"/>
    <col min="11" max="11" width="15.7109375" style="14" customWidth="1"/>
    <col min="12" max="12" width="14.140625" style="14" customWidth="1"/>
    <col min="13" max="13" width="9.57421875" style="14" customWidth="1"/>
    <col min="14" max="14" width="14.140625" style="14" customWidth="1"/>
    <col min="15" max="15" width="23.421875" style="14" customWidth="1"/>
    <col min="16" max="16" width="16.57421875" style="14" customWidth="1"/>
    <col min="17" max="17" width="41.00390625" style="14" customWidth="1"/>
    <col min="18" max="16384" width="9.140625" style="14" customWidth="1"/>
  </cols>
  <sheetData>
    <row r="1" spans="1:10" ht="15.75">
      <c r="A1" s="31" t="s">
        <v>54</v>
      </c>
      <c r="I1" s="33" t="s">
        <v>55</v>
      </c>
      <c r="J1" s="34" t="s">
        <v>56</v>
      </c>
    </row>
    <row r="2" spans="9:10" ht="12.75">
      <c r="I2" s="35" t="s">
        <v>57</v>
      </c>
      <c r="J2" s="36" t="s">
        <v>58</v>
      </c>
    </row>
    <row r="3" spans="1:10" ht="12.75">
      <c r="A3" s="37" t="s">
        <v>59</v>
      </c>
      <c r="I3" s="35" t="s">
        <v>60</v>
      </c>
      <c r="J3" s="36" t="s">
        <v>61</v>
      </c>
    </row>
    <row r="4" spans="9:10" ht="12.75">
      <c r="I4" s="35" t="s">
        <v>62</v>
      </c>
      <c r="J4" s="36" t="s">
        <v>61</v>
      </c>
    </row>
    <row r="5" spans="9:10" ht="13.5" thickBot="1">
      <c r="I5" s="38" t="s">
        <v>63</v>
      </c>
      <c r="J5" s="39" t="s">
        <v>64</v>
      </c>
    </row>
    <row r="10" ht="13.5" thickBot="1"/>
    <row r="11" spans="1:16" ht="12.75" customHeight="1" thickBot="1">
      <c r="A11" s="32" t="str">
        <f aca="true" t="shared" si="0" ref="A11:A36">P11</f>
        <v> BBS 35 </v>
      </c>
      <c r="B11" s="5" t="str">
        <f aca="true" t="shared" si="1" ref="B11:B36">IF(H11=INT(H11),"I","II")</f>
        <v>I</v>
      </c>
      <c r="C11" s="32">
        <f aca="true" t="shared" si="2" ref="C11:C36">1*G11</f>
        <v>43396.548</v>
      </c>
      <c r="D11" s="14" t="str">
        <f aca="true" t="shared" si="3" ref="D11:D36">VLOOKUP(F11,I$1:J$5,2,FALSE)</f>
        <v>vis</v>
      </c>
      <c r="E11" s="40">
        <f>VLOOKUP(C11,A!C$21:E$973,3,FALSE)</f>
        <v>538.0006417168163</v>
      </c>
      <c r="F11" s="5" t="s">
        <v>63</v>
      </c>
      <c r="G11" s="14" t="str">
        <f aca="true" t="shared" si="4" ref="G11:G36">MID(I11,3,LEN(I11)-3)</f>
        <v>43396.548</v>
      </c>
      <c r="H11" s="32">
        <f aca="true" t="shared" si="5" ref="H11:H36">1*K11</f>
        <v>538</v>
      </c>
      <c r="I11" s="41" t="s">
        <v>110</v>
      </c>
      <c r="J11" s="42" t="s">
        <v>111</v>
      </c>
      <c r="K11" s="41">
        <v>538</v>
      </c>
      <c r="L11" s="41" t="s">
        <v>112</v>
      </c>
      <c r="M11" s="42" t="s">
        <v>113</v>
      </c>
      <c r="N11" s="42"/>
      <c r="O11" s="43" t="s">
        <v>114</v>
      </c>
      <c r="P11" s="43" t="s">
        <v>115</v>
      </c>
    </row>
    <row r="12" spans="1:16" ht="12.75" customHeight="1" thickBot="1">
      <c r="A12" s="32" t="str">
        <f t="shared" si="0"/>
        <v> BBS 56 </v>
      </c>
      <c r="B12" s="5" t="str">
        <f t="shared" si="1"/>
        <v>I</v>
      </c>
      <c r="C12" s="32">
        <f t="shared" si="2"/>
        <v>44854.62</v>
      </c>
      <c r="D12" s="14" t="str">
        <f t="shared" si="3"/>
        <v>vis</v>
      </c>
      <c r="E12" s="40">
        <f>VLOOKUP(C12,A!C$21:E$973,3,FALSE)</f>
        <v>809.9975375982629</v>
      </c>
      <c r="F12" s="5" t="s">
        <v>63</v>
      </c>
      <c r="G12" s="14" t="str">
        <f t="shared" si="4"/>
        <v>44854.620</v>
      </c>
      <c r="H12" s="32">
        <f t="shared" si="5"/>
        <v>810</v>
      </c>
      <c r="I12" s="41" t="s">
        <v>120</v>
      </c>
      <c r="J12" s="42" t="s">
        <v>121</v>
      </c>
      <c r="K12" s="41">
        <v>810</v>
      </c>
      <c r="L12" s="41" t="s">
        <v>122</v>
      </c>
      <c r="M12" s="42" t="s">
        <v>113</v>
      </c>
      <c r="N12" s="42"/>
      <c r="O12" s="43" t="s">
        <v>114</v>
      </c>
      <c r="P12" s="43" t="s">
        <v>123</v>
      </c>
    </row>
    <row r="13" spans="1:16" ht="12.75" customHeight="1" thickBot="1">
      <c r="A13" s="32" t="str">
        <f t="shared" si="0"/>
        <v> BBS 57 </v>
      </c>
      <c r="B13" s="5" t="str">
        <f t="shared" si="1"/>
        <v>I</v>
      </c>
      <c r="C13" s="32">
        <f t="shared" si="2"/>
        <v>44924.304</v>
      </c>
      <c r="D13" s="14" t="str">
        <f t="shared" si="3"/>
        <v>vis</v>
      </c>
      <c r="E13" s="40">
        <f>VLOOKUP(C13,A!C$21:E$973,3,FALSE)</f>
        <v>822.996780223182</v>
      </c>
      <c r="F13" s="5" t="s">
        <v>63</v>
      </c>
      <c r="G13" s="14" t="str">
        <f t="shared" si="4"/>
        <v>44924.304</v>
      </c>
      <c r="H13" s="32">
        <f t="shared" si="5"/>
        <v>823</v>
      </c>
      <c r="I13" s="41" t="s">
        <v>124</v>
      </c>
      <c r="J13" s="42" t="s">
        <v>125</v>
      </c>
      <c r="K13" s="41">
        <v>823</v>
      </c>
      <c r="L13" s="41" t="s">
        <v>126</v>
      </c>
      <c r="M13" s="42" t="s">
        <v>113</v>
      </c>
      <c r="N13" s="42"/>
      <c r="O13" s="43" t="s">
        <v>114</v>
      </c>
      <c r="P13" s="43" t="s">
        <v>127</v>
      </c>
    </row>
    <row r="14" spans="1:16" ht="12.75" customHeight="1" thickBot="1">
      <c r="A14" s="32" t="str">
        <f t="shared" si="0"/>
        <v> BBS 65 </v>
      </c>
      <c r="B14" s="5" t="str">
        <f t="shared" si="1"/>
        <v>I</v>
      </c>
      <c r="C14" s="32">
        <f t="shared" si="2"/>
        <v>45385.308</v>
      </c>
      <c r="D14" s="14" t="str">
        <f t="shared" si="3"/>
        <v>vis</v>
      </c>
      <c r="E14" s="40">
        <f>VLOOKUP(C14,A!C$21:E$973,3,FALSE)</f>
        <v>908.9950416183193</v>
      </c>
      <c r="F14" s="5" t="s">
        <v>63</v>
      </c>
      <c r="G14" s="14" t="str">
        <f t="shared" si="4"/>
        <v>45385.308</v>
      </c>
      <c r="H14" s="32">
        <f t="shared" si="5"/>
        <v>909</v>
      </c>
      <c r="I14" s="41" t="s">
        <v>128</v>
      </c>
      <c r="J14" s="42" t="s">
        <v>129</v>
      </c>
      <c r="K14" s="41">
        <v>909</v>
      </c>
      <c r="L14" s="41" t="s">
        <v>103</v>
      </c>
      <c r="M14" s="42" t="s">
        <v>113</v>
      </c>
      <c r="N14" s="42"/>
      <c r="O14" s="43" t="s">
        <v>114</v>
      </c>
      <c r="P14" s="43" t="s">
        <v>130</v>
      </c>
    </row>
    <row r="15" spans="1:16" ht="12.75" customHeight="1" thickBot="1">
      <c r="A15" s="32" t="str">
        <f t="shared" si="0"/>
        <v> BBS 70 </v>
      </c>
      <c r="B15" s="5" t="str">
        <f t="shared" si="1"/>
        <v>I</v>
      </c>
      <c r="C15" s="32">
        <f t="shared" si="2"/>
        <v>45701.545</v>
      </c>
      <c r="D15" s="14" t="str">
        <f t="shared" si="3"/>
        <v>vis</v>
      </c>
      <c r="E15" s="40">
        <f>VLOOKUP(C15,A!C$21:E$973,3,FALSE)</f>
        <v>967.9876581440199</v>
      </c>
      <c r="F15" s="5" t="s">
        <v>63</v>
      </c>
      <c r="G15" s="14" t="str">
        <f t="shared" si="4"/>
        <v>45701.545</v>
      </c>
      <c r="H15" s="32">
        <f t="shared" si="5"/>
        <v>968</v>
      </c>
      <c r="I15" s="41" t="s">
        <v>131</v>
      </c>
      <c r="J15" s="42" t="s">
        <v>132</v>
      </c>
      <c r="K15" s="41">
        <v>968</v>
      </c>
      <c r="L15" s="41" t="s">
        <v>133</v>
      </c>
      <c r="M15" s="42" t="s">
        <v>113</v>
      </c>
      <c r="N15" s="42"/>
      <c r="O15" s="43" t="s">
        <v>114</v>
      </c>
      <c r="P15" s="43" t="s">
        <v>134</v>
      </c>
    </row>
    <row r="16" spans="1:16" ht="12.75" customHeight="1" thickBot="1">
      <c r="A16" s="32" t="str">
        <f t="shared" si="0"/>
        <v> BBS 85 </v>
      </c>
      <c r="B16" s="5" t="str">
        <f t="shared" si="1"/>
        <v>I</v>
      </c>
      <c r="C16" s="32">
        <f t="shared" si="2"/>
        <v>47068.51</v>
      </c>
      <c r="D16" s="14" t="str">
        <f t="shared" si="3"/>
        <v>vis</v>
      </c>
      <c r="E16" s="40">
        <f>VLOOKUP(C16,A!C$21:E$973,3,FALSE)</f>
        <v>1222.988945308565</v>
      </c>
      <c r="F16" s="5" t="s">
        <v>63</v>
      </c>
      <c r="G16" s="14" t="str">
        <f t="shared" si="4"/>
        <v>47068.510</v>
      </c>
      <c r="H16" s="32">
        <f t="shared" si="5"/>
        <v>1223</v>
      </c>
      <c r="I16" s="41" t="s">
        <v>135</v>
      </c>
      <c r="J16" s="42" t="s">
        <v>136</v>
      </c>
      <c r="K16" s="41">
        <v>1223</v>
      </c>
      <c r="L16" s="41" t="s">
        <v>137</v>
      </c>
      <c r="M16" s="42" t="s">
        <v>113</v>
      </c>
      <c r="N16" s="42"/>
      <c r="O16" s="43" t="s">
        <v>114</v>
      </c>
      <c r="P16" s="43" t="s">
        <v>138</v>
      </c>
    </row>
    <row r="17" spans="1:16" ht="12.75" customHeight="1" thickBot="1">
      <c r="A17" s="32" t="str">
        <f t="shared" si="0"/>
        <v> BBS 87 </v>
      </c>
      <c r="B17" s="5" t="str">
        <f t="shared" si="1"/>
        <v>I</v>
      </c>
      <c r="C17" s="32">
        <f t="shared" si="2"/>
        <v>47170.29</v>
      </c>
      <c r="D17" s="14" t="str">
        <f t="shared" si="3"/>
        <v>vis</v>
      </c>
      <c r="E17" s="40">
        <f>VLOOKUP(C17,A!C$21:E$973,3,FALSE)</f>
        <v>1241.9755550663913</v>
      </c>
      <c r="F17" s="5" t="s">
        <v>63</v>
      </c>
      <c r="G17" s="14" t="str">
        <f t="shared" si="4"/>
        <v>47170.290</v>
      </c>
      <c r="H17" s="32">
        <f t="shared" si="5"/>
        <v>1242</v>
      </c>
      <c r="I17" s="41" t="s">
        <v>139</v>
      </c>
      <c r="J17" s="42" t="s">
        <v>140</v>
      </c>
      <c r="K17" s="41">
        <v>1242</v>
      </c>
      <c r="L17" s="41" t="s">
        <v>141</v>
      </c>
      <c r="M17" s="42" t="s">
        <v>113</v>
      </c>
      <c r="N17" s="42"/>
      <c r="O17" s="43" t="s">
        <v>114</v>
      </c>
      <c r="P17" s="43" t="s">
        <v>142</v>
      </c>
    </row>
    <row r="18" spans="1:16" ht="12.75" customHeight="1" thickBot="1">
      <c r="A18" s="32" t="str">
        <f t="shared" si="0"/>
        <v> BBS 100 </v>
      </c>
      <c r="B18" s="5" t="str">
        <f t="shared" si="1"/>
        <v>I</v>
      </c>
      <c r="C18" s="32">
        <f t="shared" si="2"/>
        <v>48628.49</v>
      </c>
      <c r="D18" s="14" t="str">
        <f t="shared" si="3"/>
        <v>vis</v>
      </c>
      <c r="E18" s="40">
        <f>VLOOKUP(C18,A!C$21:E$973,3,FALSE)</f>
        <v>1513.9963287828639</v>
      </c>
      <c r="F18" s="5" t="s">
        <v>63</v>
      </c>
      <c r="G18" s="14" t="str">
        <f t="shared" si="4"/>
        <v>48628.490</v>
      </c>
      <c r="H18" s="32">
        <f t="shared" si="5"/>
        <v>1514</v>
      </c>
      <c r="I18" s="41" t="s">
        <v>143</v>
      </c>
      <c r="J18" s="42" t="s">
        <v>144</v>
      </c>
      <c r="K18" s="41">
        <v>1514</v>
      </c>
      <c r="L18" s="41" t="s">
        <v>145</v>
      </c>
      <c r="M18" s="42" t="s">
        <v>113</v>
      </c>
      <c r="N18" s="42"/>
      <c r="O18" s="43" t="s">
        <v>114</v>
      </c>
      <c r="P18" s="43" t="s">
        <v>146</v>
      </c>
    </row>
    <row r="19" spans="1:16" ht="12.75" customHeight="1" thickBot="1">
      <c r="A19" s="32" t="str">
        <f t="shared" si="0"/>
        <v>BAVM 173 </v>
      </c>
      <c r="B19" s="5" t="str">
        <f t="shared" si="1"/>
        <v>I</v>
      </c>
      <c r="C19" s="32">
        <f t="shared" si="2"/>
        <v>53265.4988</v>
      </c>
      <c r="D19" s="14" t="str">
        <f t="shared" si="3"/>
        <v>vis</v>
      </c>
      <c r="E19" s="40">
        <f>VLOOKUP(C19,A!C$21:E$973,3,FALSE)</f>
        <v>2379.00985333786</v>
      </c>
      <c r="F19" s="5" t="s">
        <v>63</v>
      </c>
      <c r="G19" s="14" t="str">
        <f t="shared" si="4"/>
        <v>53265.4988</v>
      </c>
      <c r="H19" s="32">
        <f t="shared" si="5"/>
        <v>2379</v>
      </c>
      <c r="I19" s="41" t="s">
        <v>154</v>
      </c>
      <c r="J19" s="42" t="s">
        <v>155</v>
      </c>
      <c r="K19" s="41">
        <v>2379</v>
      </c>
      <c r="L19" s="41" t="s">
        <v>156</v>
      </c>
      <c r="M19" s="42" t="s">
        <v>150</v>
      </c>
      <c r="N19" s="42" t="s">
        <v>157</v>
      </c>
      <c r="O19" s="43" t="s">
        <v>158</v>
      </c>
      <c r="P19" s="44" t="s">
        <v>159</v>
      </c>
    </row>
    <row r="20" spans="1:16" ht="12.75" customHeight="1" thickBot="1">
      <c r="A20" s="32" t="str">
        <f t="shared" si="0"/>
        <v>IBVS 5929 </v>
      </c>
      <c r="B20" s="5" t="str">
        <f t="shared" si="1"/>
        <v>I</v>
      </c>
      <c r="C20" s="32">
        <f t="shared" si="2"/>
        <v>55114.9225</v>
      </c>
      <c r="D20" s="14" t="str">
        <f t="shared" si="3"/>
        <v>vis</v>
      </c>
      <c r="E20" s="40">
        <f>VLOOKUP(C20,A!C$21:E$973,3,FALSE)</f>
        <v>2724.011681484604</v>
      </c>
      <c r="F20" s="5" t="s">
        <v>63</v>
      </c>
      <c r="G20" s="14" t="str">
        <f t="shared" si="4"/>
        <v>55114.9225</v>
      </c>
      <c r="H20" s="32">
        <f t="shared" si="5"/>
        <v>2724</v>
      </c>
      <c r="I20" s="41" t="s">
        <v>160</v>
      </c>
      <c r="J20" s="42" t="s">
        <v>161</v>
      </c>
      <c r="K20" s="41">
        <v>2724</v>
      </c>
      <c r="L20" s="41" t="s">
        <v>162</v>
      </c>
      <c r="M20" s="42" t="s">
        <v>163</v>
      </c>
      <c r="N20" s="42" t="s">
        <v>55</v>
      </c>
      <c r="O20" s="43" t="s">
        <v>164</v>
      </c>
      <c r="P20" s="44" t="s">
        <v>165</v>
      </c>
    </row>
    <row r="21" spans="1:16" ht="12.75" customHeight="1" thickBot="1">
      <c r="A21" s="32" t="str">
        <f t="shared" si="0"/>
        <v> PZP 1.376 </v>
      </c>
      <c r="B21" s="5" t="str">
        <f t="shared" si="1"/>
        <v>I</v>
      </c>
      <c r="C21" s="32">
        <f t="shared" si="2"/>
        <v>16872.215</v>
      </c>
      <c r="D21" s="14" t="str">
        <f t="shared" si="3"/>
        <v>vis</v>
      </c>
      <c r="E21" s="40">
        <f>VLOOKUP(C21,A!C$21:E$973,3,FALSE)</f>
        <v>-4409.996604870333</v>
      </c>
      <c r="F21" s="5" t="s">
        <v>63</v>
      </c>
      <c r="G21" s="14" t="str">
        <f t="shared" si="4"/>
        <v>16872.215</v>
      </c>
      <c r="H21" s="32">
        <f t="shared" si="5"/>
        <v>-4410</v>
      </c>
      <c r="I21" s="41" t="s">
        <v>65</v>
      </c>
      <c r="J21" s="42" t="s">
        <v>66</v>
      </c>
      <c r="K21" s="41">
        <v>-4410</v>
      </c>
      <c r="L21" s="41" t="s">
        <v>67</v>
      </c>
      <c r="M21" s="42" t="s">
        <v>68</v>
      </c>
      <c r="N21" s="42"/>
      <c r="O21" s="43" t="s">
        <v>69</v>
      </c>
      <c r="P21" s="43" t="s">
        <v>70</v>
      </c>
    </row>
    <row r="22" spans="1:16" ht="12.75" customHeight="1" thickBot="1">
      <c r="A22" s="32" t="str">
        <f t="shared" si="0"/>
        <v> PZP 1.376 </v>
      </c>
      <c r="B22" s="5" t="str">
        <f t="shared" si="1"/>
        <v>I</v>
      </c>
      <c r="C22" s="32">
        <f t="shared" si="2"/>
        <v>37639.36</v>
      </c>
      <c r="D22" s="14" t="str">
        <f t="shared" si="3"/>
        <v>vis</v>
      </c>
      <c r="E22" s="40">
        <f>VLOOKUP(C22,A!C$21:E$973,3,FALSE)</f>
        <v>-535.9773682894893</v>
      </c>
      <c r="F22" s="5" t="s">
        <v>63</v>
      </c>
      <c r="G22" s="14" t="str">
        <f t="shared" si="4"/>
        <v>37639.360</v>
      </c>
      <c r="H22" s="32">
        <f t="shared" si="5"/>
        <v>-536</v>
      </c>
      <c r="I22" s="41" t="s">
        <v>71</v>
      </c>
      <c r="J22" s="42" t="s">
        <v>72</v>
      </c>
      <c r="K22" s="41">
        <v>-536</v>
      </c>
      <c r="L22" s="41" t="s">
        <v>73</v>
      </c>
      <c r="M22" s="42" t="s">
        <v>68</v>
      </c>
      <c r="N22" s="42"/>
      <c r="O22" s="43" t="s">
        <v>69</v>
      </c>
      <c r="P22" s="43" t="s">
        <v>70</v>
      </c>
    </row>
    <row r="23" spans="1:16" ht="12.75" customHeight="1" thickBot="1">
      <c r="A23" s="32" t="str">
        <f t="shared" si="0"/>
        <v> PZP 1.376 </v>
      </c>
      <c r="B23" s="5" t="str">
        <f t="shared" si="1"/>
        <v>I</v>
      </c>
      <c r="C23" s="32">
        <f t="shared" si="2"/>
        <v>37639.448</v>
      </c>
      <c r="D23" s="14" t="str">
        <f t="shared" si="3"/>
        <v>vis</v>
      </c>
      <c r="E23" s="40">
        <f>VLOOKUP(C23,A!C$21:E$973,3,FALSE)</f>
        <v>-535.9609522779093</v>
      </c>
      <c r="F23" s="5" t="s">
        <v>63</v>
      </c>
      <c r="G23" s="14" t="str">
        <f t="shared" si="4"/>
        <v>37639.448</v>
      </c>
      <c r="H23" s="32">
        <f t="shared" si="5"/>
        <v>-536</v>
      </c>
      <c r="I23" s="41" t="s">
        <v>74</v>
      </c>
      <c r="J23" s="42" t="s">
        <v>75</v>
      </c>
      <c r="K23" s="41">
        <v>-536</v>
      </c>
      <c r="L23" s="41" t="s">
        <v>76</v>
      </c>
      <c r="M23" s="42" t="s">
        <v>68</v>
      </c>
      <c r="N23" s="42"/>
      <c r="O23" s="43" t="s">
        <v>69</v>
      </c>
      <c r="P23" s="43" t="s">
        <v>70</v>
      </c>
    </row>
    <row r="24" spans="1:16" ht="12.75" customHeight="1" thickBot="1">
      <c r="A24" s="32" t="str">
        <f t="shared" si="0"/>
        <v> PZP 1.376 </v>
      </c>
      <c r="B24" s="5" t="str">
        <f t="shared" si="1"/>
        <v>I</v>
      </c>
      <c r="C24" s="32">
        <f t="shared" si="2"/>
        <v>38765.208</v>
      </c>
      <c r="D24" s="14" t="str">
        <f t="shared" si="3"/>
        <v>vis</v>
      </c>
      <c r="E24" s="40">
        <f>VLOOKUP(C24,A!C$21:E$973,3,FALSE)</f>
        <v>-325.95539321944176</v>
      </c>
      <c r="F24" s="5" t="s">
        <v>63</v>
      </c>
      <c r="G24" s="14" t="str">
        <f t="shared" si="4"/>
        <v>38765.208</v>
      </c>
      <c r="H24" s="32">
        <f t="shared" si="5"/>
        <v>-326</v>
      </c>
      <c r="I24" s="41" t="s">
        <v>77</v>
      </c>
      <c r="J24" s="42" t="s">
        <v>78</v>
      </c>
      <c r="K24" s="41">
        <v>-326</v>
      </c>
      <c r="L24" s="41" t="s">
        <v>79</v>
      </c>
      <c r="M24" s="42" t="s">
        <v>68</v>
      </c>
      <c r="N24" s="42"/>
      <c r="O24" s="43" t="s">
        <v>69</v>
      </c>
      <c r="P24" s="43" t="s">
        <v>70</v>
      </c>
    </row>
    <row r="25" spans="1:16" ht="12.75" customHeight="1" thickBot="1">
      <c r="A25" s="32" t="str">
        <f t="shared" si="0"/>
        <v> PZP 1.376 </v>
      </c>
      <c r="B25" s="5" t="str">
        <f t="shared" si="1"/>
        <v>I</v>
      </c>
      <c r="C25" s="32">
        <f t="shared" si="2"/>
        <v>38840.266</v>
      </c>
      <c r="D25" s="14" t="str">
        <f t="shared" si="3"/>
        <v>vis</v>
      </c>
      <c r="E25" s="40">
        <f>VLOOKUP(C25,A!C$21:E$973,3,FALSE)</f>
        <v>-311.95365461457806</v>
      </c>
      <c r="F25" s="5" t="s">
        <v>63</v>
      </c>
      <c r="G25" s="14" t="str">
        <f t="shared" si="4"/>
        <v>38840.266</v>
      </c>
      <c r="H25" s="32">
        <f t="shared" si="5"/>
        <v>-312</v>
      </c>
      <c r="I25" s="41" t="s">
        <v>80</v>
      </c>
      <c r="J25" s="42" t="s">
        <v>81</v>
      </c>
      <c r="K25" s="41">
        <v>-312</v>
      </c>
      <c r="L25" s="41" t="s">
        <v>82</v>
      </c>
      <c r="M25" s="42" t="s">
        <v>68</v>
      </c>
      <c r="N25" s="42"/>
      <c r="O25" s="43" t="s">
        <v>69</v>
      </c>
      <c r="P25" s="43" t="s">
        <v>70</v>
      </c>
    </row>
    <row r="26" spans="1:16" ht="12.75" customHeight="1" thickBot="1">
      <c r="A26" s="32" t="str">
        <f t="shared" si="0"/>
        <v> PZP 1.376 </v>
      </c>
      <c r="B26" s="5" t="str">
        <f t="shared" si="1"/>
        <v>I</v>
      </c>
      <c r="C26" s="32">
        <f t="shared" si="2"/>
        <v>39027.503</v>
      </c>
      <c r="D26" s="14" t="str">
        <f t="shared" si="3"/>
        <v>vis</v>
      </c>
      <c r="E26" s="40">
        <f>VLOOKUP(C26,A!C$21:E$973,3,FALSE)</f>
        <v>-277.02541870156915</v>
      </c>
      <c r="F26" s="5" t="s">
        <v>63</v>
      </c>
      <c r="G26" s="14" t="str">
        <f t="shared" si="4"/>
        <v>39027.503</v>
      </c>
      <c r="H26" s="32">
        <f t="shared" si="5"/>
        <v>-277</v>
      </c>
      <c r="I26" s="41" t="s">
        <v>83</v>
      </c>
      <c r="J26" s="42" t="s">
        <v>84</v>
      </c>
      <c r="K26" s="41">
        <v>-277</v>
      </c>
      <c r="L26" s="41" t="s">
        <v>85</v>
      </c>
      <c r="M26" s="42" t="s">
        <v>68</v>
      </c>
      <c r="N26" s="42"/>
      <c r="O26" s="43" t="s">
        <v>69</v>
      </c>
      <c r="P26" s="43" t="s">
        <v>70</v>
      </c>
    </row>
    <row r="27" spans="1:16" ht="12.75" customHeight="1" thickBot="1">
      <c r="A27" s="32" t="str">
        <f t="shared" si="0"/>
        <v> PZP 1.376 </v>
      </c>
      <c r="B27" s="5" t="str">
        <f t="shared" si="1"/>
        <v>I</v>
      </c>
      <c r="C27" s="32">
        <f t="shared" si="2"/>
        <v>39408.414</v>
      </c>
      <c r="D27" s="14" t="str">
        <f t="shared" si="3"/>
        <v>vis</v>
      </c>
      <c r="E27" s="40">
        <f>VLOOKUP(C27,A!C$21:E$973,3,FALSE)</f>
        <v>-205.9681529375344</v>
      </c>
      <c r="F27" s="5" t="s">
        <v>63</v>
      </c>
      <c r="G27" s="14" t="str">
        <f t="shared" si="4"/>
        <v>39408.414</v>
      </c>
      <c r="H27" s="32">
        <f t="shared" si="5"/>
        <v>-206</v>
      </c>
      <c r="I27" s="41" t="s">
        <v>86</v>
      </c>
      <c r="J27" s="42" t="s">
        <v>87</v>
      </c>
      <c r="K27" s="41">
        <v>-206</v>
      </c>
      <c r="L27" s="41" t="s">
        <v>88</v>
      </c>
      <c r="M27" s="42" t="s">
        <v>68</v>
      </c>
      <c r="N27" s="42"/>
      <c r="O27" s="43" t="s">
        <v>69</v>
      </c>
      <c r="P27" s="43" t="s">
        <v>70</v>
      </c>
    </row>
    <row r="28" spans="1:16" ht="12.75" customHeight="1" thickBot="1">
      <c r="A28" s="32" t="str">
        <f t="shared" si="0"/>
        <v> PZP 1.376 </v>
      </c>
      <c r="B28" s="5" t="str">
        <f t="shared" si="1"/>
        <v>I</v>
      </c>
      <c r="C28" s="32">
        <f t="shared" si="2"/>
        <v>39558.239</v>
      </c>
      <c r="D28" s="14" t="str">
        <f t="shared" si="3"/>
        <v>vis</v>
      </c>
      <c r="E28" s="40">
        <f>VLOOKUP(C28,A!C$21:E$973,3,FALSE)</f>
        <v>-178.018960493376</v>
      </c>
      <c r="F28" s="5" t="s">
        <v>63</v>
      </c>
      <c r="G28" s="14" t="str">
        <f t="shared" si="4"/>
        <v>39558.239</v>
      </c>
      <c r="H28" s="32">
        <f t="shared" si="5"/>
        <v>-178</v>
      </c>
      <c r="I28" s="41" t="s">
        <v>89</v>
      </c>
      <c r="J28" s="42" t="s">
        <v>90</v>
      </c>
      <c r="K28" s="41">
        <v>-178</v>
      </c>
      <c r="L28" s="41" t="s">
        <v>91</v>
      </c>
      <c r="M28" s="42" t="s">
        <v>68</v>
      </c>
      <c r="N28" s="42"/>
      <c r="O28" s="43" t="s">
        <v>69</v>
      </c>
      <c r="P28" s="43" t="s">
        <v>70</v>
      </c>
    </row>
    <row r="29" spans="1:16" ht="12.75" customHeight="1" thickBot="1">
      <c r="A29" s="32" t="str">
        <f t="shared" si="0"/>
        <v> PZP 1.376 </v>
      </c>
      <c r="B29" s="5" t="str">
        <f t="shared" si="1"/>
        <v>I</v>
      </c>
      <c r="C29" s="32">
        <f t="shared" si="2"/>
        <v>39767.487</v>
      </c>
      <c r="D29" s="14" t="str">
        <f t="shared" si="3"/>
        <v>vis</v>
      </c>
      <c r="E29" s="40">
        <f>VLOOKUP(C29,A!C$21:E$973,3,FALSE)</f>
        <v>-138.98466968373094</v>
      </c>
      <c r="F29" s="5" t="s">
        <v>63</v>
      </c>
      <c r="G29" s="14" t="str">
        <f t="shared" si="4"/>
        <v>39767.487</v>
      </c>
      <c r="H29" s="32">
        <f t="shared" si="5"/>
        <v>-139</v>
      </c>
      <c r="I29" s="41" t="s">
        <v>92</v>
      </c>
      <c r="J29" s="42" t="s">
        <v>93</v>
      </c>
      <c r="K29" s="41">
        <v>-139</v>
      </c>
      <c r="L29" s="41" t="s">
        <v>94</v>
      </c>
      <c r="M29" s="42" t="s">
        <v>68</v>
      </c>
      <c r="N29" s="42"/>
      <c r="O29" s="43" t="s">
        <v>69</v>
      </c>
      <c r="P29" s="43" t="s">
        <v>70</v>
      </c>
    </row>
    <row r="30" spans="1:16" ht="12.75" customHeight="1" thickBot="1">
      <c r="A30" s="32" t="str">
        <f t="shared" si="0"/>
        <v> PZP 1.376 </v>
      </c>
      <c r="B30" s="5" t="str">
        <f t="shared" si="1"/>
        <v>I</v>
      </c>
      <c r="C30" s="32">
        <f t="shared" si="2"/>
        <v>40153.494</v>
      </c>
      <c r="D30" s="14" t="str">
        <f t="shared" si="3"/>
        <v>vis</v>
      </c>
      <c r="E30" s="40">
        <f>VLOOKUP(C30,A!C$21:E$973,3,FALSE)</f>
        <v>-66.97676761270225</v>
      </c>
      <c r="F30" s="5" t="s">
        <v>63</v>
      </c>
      <c r="G30" s="14" t="str">
        <f t="shared" si="4"/>
        <v>40153.494</v>
      </c>
      <c r="H30" s="32">
        <f t="shared" si="5"/>
        <v>-67</v>
      </c>
      <c r="I30" s="41" t="s">
        <v>95</v>
      </c>
      <c r="J30" s="42" t="s">
        <v>96</v>
      </c>
      <c r="K30" s="41">
        <v>-67</v>
      </c>
      <c r="L30" s="41" t="s">
        <v>97</v>
      </c>
      <c r="M30" s="42" t="s">
        <v>68</v>
      </c>
      <c r="N30" s="42"/>
      <c r="O30" s="43" t="s">
        <v>69</v>
      </c>
      <c r="P30" s="43" t="s">
        <v>70</v>
      </c>
    </row>
    <row r="31" spans="1:16" ht="12.75" customHeight="1" thickBot="1">
      <c r="A31" s="32" t="str">
        <f t="shared" si="0"/>
        <v> PZP 1.376 </v>
      </c>
      <c r="B31" s="5" t="str">
        <f t="shared" si="1"/>
        <v>I</v>
      </c>
      <c r="C31" s="32">
        <f t="shared" si="2"/>
        <v>40287.233</v>
      </c>
      <c r="D31" s="14" t="str">
        <f t="shared" si="3"/>
        <v>vis</v>
      </c>
      <c r="E31" s="40">
        <f>VLOOKUP(C31,A!C$21:E$973,3,FALSE)</f>
        <v>-42.02834746727105</v>
      </c>
      <c r="F31" s="5" t="s">
        <v>63</v>
      </c>
      <c r="G31" s="14" t="str">
        <f t="shared" si="4"/>
        <v>40287.233</v>
      </c>
      <c r="H31" s="32">
        <f t="shared" si="5"/>
        <v>-42</v>
      </c>
      <c r="I31" s="41" t="s">
        <v>98</v>
      </c>
      <c r="J31" s="42" t="s">
        <v>99</v>
      </c>
      <c r="K31" s="41">
        <v>-42</v>
      </c>
      <c r="L31" s="41" t="s">
        <v>100</v>
      </c>
      <c r="M31" s="42" t="s">
        <v>68</v>
      </c>
      <c r="N31" s="42"/>
      <c r="O31" s="43" t="s">
        <v>69</v>
      </c>
      <c r="P31" s="43" t="s">
        <v>70</v>
      </c>
    </row>
    <row r="32" spans="1:16" ht="12.75" customHeight="1" thickBot="1">
      <c r="A32" s="32" t="str">
        <f t="shared" si="0"/>
        <v> PZP 1.376 </v>
      </c>
      <c r="B32" s="5" t="str">
        <f t="shared" si="1"/>
        <v>I</v>
      </c>
      <c r="C32" s="32">
        <f t="shared" si="2"/>
        <v>40512.504</v>
      </c>
      <c r="D32" s="14" t="str">
        <f t="shared" si="3"/>
        <v>vis</v>
      </c>
      <c r="E32" s="40">
        <f>VLOOKUP(C32,A!C$21:E$973,3,FALSE)</f>
        <v>-0.0050367308262593965</v>
      </c>
      <c r="F32" s="5" t="s">
        <v>63</v>
      </c>
      <c r="G32" s="14" t="str">
        <f t="shared" si="4"/>
        <v>40512.504</v>
      </c>
      <c r="H32" s="32">
        <f t="shared" si="5"/>
        <v>0</v>
      </c>
      <c r="I32" s="41" t="s">
        <v>101</v>
      </c>
      <c r="J32" s="42" t="s">
        <v>102</v>
      </c>
      <c r="K32" s="41">
        <v>0</v>
      </c>
      <c r="L32" s="41" t="s">
        <v>103</v>
      </c>
      <c r="M32" s="42" t="s">
        <v>68</v>
      </c>
      <c r="N32" s="42"/>
      <c r="O32" s="43" t="s">
        <v>69</v>
      </c>
      <c r="P32" s="43" t="s">
        <v>70</v>
      </c>
    </row>
    <row r="33" spans="1:16" ht="12.75" customHeight="1" thickBot="1">
      <c r="A33" s="32" t="str">
        <f t="shared" si="0"/>
        <v> PZP 1.376 </v>
      </c>
      <c r="B33" s="5" t="str">
        <f t="shared" si="1"/>
        <v>I</v>
      </c>
      <c r="C33" s="32">
        <f t="shared" si="2"/>
        <v>40539.484</v>
      </c>
      <c r="D33" s="14" t="str">
        <f t="shared" si="3"/>
        <v>vis</v>
      </c>
      <c r="E33" s="40">
        <f>VLOOKUP(C33,A!C$21:E$973,3,FALSE)</f>
        <v>5.027963183362011</v>
      </c>
      <c r="F33" s="5" t="s">
        <v>63</v>
      </c>
      <c r="G33" s="14" t="str">
        <f t="shared" si="4"/>
        <v>40539.484</v>
      </c>
      <c r="H33" s="32">
        <f t="shared" si="5"/>
        <v>5</v>
      </c>
      <c r="I33" s="41" t="s">
        <v>104</v>
      </c>
      <c r="J33" s="42" t="s">
        <v>105</v>
      </c>
      <c r="K33" s="41">
        <v>5</v>
      </c>
      <c r="L33" s="41" t="s">
        <v>106</v>
      </c>
      <c r="M33" s="42" t="s">
        <v>68</v>
      </c>
      <c r="N33" s="42"/>
      <c r="O33" s="43" t="s">
        <v>69</v>
      </c>
      <c r="P33" s="43" t="s">
        <v>70</v>
      </c>
    </row>
    <row r="34" spans="1:16" ht="12.75" customHeight="1" thickBot="1">
      <c r="A34" s="32" t="str">
        <f t="shared" si="0"/>
        <v> PZP 1.376 </v>
      </c>
      <c r="B34" s="5" t="str">
        <f t="shared" si="1"/>
        <v>I</v>
      </c>
      <c r="C34" s="32">
        <f t="shared" si="2"/>
        <v>40539.517</v>
      </c>
      <c r="D34" s="14" t="str">
        <f t="shared" si="3"/>
        <v>vis</v>
      </c>
      <c r="E34" s="40">
        <f>VLOOKUP(C34,A!C$21:E$973,3,FALSE)</f>
        <v>5.034119187705367</v>
      </c>
      <c r="F34" s="5" t="s">
        <v>63</v>
      </c>
      <c r="G34" s="14" t="str">
        <f t="shared" si="4"/>
        <v>40539.517</v>
      </c>
      <c r="H34" s="32">
        <f t="shared" si="5"/>
        <v>5</v>
      </c>
      <c r="I34" s="41" t="s">
        <v>107</v>
      </c>
      <c r="J34" s="42" t="s">
        <v>108</v>
      </c>
      <c r="K34" s="41">
        <v>5</v>
      </c>
      <c r="L34" s="41" t="s">
        <v>109</v>
      </c>
      <c r="M34" s="42" t="s">
        <v>68</v>
      </c>
      <c r="N34" s="42"/>
      <c r="O34" s="43" t="s">
        <v>69</v>
      </c>
      <c r="P34" s="43" t="s">
        <v>70</v>
      </c>
    </row>
    <row r="35" spans="1:16" ht="12.75" customHeight="1" thickBot="1">
      <c r="A35" s="32" t="str">
        <f t="shared" si="0"/>
        <v> BBS 36 </v>
      </c>
      <c r="B35" s="5" t="str">
        <f t="shared" si="1"/>
        <v>I</v>
      </c>
      <c r="C35" s="32">
        <f t="shared" si="2"/>
        <v>43514.489</v>
      </c>
      <c r="D35" s="14" t="str">
        <f t="shared" si="3"/>
        <v>vis</v>
      </c>
      <c r="E35" s="40">
        <f>VLOOKUP(C35,A!C$21:E$973,3,FALSE)</f>
        <v>560.0020146923301</v>
      </c>
      <c r="F35" s="5" t="s">
        <v>63</v>
      </c>
      <c r="G35" s="14" t="str">
        <f t="shared" si="4"/>
        <v>43514.489</v>
      </c>
      <c r="H35" s="32">
        <f t="shared" si="5"/>
        <v>560</v>
      </c>
      <c r="I35" s="41" t="s">
        <v>116</v>
      </c>
      <c r="J35" s="42" t="s">
        <v>117</v>
      </c>
      <c r="K35" s="41">
        <v>560</v>
      </c>
      <c r="L35" s="41" t="s">
        <v>118</v>
      </c>
      <c r="M35" s="42" t="s">
        <v>113</v>
      </c>
      <c r="N35" s="42"/>
      <c r="O35" s="43" t="s">
        <v>114</v>
      </c>
      <c r="P35" s="43" t="s">
        <v>119</v>
      </c>
    </row>
    <row r="36" spans="1:16" ht="12.75" customHeight="1" thickBot="1">
      <c r="A36" s="32" t="str">
        <f t="shared" si="0"/>
        <v> BRNO 32 </v>
      </c>
      <c r="B36" s="5" t="str">
        <f t="shared" si="1"/>
        <v>I</v>
      </c>
      <c r="C36" s="32">
        <f t="shared" si="2"/>
        <v>51555.4415</v>
      </c>
      <c r="D36" s="14" t="str">
        <f t="shared" si="3"/>
        <v>vis</v>
      </c>
      <c r="E36" s="40">
        <f>VLOOKUP(C36,A!C$21:E$973,3,FALSE)</f>
        <v>2060.0062119680183</v>
      </c>
      <c r="F36" s="5" t="s">
        <v>63</v>
      </c>
      <c r="G36" s="14" t="str">
        <f t="shared" si="4"/>
        <v>51555.4415</v>
      </c>
      <c r="H36" s="32">
        <f t="shared" si="5"/>
        <v>2060</v>
      </c>
      <c r="I36" s="41" t="s">
        <v>147</v>
      </c>
      <c r="J36" s="42" t="s">
        <v>148</v>
      </c>
      <c r="K36" s="41">
        <v>2060</v>
      </c>
      <c r="L36" s="41" t="s">
        <v>149</v>
      </c>
      <c r="M36" s="42" t="s">
        <v>150</v>
      </c>
      <c r="N36" s="42" t="s">
        <v>151</v>
      </c>
      <c r="O36" s="43" t="s">
        <v>152</v>
      </c>
      <c r="P36" s="43" t="s">
        <v>153</v>
      </c>
    </row>
    <row r="37" spans="2:6" ht="12.75">
      <c r="B37" s="5"/>
      <c r="E37" s="40"/>
      <c r="F37" s="5"/>
    </row>
    <row r="38" spans="2:6" ht="12.75">
      <c r="B38" s="5"/>
      <c r="E38" s="40"/>
      <c r="F38" s="5"/>
    </row>
    <row r="39" spans="2:6" ht="12.75">
      <c r="B39" s="5"/>
      <c r="E39" s="40"/>
      <c r="F39" s="5"/>
    </row>
    <row r="40" spans="2:6" ht="12.75">
      <c r="B40" s="5"/>
      <c r="E40" s="40"/>
      <c r="F40" s="5"/>
    </row>
    <row r="41" spans="2:6" ht="12.75">
      <c r="B41" s="5"/>
      <c r="E41" s="40"/>
      <c r="F41" s="5"/>
    </row>
    <row r="42" spans="2:6" ht="12.75">
      <c r="B42" s="5"/>
      <c r="E42" s="40"/>
      <c r="F42" s="5"/>
    </row>
    <row r="43" spans="2:6" ht="12.75">
      <c r="B43" s="5"/>
      <c r="E43" s="40"/>
      <c r="F43" s="5"/>
    </row>
    <row r="44" spans="2:6" ht="12.75">
      <c r="B44" s="5"/>
      <c r="E44" s="40"/>
      <c r="F44" s="5"/>
    </row>
    <row r="45" spans="2:6" ht="12.75">
      <c r="B45" s="5"/>
      <c r="E45" s="40"/>
      <c r="F45" s="5"/>
    </row>
    <row r="46" spans="2:6" ht="12.75">
      <c r="B46" s="5"/>
      <c r="E46" s="40"/>
      <c r="F46" s="5"/>
    </row>
    <row r="47" spans="2:6" ht="12.75">
      <c r="B47" s="5"/>
      <c r="E47" s="40"/>
      <c r="F47" s="5"/>
    </row>
    <row r="48" spans="2:6" ht="12.75">
      <c r="B48" s="5"/>
      <c r="E48" s="40"/>
      <c r="F48" s="5"/>
    </row>
    <row r="49" spans="2:6" ht="12.75">
      <c r="B49" s="5"/>
      <c r="E49" s="40"/>
      <c r="F49" s="5"/>
    </row>
    <row r="50" spans="2:6" ht="12.75">
      <c r="B50" s="5"/>
      <c r="E50" s="40"/>
      <c r="F50" s="5"/>
    </row>
    <row r="51" spans="2:6" ht="12.75">
      <c r="B51" s="5"/>
      <c r="E51" s="40"/>
      <c r="F51" s="5"/>
    </row>
    <row r="52" spans="2:6" ht="12.75">
      <c r="B52" s="5"/>
      <c r="E52" s="40"/>
      <c r="F52" s="5"/>
    </row>
    <row r="53" spans="2:6" ht="12.75">
      <c r="B53" s="5"/>
      <c r="F53" s="5"/>
    </row>
    <row r="54" spans="2:6" ht="12.75">
      <c r="B54" s="5"/>
      <c r="F54" s="5"/>
    </row>
    <row r="55" spans="2:6" ht="12.75">
      <c r="B55" s="5"/>
      <c r="F55" s="5"/>
    </row>
    <row r="56" spans="2:6" ht="12.75">
      <c r="B56" s="5"/>
      <c r="F56" s="5"/>
    </row>
    <row r="57" spans="2:6" ht="12.75">
      <c r="B57" s="5"/>
      <c r="F57" s="5"/>
    </row>
    <row r="58" spans="2:6" ht="12.75">
      <c r="B58" s="5"/>
      <c r="F58" s="5"/>
    </row>
    <row r="59" spans="2:6" ht="12.75">
      <c r="B59" s="5"/>
      <c r="F59" s="5"/>
    </row>
    <row r="60" spans="2:6" ht="12.75">
      <c r="B60" s="5"/>
      <c r="F60" s="5"/>
    </row>
    <row r="61" spans="2:6" ht="12.75">
      <c r="B61" s="5"/>
      <c r="F61" s="5"/>
    </row>
    <row r="62" spans="2:6" ht="12.75">
      <c r="B62" s="5"/>
      <c r="F62" s="5"/>
    </row>
    <row r="63" spans="2:6" ht="12.75">
      <c r="B63" s="5"/>
      <c r="F63" s="5"/>
    </row>
    <row r="64" spans="2:6" ht="12.75">
      <c r="B64" s="5"/>
      <c r="F64" s="5"/>
    </row>
    <row r="65" spans="2:6" ht="12.75">
      <c r="B65" s="5"/>
      <c r="F65" s="5"/>
    </row>
    <row r="66" spans="2:6" ht="12.75">
      <c r="B66" s="5"/>
      <c r="F66" s="5"/>
    </row>
    <row r="67" spans="2:6" ht="12.75">
      <c r="B67" s="5"/>
      <c r="F67" s="5"/>
    </row>
    <row r="68" spans="2:6" ht="12.75">
      <c r="B68" s="5"/>
      <c r="F68" s="5"/>
    </row>
    <row r="69" spans="2:6" ht="12.75">
      <c r="B69" s="5"/>
      <c r="F69" s="5"/>
    </row>
    <row r="70" spans="2:6" ht="12.75">
      <c r="B70" s="5"/>
      <c r="F70" s="5"/>
    </row>
    <row r="71" spans="2:6" ht="12.75">
      <c r="B71" s="5"/>
      <c r="F71" s="5"/>
    </row>
    <row r="72" spans="2:6" ht="12.75">
      <c r="B72" s="5"/>
      <c r="F72" s="5"/>
    </row>
    <row r="73" spans="2:6" ht="12.75">
      <c r="B73" s="5"/>
      <c r="F73" s="5"/>
    </row>
    <row r="74" spans="2:6" ht="12.75">
      <c r="B74" s="5"/>
      <c r="F74" s="5"/>
    </row>
    <row r="75" spans="2:6" ht="12.75">
      <c r="B75" s="5"/>
      <c r="F75" s="5"/>
    </row>
    <row r="76" spans="2:6" ht="12.75">
      <c r="B76" s="5"/>
      <c r="F76" s="5"/>
    </row>
    <row r="77" spans="2:6" ht="12.75">
      <c r="B77" s="5"/>
      <c r="F77" s="5"/>
    </row>
    <row r="78" spans="2:6" ht="12.75">
      <c r="B78" s="5"/>
      <c r="F78" s="5"/>
    </row>
    <row r="79" spans="2:6" ht="12.75">
      <c r="B79" s="5"/>
      <c r="F79" s="5"/>
    </row>
    <row r="80" spans="2:6" ht="12.75">
      <c r="B80" s="5"/>
      <c r="F80" s="5"/>
    </row>
    <row r="81" spans="2:6" ht="12.75">
      <c r="B81" s="5"/>
      <c r="F81" s="5"/>
    </row>
    <row r="82" spans="2:6" ht="12.75">
      <c r="B82" s="5"/>
      <c r="F82" s="5"/>
    </row>
    <row r="83" spans="2:6" ht="12.75">
      <c r="B83" s="5"/>
      <c r="F83" s="5"/>
    </row>
    <row r="84" spans="2:6" ht="12.75">
      <c r="B84" s="5"/>
      <c r="F84" s="5"/>
    </row>
    <row r="85" spans="2:6" ht="12.75">
      <c r="B85" s="5"/>
      <c r="F85" s="5"/>
    </row>
    <row r="86" spans="2:6" ht="12.75">
      <c r="B86" s="5"/>
      <c r="F86" s="5"/>
    </row>
    <row r="87" spans="2:6" ht="12.75">
      <c r="B87" s="5"/>
      <c r="F87" s="5"/>
    </row>
    <row r="88" spans="2:6" ht="12.75">
      <c r="B88" s="5"/>
      <c r="F88" s="5"/>
    </row>
    <row r="89" spans="2:6" ht="12.75">
      <c r="B89" s="5"/>
      <c r="F89" s="5"/>
    </row>
    <row r="90" spans="2:6" ht="12.75">
      <c r="B90" s="5"/>
      <c r="F90" s="5"/>
    </row>
    <row r="91" spans="2:6" ht="12.75">
      <c r="B91" s="5"/>
      <c r="F91" s="5"/>
    </row>
    <row r="92" spans="2:6" ht="12.75">
      <c r="B92" s="5"/>
      <c r="F92" s="5"/>
    </row>
    <row r="93" spans="2:6" ht="12.75">
      <c r="B93" s="5"/>
      <c r="F93" s="5"/>
    </row>
    <row r="94" spans="2:6" ht="12.75">
      <c r="B94" s="5"/>
      <c r="F94" s="5"/>
    </row>
    <row r="95" spans="2:6" ht="12.75">
      <c r="B95" s="5"/>
      <c r="F95" s="5"/>
    </row>
    <row r="96" spans="2:6" ht="12.75">
      <c r="B96" s="5"/>
      <c r="F96" s="5"/>
    </row>
    <row r="97" spans="2:6" ht="12.75">
      <c r="B97" s="5"/>
      <c r="F97" s="5"/>
    </row>
    <row r="98" spans="2:6" ht="12.75">
      <c r="B98" s="5"/>
      <c r="F98" s="5"/>
    </row>
    <row r="99" spans="2:6" ht="12.75">
      <c r="B99" s="5"/>
      <c r="F99" s="5"/>
    </row>
    <row r="100" spans="2:6" ht="12.75">
      <c r="B100" s="5"/>
      <c r="F100" s="5"/>
    </row>
    <row r="101" spans="2:6" ht="12.75">
      <c r="B101" s="5"/>
      <c r="F101" s="5"/>
    </row>
    <row r="102" spans="2:6" ht="12.75">
      <c r="B102" s="5"/>
      <c r="F102" s="5"/>
    </row>
    <row r="103" spans="2:6" ht="12.75">
      <c r="B103" s="5"/>
      <c r="F103" s="5"/>
    </row>
    <row r="104" spans="2:6" ht="12.75">
      <c r="B104" s="5"/>
      <c r="F104" s="5"/>
    </row>
    <row r="105" spans="2:6" ht="12.75">
      <c r="B105" s="5"/>
      <c r="F105" s="5"/>
    </row>
    <row r="106" spans="2:6" ht="12.75">
      <c r="B106" s="5"/>
      <c r="F106" s="5"/>
    </row>
    <row r="107" spans="2:6" ht="12.75">
      <c r="B107" s="5"/>
      <c r="F107" s="5"/>
    </row>
    <row r="108" spans="2:6" ht="12.75">
      <c r="B108" s="5"/>
      <c r="F108" s="5"/>
    </row>
    <row r="109" spans="2:6" ht="12.75">
      <c r="B109" s="5"/>
      <c r="F109" s="5"/>
    </row>
    <row r="110" spans="2:6" ht="12.75">
      <c r="B110" s="5"/>
      <c r="F110" s="5"/>
    </row>
    <row r="111" spans="2:6" ht="12.75">
      <c r="B111" s="5"/>
      <c r="F111" s="5"/>
    </row>
    <row r="112" spans="2:6" ht="12.75">
      <c r="B112" s="5"/>
      <c r="F112" s="5"/>
    </row>
    <row r="113" spans="2:6" ht="12.75">
      <c r="B113" s="5"/>
      <c r="F113" s="5"/>
    </row>
    <row r="114" spans="2:6" ht="12.75">
      <c r="B114" s="5"/>
      <c r="F114" s="5"/>
    </row>
    <row r="115" spans="2:6" ht="12.75">
      <c r="B115" s="5"/>
      <c r="F115" s="5"/>
    </row>
    <row r="116" spans="2:6" ht="12.75">
      <c r="B116" s="5"/>
      <c r="F116" s="5"/>
    </row>
    <row r="117" spans="2:6" ht="12.75">
      <c r="B117" s="5"/>
      <c r="F117" s="5"/>
    </row>
    <row r="118" spans="2:6" ht="12.75">
      <c r="B118" s="5"/>
      <c r="F118" s="5"/>
    </row>
    <row r="119" spans="2:6" ht="12.75">
      <c r="B119" s="5"/>
      <c r="F119" s="5"/>
    </row>
    <row r="120" spans="2:6" ht="12.75">
      <c r="B120" s="5"/>
      <c r="F120" s="5"/>
    </row>
    <row r="121" spans="2:6" ht="12.75">
      <c r="B121" s="5"/>
      <c r="F121" s="5"/>
    </row>
    <row r="122" spans="2:6" ht="12.75">
      <c r="B122" s="5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spans="2:6" ht="12.75">
      <c r="B127" s="5"/>
      <c r="F127" s="5"/>
    </row>
    <row r="128" spans="2:6" ht="12.75">
      <c r="B128" s="5"/>
      <c r="F128" s="5"/>
    </row>
    <row r="129" spans="2:6" ht="12.75">
      <c r="B129" s="5"/>
      <c r="F129" s="5"/>
    </row>
    <row r="130" spans="2:6" ht="12.75">
      <c r="B130" s="5"/>
      <c r="F130" s="5"/>
    </row>
    <row r="131" spans="2:6" ht="12.75">
      <c r="B131" s="5"/>
      <c r="F131" s="5"/>
    </row>
    <row r="132" spans="2:6" ht="12.75">
      <c r="B132" s="5"/>
      <c r="F132" s="5"/>
    </row>
    <row r="133" spans="2:6" ht="12.75">
      <c r="B133" s="5"/>
      <c r="F133" s="5"/>
    </row>
    <row r="134" spans="2:6" ht="12.75">
      <c r="B134" s="5"/>
      <c r="F134" s="5"/>
    </row>
    <row r="135" spans="2:6" ht="12.75">
      <c r="B135" s="5"/>
      <c r="F135" s="5"/>
    </row>
    <row r="136" spans="2:6" ht="12.75">
      <c r="B136" s="5"/>
      <c r="F136" s="5"/>
    </row>
    <row r="137" spans="2:6" ht="12.75">
      <c r="B137" s="5"/>
      <c r="F137" s="5"/>
    </row>
    <row r="138" spans="2:6" ht="12.75">
      <c r="B138" s="5"/>
      <c r="F138" s="5"/>
    </row>
    <row r="139" spans="2:6" ht="12.75">
      <c r="B139" s="5"/>
      <c r="F139" s="5"/>
    </row>
    <row r="140" spans="2:6" ht="12.75">
      <c r="B140" s="5"/>
      <c r="F140" s="5"/>
    </row>
    <row r="141" spans="2:6" ht="12.75">
      <c r="B141" s="5"/>
      <c r="F141" s="5"/>
    </row>
    <row r="142" spans="2:6" ht="12.75">
      <c r="B142" s="5"/>
      <c r="F142" s="5"/>
    </row>
    <row r="143" spans="2:6" ht="12.75">
      <c r="B143" s="5"/>
      <c r="F143" s="5"/>
    </row>
    <row r="144" spans="2:6" ht="12.75">
      <c r="B144" s="5"/>
      <c r="F144" s="5"/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  <row r="775" spans="2:6" ht="12.75">
      <c r="B775" s="5"/>
      <c r="F775" s="5"/>
    </row>
    <row r="776" spans="2:6" ht="12.75">
      <c r="B776" s="5"/>
      <c r="F776" s="5"/>
    </row>
    <row r="777" spans="2:6" ht="12.75">
      <c r="B777" s="5"/>
      <c r="F777" s="5"/>
    </row>
    <row r="778" spans="2:6" ht="12.75">
      <c r="B778" s="5"/>
      <c r="F778" s="5"/>
    </row>
    <row r="779" spans="2:6" ht="12.75">
      <c r="B779" s="5"/>
      <c r="F779" s="5"/>
    </row>
    <row r="780" spans="2:6" ht="12.75">
      <c r="B780" s="5"/>
      <c r="F780" s="5"/>
    </row>
    <row r="781" spans="2:6" ht="12.75">
      <c r="B781" s="5"/>
      <c r="F781" s="5"/>
    </row>
    <row r="782" spans="2:6" ht="12.75">
      <c r="B782" s="5"/>
      <c r="F782" s="5"/>
    </row>
    <row r="783" spans="2:6" ht="12.75">
      <c r="B783" s="5"/>
      <c r="F783" s="5"/>
    </row>
    <row r="784" spans="2:6" ht="12.75">
      <c r="B784" s="5"/>
      <c r="F784" s="5"/>
    </row>
    <row r="785" spans="2:6" ht="12.75">
      <c r="B785" s="5"/>
      <c r="F785" s="5"/>
    </row>
    <row r="786" spans="2:6" ht="12.75">
      <c r="B786" s="5"/>
      <c r="F786" s="5"/>
    </row>
    <row r="787" spans="2:6" ht="12.75">
      <c r="B787" s="5"/>
      <c r="F787" s="5"/>
    </row>
    <row r="788" spans="2:6" ht="12.75">
      <c r="B788" s="5"/>
      <c r="F788" s="5"/>
    </row>
    <row r="789" spans="2:6" ht="12.75">
      <c r="B789" s="5"/>
      <c r="F789" s="5"/>
    </row>
    <row r="790" spans="2:6" ht="12.75">
      <c r="B790" s="5"/>
      <c r="F790" s="5"/>
    </row>
    <row r="791" spans="2:6" ht="12.75">
      <c r="B791" s="5"/>
      <c r="F791" s="5"/>
    </row>
    <row r="792" spans="2:6" ht="12.75">
      <c r="B792" s="5"/>
      <c r="F792" s="5"/>
    </row>
    <row r="793" spans="2:6" ht="12.75">
      <c r="B793" s="5"/>
      <c r="F793" s="5"/>
    </row>
    <row r="794" spans="2:6" ht="12.75">
      <c r="B794" s="5"/>
      <c r="F794" s="5"/>
    </row>
    <row r="795" spans="2:6" ht="12.75">
      <c r="B795" s="5"/>
      <c r="F795" s="5"/>
    </row>
    <row r="796" spans="2:6" ht="12.75">
      <c r="B796" s="5"/>
      <c r="F796" s="5"/>
    </row>
    <row r="797" spans="2:6" ht="12.75">
      <c r="B797" s="5"/>
      <c r="F797" s="5"/>
    </row>
    <row r="798" spans="2:6" ht="12.75">
      <c r="B798" s="5"/>
      <c r="F798" s="5"/>
    </row>
    <row r="799" spans="2:6" ht="12.75">
      <c r="B799" s="5"/>
      <c r="F799" s="5"/>
    </row>
    <row r="800" spans="2:6" ht="12.75">
      <c r="B800" s="5"/>
      <c r="F800" s="5"/>
    </row>
    <row r="801" spans="2:6" ht="12.75">
      <c r="B801" s="5"/>
      <c r="F801" s="5"/>
    </row>
    <row r="802" spans="2:6" ht="12.75">
      <c r="B802" s="5"/>
      <c r="F802" s="5"/>
    </row>
    <row r="803" spans="2:6" ht="12.75">
      <c r="B803" s="5"/>
      <c r="F803" s="5"/>
    </row>
    <row r="804" spans="2:6" ht="12.75">
      <c r="B804" s="5"/>
      <c r="F804" s="5"/>
    </row>
    <row r="805" spans="2:6" ht="12.75">
      <c r="B805" s="5"/>
      <c r="F805" s="5"/>
    </row>
    <row r="806" spans="2:6" ht="12.75">
      <c r="B806" s="5"/>
      <c r="F806" s="5"/>
    </row>
    <row r="807" spans="2:6" ht="12.75">
      <c r="B807" s="5"/>
      <c r="F807" s="5"/>
    </row>
    <row r="808" spans="2:6" ht="12.75">
      <c r="B808" s="5"/>
      <c r="F808" s="5"/>
    </row>
    <row r="809" spans="2:6" ht="12.75">
      <c r="B809" s="5"/>
      <c r="F809" s="5"/>
    </row>
    <row r="810" spans="2:6" ht="12.75">
      <c r="B810" s="5"/>
      <c r="F810" s="5"/>
    </row>
    <row r="811" spans="2:6" ht="12.75">
      <c r="B811" s="5"/>
      <c r="F811" s="5"/>
    </row>
    <row r="812" spans="2:6" ht="12.75">
      <c r="B812" s="5"/>
      <c r="F812" s="5"/>
    </row>
    <row r="813" spans="2:6" ht="12.75">
      <c r="B813" s="5"/>
      <c r="F813" s="5"/>
    </row>
    <row r="814" spans="2:6" ht="12.75">
      <c r="B814" s="5"/>
      <c r="F814" s="5"/>
    </row>
    <row r="815" spans="2:6" ht="12.75">
      <c r="B815" s="5"/>
      <c r="F815" s="5"/>
    </row>
    <row r="816" spans="2:6" ht="12.75">
      <c r="B816" s="5"/>
      <c r="F816" s="5"/>
    </row>
    <row r="817" spans="2:6" ht="12.75">
      <c r="B817" s="5"/>
      <c r="F817" s="5"/>
    </row>
    <row r="818" spans="2:6" ht="12.75">
      <c r="B818" s="5"/>
      <c r="F818" s="5"/>
    </row>
    <row r="819" spans="2:6" ht="12.75">
      <c r="B819" s="5"/>
      <c r="F819" s="5"/>
    </row>
    <row r="820" spans="2:6" ht="12.75">
      <c r="B820" s="5"/>
      <c r="F820" s="5"/>
    </row>
    <row r="821" spans="2:6" ht="12.75">
      <c r="B821" s="5"/>
      <c r="F821" s="5"/>
    </row>
    <row r="822" spans="2:6" ht="12.75">
      <c r="B822" s="5"/>
      <c r="F822" s="5"/>
    </row>
    <row r="823" spans="2:6" ht="12.75">
      <c r="B823" s="5"/>
      <c r="F823" s="5"/>
    </row>
    <row r="824" spans="2:6" ht="12.75">
      <c r="B824" s="5"/>
      <c r="F824" s="5"/>
    </row>
    <row r="825" spans="2:6" ht="12.75">
      <c r="B825" s="5"/>
      <c r="F825" s="5"/>
    </row>
    <row r="826" spans="2:6" ht="12.75">
      <c r="B826" s="5"/>
      <c r="F826" s="5"/>
    </row>
    <row r="827" spans="2:6" ht="12.75">
      <c r="B827" s="5"/>
      <c r="F827" s="5"/>
    </row>
    <row r="828" spans="2:6" ht="12.75">
      <c r="B828" s="5"/>
      <c r="F828" s="5"/>
    </row>
    <row r="829" spans="2:6" ht="12.75">
      <c r="B829" s="5"/>
      <c r="F829" s="5"/>
    </row>
    <row r="830" spans="2:6" ht="12.75">
      <c r="B830" s="5"/>
      <c r="F830" s="5"/>
    </row>
    <row r="831" spans="2:6" ht="12.75">
      <c r="B831" s="5"/>
      <c r="F831" s="5"/>
    </row>
    <row r="832" spans="2:6" ht="12.75">
      <c r="B832" s="5"/>
      <c r="F832" s="5"/>
    </row>
    <row r="833" spans="2:6" ht="12.75">
      <c r="B833" s="5"/>
      <c r="F833" s="5"/>
    </row>
    <row r="834" spans="2:6" ht="12.75">
      <c r="B834" s="5"/>
      <c r="F834" s="5"/>
    </row>
    <row r="835" spans="2:6" ht="12.75">
      <c r="B835" s="5"/>
      <c r="F835" s="5"/>
    </row>
    <row r="836" spans="2:6" ht="12.75">
      <c r="B836" s="5"/>
      <c r="F836" s="5"/>
    </row>
    <row r="837" spans="2:6" ht="12.75">
      <c r="B837" s="5"/>
      <c r="F837" s="5"/>
    </row>
    <row r="838" spans="2:6" ht="12.75">
      <c r="B838" s="5"/>
      <c r="F838" s="5"/>
    </row>
    <row r="839" spans="2:6" ht="12.75">
      <c r="B839" s="5"/>
      <c r="F839" s="5"/>
    </row>
    <row r="840" spans="2:6" ht="12.75">
      <c r="B840" s="5"/>
      <c r="F840" s="5"/>
    </row>
  </sheetData>
  <sheetProtection/>
  <hyperlinks>
    <hyperlink ref="P19" r:id="rId1" display="http://www.bav-astro.de/sfs/BAVM_link.php?BAVMnr=173"/>
    <hyperlink ref="P20" r:id="rId2" display="http://www.konkoly.hu/cgi-bin/IBVS?5929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2022-11-24T02:31:12Z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