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7995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<sst xmlns="http://schemas.openxmlformats.org/spreadsheetml/2006/main" count="58" uniqueCount="51">
  <si>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</si>
  <si>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</si>
  <si>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</si>
  <si>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</si>
  <si>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</si>
  <si>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</si>
  <si>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</si>
  <si>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</si>
  <si>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</si>
  <si>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</si>
  <si>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</si>
  <si>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</si>
  <si>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</si>
  <si>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</si>
  <si>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</si>
  <si>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</si>
  <si>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</si>
  <si>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</si>
  <si>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</si>
  <si>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</si>
  <si>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</si>
  <si>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</si>
  <si>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</si>
  <si>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</si>
  <si>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</si>
  <si>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</si>
  <si>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</si>
  <si>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</si>
  <si>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</si>
  <si>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</si>
  <si>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</si>
  <si>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</si>
  <si>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</si>
  <si>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</si>
  <si>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</si>
  <si>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</si>
  <si>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</si>
  <si>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 xml:space="preserve">V1222 Tau / GSC 0650-0769 </t>
  </si>
  <si>
    <t>EW</t>
  </si>
  <si>
    <t>Tau_V1222.xls</t>
  </si>
  <si>
    <t>IBVS 5871</t>
  </si>
  <si>
    <t>II</t>
  </si>
  <si>
    <t>GCVS 4 Eph.?</t>
  </si>
  <si>
    <t>GCVS 4?</t>
  </si>
  <si>
    <t>IBVS 5920</t>
  </si>
  <si>
    <t>Add cycle</t>
  </si>
  <si>
    <t>Old Cycle</t>
  </si>
  <si>
    <t>IBVS 5960</t>
  </si>
  <si>
    <t>I</t>
  </si>
  <si>
    <t>IBVS 6011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</si>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</sst>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2"/>
    </font>
    <font>
      <sz val="10"/>
      <color indexed="14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V1222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0.0018</c:v>
                  </c:pt>
                  <c:pt idx="5">
                    <c:v>0.0013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9491244"/>
        <c:axId val="42768013"/>
      </c:scatterChart>
      <c:val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crossBetween val="midCat"/>
        <c:dispUnits/>
      </c:valAx>
      <c:valAx>
        <c:axId val="427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3375"/>
          <c:w val="0.690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16</xdr:col>
      <xdr:colOff>133350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733800" y="95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9" ht="20.25">
      <c r="A1" s="1" t="s">
        <v>37</v>
      </c>
      <c r="F1">
        <v>52265.857</v>
      </c>
      <c r="G1">
        <v>0.29172</v>
      </c>
      <c r="H1" t="s">
        <v>38</v>
      </c>
      <c r="I1" t="s">
        <v>39</v>
      </c>
    </row>
    <row r="2" spans="1:5" ht="12.75">
      <c r="A2" t="s">
        <v>22</v>
      </c>
      <c r="B2" t="s">
        <v>38</v>
      </c>
      <c r="C2" s="3"/>
      <c r="D2" s="3"/>
      <c r="E2" t="s">
        <v>39</v>
      </c>
    </row>
    <row r="3" ht="13.5" thickBot="1"/>
    <row r="4" spans="1:4" ht="14.25" thickBot="1" thickTop="1">
      <c r="A4" s="5" t="s">
        <v>42</v>
      </c>
      <c r="C4" s="8">
        <v>52265.857</v>
      </c>
      <c r="D4" s="9">
        <v>0.29172</v>
      </c>
    </row>
    <row r="6" ht="12.75">
      <c r="A6" s="5" t="s">
        <v>0</v>
      </c>
    </row>
    <row r="7" spans="1:3" ht="12.75">
      <c r="A7" t="s">
        <v>1</v>
      </c>
      <c r="C7">
        <v>52265.857</v>
      </c>
    </row>
    <row r="8" spans="1:3" ht="12.75">
      <c r="A8" t="s">
        <v>2</v>
      </c>
      <c r="C8">
        <v>0.29172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-0.26825199628173335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15</v>
      </c>
      <c r="B12" s="12"/>
      <c r="C12" s="24">
        <f ca="1">SLOPE(INDIRECT($G$11):G992,INDIRECT($F$11):F992)</f>
        <v>-2.946615891027194E-05</v>
      </c>
      <c r="D12" s="3"/>
      <c r="E12" s="12"/>
    </row>
    <row r="13" spans="1:5" ht="12.75">
      <c r="A13" s="12" t="s">
        <v>17</v>
      </c>
      <c r="B13" s="12"/>
      <c r="C13" s="3" t="s">
        <v>12</v>
      </c>
      <c r="D13" s="16" t="s">
        <v>45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59907.69056631944</v>
      </c>
    </row>
    <row r="15" spans="1:5" ht="12.75">
      <c r="A15" s="14" t="s">
        <v>16</v>
      </c>
      <c r="B15" s="12"/>
      <c r="C15" s="15">
        <f>(C7+C11)+(C8+C12)*INT(MAX(F21:F3533))</f>
        <v>55858.63274385827</v>
      </c>
      <c r="D15" s="16" t="s">
        <v>46</v>
      </c>
      <c r="E15" s="17">
        <f>ROUND(2*(E14-$C$7)/$C$8,0)/2+E13</f>
        <v>26197</v>
      </c>
    </row>
    <row r="16" spans="1:5" ht="12.75">
      <c r="A16" s="18" t="s">
        <v>3</v>
      </c>
      <c r="B16" s="12"/>
      <c r="C16" s="19">
        <f>+C8+C12</f>
        <v>0.2916905338410897</v>
      </c>
      <c r="D16" s="16" t="s">
        <v>32</v>
      </c>
      <c r="E16" s="26">
        <f>ROUND(2*(E14-$C$15)/$C$16,0)/2+E13</f>
        <v>13882.5</v>
      </c>
    </row>
    <row r="17" spans="1:5" ht="13.5" thickBot="1">
      <c r="A17" s="16" t="s">
        <v>28</v>
      </c>
      <c r="B17" s="12"/>
      <c r="C17" s="12">
        <f>COUNT(C21:C2191)</f>
        <v>6</v>
      </c>
      <c r="D17" s="16" t="s">
        <v>33</v>
      </c>
      <c r="E17" s="20">
        <f>+$C$15+$C$16*E16-15018.5-$C$9/24</f>
        <v>44889.92241324053</v>
      </c>
    </row>
    <row r="18" spans="1:5" ht="14.25" thickBot="1" thickTop="1">
      <c r="A18" s="18" t="s">
        <v>4</v>
      </c>
      <c r="B18" s="12"/>
      <c r="C18" s="21">
        <f>+C15</f>
        <v>55858.63274385827</v>
      </c>
      <c r="D18" s="22">
        <f>+C16</f>
        <v>0.2916905338410897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36</v>
      </c>
      <c r="I20" s="7" t="s">
        <v>27</v>
      </c>
      <c r="J20" s="7" t="s">
        <v>50</v>
      </c>
      <c r="K20" s="7" t="s">
        <v>23</v>
      </c>
      <c r="L20" s="7" t="s">
        <v>24</v>
      </c>
      <c r="M20" s="7" t="s">
        <v>25</v>
      </c>
      <c r="N20" s="7" t="s">
        <v>26</v>
      </c>
      <c r="O20" s="7" t="s">
        <v>21</v>
      </c>
      <c r="P20" s="6" t="s">
        <v>20</v>
      </c>
      <c r="Q20" s="4" t="s">
        <v>13</v>
      </c>
    </row>
    <row r="21" spans="1:17" ht="12.75">
      <c r="A21" t="s">
        <v>43</v>
      </c>
      <c r="C21" s="10">
        <v>52265.857</v>
      </c>
      <c r="D21" s="10" t="s">
        <v>12</v>
      </c>
      <c r="E21">
        <f aca="true" t="shared" si="0" ref="E21:E26"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aca="true" t="shared" si="1" ref="O21:O26">+C$11+C$12*$F21</f>
        <v>-0.26825199628173335</v>
      </c>
      <c r="Q21" s="2">
        <f aca="true" t="shared" si="2" ref="Q21:Q26">+C21-15018.5</f>
        <v>37247.357</v>
      </c>
    </row>
    <row r="22" spans="1:17" ht="12.75">
      <c r="A22" s="29" t="s">
        <v>40</v>
      </c>
      <c r="B22" s="30" t="s">
        <v>41</v>
      </c>
      <c r="C22" s="29">
        <v>54829.7029</v>
      </c>
      <c r="D22" s="29">
        <v>0.0008</v>
      </c>
      <c r="E22">
        <f t="shared" si="0"/>
        <v>8788.72171945699</v>
      </c>
      <c r="F22" s="31">
        <f>ROUND(2*E22,0)/2+2</f>
        <v>8790.5</v>
      </c>
      <c r="G22">
        <f>+C22-(C$7+F22*C$8)</f>
        <v>-0.5187600000062957</v>
      </c>
      <c r="I22">
        <f>+G22</f>
        <v>-0.5187600000062957</v>
      </c>
      <c r="O22">
        <f t="shared" si="1"/>
        <v>-0.5272742661824789</v>
      </c>
      <c r="Q22" s="2">
        <f t="shared" si="2"/>
        <v>39811.2029</v>
      </c>
    </row>
    <row r="23" spans="1:17" ht="12.75">
      <c r="A23" s="32" t="s">
        <v>44</v>
      </c>
      <c r="B23" s="33" t="s">
        <v>41</v>
      </c>
      <c r="C23" s="32">
        <v>55121.9539</v>
      </c>
      <c r="D23" s="32">
        <v>0.0008</v>
      </c>
      <c r="E23">
        <f t="shared" si="0"/>
        <v>9790.541958041948</v>
      </c>
      <c r="F23" s="31">
        <f>ROUND(2*E23,0)/2+2</f>
        <v>9792.5</v>
      </c>
      <c r="G23">
        <f>+C23-(C$7+F23*C$8)</f>
        <v>-0.5712000000057742</v>
      </c>
      <c r="I23">
        <f>+G23</f>
        <v>-0.5712000000057742</v>
      </c>
      <c r="O23">
        <f t="shared" si="1"/>
        <v>-0.5567993574105714</v>
      </c>
      <c r="Q23" s="2">
        <f t="shared" si="2"/>
        <v>40103.4539</v>
      </c>
    </row>
    <row r="24" spans="1:17" ht="12.75">
      <c r="A24" s="34" t="s">
        <v>47</v>
      </c>
      <c r="B24" s="35" t="s">
        <v>48</v>
      </c>
      <c r="C24" s="36">
        <v>55544.6299</v>
      </c>
      <c r="D24" s="36">
        <v>0.0007</v>
      </c>
      <c r="E24">
        <f t="shared" si="0"/>
        <v>11239.451871657742</v>
      </c>
      <c r="F24" s="31">
        <f>ROUND(2*E24,0)/2+2</f>
        <v>11241.5</v>
      </c>
      <c r="G24">
        <f>+C24-(C$7+F24*C$8)</f>
        <v>-0.5974800000039977</v>
      </c>
      <c r="I24">
        <f>+G24</f>
        <v>-0.5974800000039977</v>
      </c>
      <c r="O24">
        <f t="shared" si="1"/>
        <v>-0.5994958216715554</v>
      </c>
      <c r="Q24" s="2">
        <f t="shared" si="2"/>
        <v>40526.1299</v>
      </c>
    </row>
    <row r="25" spans="1:17" ht="12.75">
      <c r="A25" s="34" t="s">
        <v>47</v>
      </c>
      <c r="B25" s="35" t="s">
        <v>41</v>
      </c>
      <c r="C25" s="36">
        <v>55544.7776</v>
      </c>
      <c r="D25" s="36">
        <v>0.0018</v>
      </c>
      <c r="E25">
        <f t="shared" si="0"/>
        <v>11239.958179075818</v>
      </c>
      <c r="F25" s="31">
        <f>ROUND(2*E25,0)/2+2</f>
        <v>11242</v>
      </c>
      <c r="G25">
        <f>+C25-(C$7+F25*C$8)</f>
        <v>-0.5956399999995483</v>
      </c>
      <c r="I25">
        <f>+G25</f>
        <v>-0.5956399999995483</v>
      </c>
      <c r="O25">
        <f t="shared" si="1"/>
        <v>-0.5995105547510104</v>
      </c>
      <c r="Q25" s="2">
        <f t="shared" si="2"/>
        <v>40526.2776</v>
      </c>
    </row>
    <row r="26" spans="1:17" ht="12.75">
      <c r="A26" s="37" t="s">
        <v>49</v>
      </c>
      <c r="B26" s="38" t="s">
        <v>48</v>
      </c>
      <c r="C26" s="37">
        <v>55858.8986</v>
      </c>
      <c r="D26" s="37">
        <v>0.0013</v>
      </c>
      <c r="E26">
        <f t="shared" si="0"/>
        <v>12316.747566159322</v>
      </c>
      <c r="F26" s="31">
        <f>ROUND(2*E26,0)/2+2</f>
        <v>12318.5</v>
      </c>
      <c r="J26" s="39">
        <v>-0.5112200000003213</v>
      </c>
      <c r="O26">
        <f t="shared" si="1"/>
        <v>-0.6312308748179183</v>
      </c>
      <c r="Q26" s="2">
        <f t="shared" si="2"/>
        <v>40840.3986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2022-11-24T03:34:24Z</dcterms:modified>
  <cp:category/>
  <cp:version/>
  <cp:contentType/>
  <cp:contentStatus/>
</cp:coreProperties>
</file>