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40" yWindow="32760" windowWidth="7980" windowHeight="1026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<sst xmlns="http://schemas.openxmlformats.org/spreadsheetml/2006/main" count="50" uniqueCount="48">
  <si>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</si>
  <si>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</si>
  <si>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</si>
  <si>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</si>
  <si>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</si>
  <si>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</si>
  <si>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</si>
  <si>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</si>
  <si>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</si>
  <si>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</si>
  <si>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</si>
  <si>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</si>
  <si>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</si>
  <si>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</si>
  <si>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</si>
  <si>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</si>
  <si>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</si>
  <si>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</si>
  <si>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</si>
  <si>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</si>
  <si>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</si>
  <si>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</si>
  <si>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</si>
  <si>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</si>
  <si>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</si>
  <si>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</si>
  <si>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</si>
  <si>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</si>
  <si>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</si>
  <si>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</si>
  <si>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</si>
  <si>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</si>
  <si>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</si>
  <si>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</si>
  <si>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</si>
  <si>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</si>
  <si>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Local time</t>
  </si>
  <si>
    <t>Start of linear fit &gt;&gt;&gt;&gt;&gt;&gt;&gt;&gt;&gt;&gt;&gt;&gt;&gt;&gt;&gt;&gt;&gt;&gt;&gt;&gt;&gt;</t>
  </si>
  <si>
    <t>GCVS</t>
  </si>
  <si>
    <t>BAD</t>
  </si>
  <si>
    <t>Add cycle</t>
  </si>
  <si>
    <t>Old Cycle</t>
  </si>
  <si>
    <t>GCVS 4</t>
  </si>
  <si>
    <t>V1268 Tau</t>
  </si>
  <si>
    <t>V1268 Tau / GSC na</t>
  </si>
  <si>
    <t>EA</t>
  </si>
  <si>
    <t>IBVS 6007</t>
  </si>
  <si>
    <t>I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</si>
</sst>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C09]dddd\,\ d\ mmmm\ yyyy"/>
  </numFmts>
  <fonts count="4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2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7.35"/>
      <color indexed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4" applyNumberFormat="0" applyFill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0" fontId="41" fillId="27" borderId="6" applyNumberFormat="0" applyAlignment="0" applyProtection="0"/>
    <xf numFmtId="10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3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V1268 Tau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75"/>
          <c:w val="0.91"/>
          <c:h val="0.772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GCVS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0.00052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0.00052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CC9CCC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A!$R$21:$R$999</c:f>
              <c:numCache/>
            </c:numRef>
          </c:yVal>
          <c:smooth val="0"/>
        </c:ser>
        <c:axId val="12806903"/>
        <c:axId val="48153264"/>
      </c:scatterChart>
      <c:valAx>
        <c:axId val="128069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153264"/>
        <c:crosses val="autoZero"/>
        <c:crossBetween val="midCat"/>
        <c:dispUnits/>
      </c:valAx>
      <c:valAx>
        <c:axId val="481532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806903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egendEntry>
        <c:idx val="8"/>
        <c:txPr>
          <a:bodyPr vert="horz" rot="0"/>
          <a:lstStyle/>
          <a:p>
            <a:pPr>
              <a:defRPr lang="en-US" cap="none" sz="735" b="0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20125"/>
          <c:y val="0.9335"/>
          <c:w val="0.756"/>
          <c:h val="0.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16</xdr:col>
      <xdr:colOff>133350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733800" y="0"/>
        <a:ext cx="633412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40"/>
  <sheetViews>
    <sheetView tabSelected="1" zoomScalePageLayoutView="0" workbookViewId="0" topLeftCell="A1">
      <selection activeCell="E6" sqref="E6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16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6" ht="20.25">
      <c r="A1" s="1" t="s">
        <v>44</v>
      </c>
      <c r="E1" s="28" t="s">
        <v>43</v>
      </c>
      <c r="F1" t="s">
        <v>13</v>
      </c>
    </row>
    <row r="2" spans="1:5" ht="12.75">
      <c r="A2" t="s">
        <v>24</v>
      </c>
      <c r="B2" t="s">
        <v>45</v>
      </c>
      <c r="C2" s="3"/>
      <c r="D2" s="3"/>
      <c r="E2">
        <v>0</v>
      </c>
    </row>
    <row r="3" ht="13.5" thickBot="1"/>
    <row r="4" spans="1:4" ht="13.5" thickBot="1">
      <c r="A4" s="5" t="s">
        <v>0</v>
      </c>
      <c r="C4" s="30">
        <v>54329.479</v>
      </c>
      <c r="D4" s="31">
        <v>8.161235</v>
      </c>
    </row>
    <row r="6" ht="12.75">
      <c r="A6" s="5" t="s">
        <v>1</v>
      </c>
    </row>
    <row r="7" spans="1:4" ht="12.75">
      <c r="A7" t="s">
        <v>2</v>
      </c>
      <c r="C7" s="8">
        <v>54329.479</v>
      </c>
      <c r="D7" s="29" t="e">
        <v>#N/A</v>
      </c>
    </row>
    <row r="8" spans="1:4" ht="12.75">
      <c r="A8" t="s">
        <v>3</v>
      </c>
      <c r="C8" s="8">
        <v>8.161235</v>
      </c>
      <c r="D8" s="29" t="e">
        <v>#N/A</v>
      </c>
    </row>
    <row r="9" spans="1:5" ht="12.75">
      <c r="A9" s="9" t="s">
        <v>31</v>
      </c>
      <c r="B9" s="10"/>
      <c r="C9" s="11">
        <v>-9.5</v>
      </c>
      <c r="D9" s="10" t="s">
        <v>32</v>
      </c>
      <c r="E9" s="10"/>
    </row>
    <row r="10" spans="1:5" ht="13.5" thickBot="1">
      <c r="A10" s="10"/>
      <c r="B10" s="10"/>
      <c r="C10" s="4" t="s">
        <v>20</v>
      </c>
      <c r="D10" s="4" t="s">
        <v>21</v>
      </c>
      <c r="E10" s="10"/>
    </row>
    <row r="11" spans="1:7" ht="12.75">
      <c r="A11" s="10" t="s">
        <v>15</v>
      </c>
      <c r="B11" s="10"/>
      <c r="C11" s="22">
        <f ca="1">INTERCEPT(INDIRECT($G$11):G992,INDIRECT($F$11):F992)</f>
        <v>0</v>
      </c>
      <c r="D11" s="3"/>
      <c r="E11" s="10"/>
      <c r="F11" s="23" t="str">
        <f>"F"&amp;E19</f>
        <v>F21</v>
      </c>
      <c r="G11" s="24" t="str">
        <f>"G"&amp;E19</f>
        <v>G21</v>
      </c>
    </row>
    <row r="12" spans="1:5" ht="12.75">
      <c r="A12" s="10" t="s">
        <v>16</v>
      </c>
      <c r="B12" s="10"/>
      <c r="C12" s="22">
        <f ca="1">SLOPE(INDIRECT($G$11):G992,INDIRECT($F$11):F992)</f>
        <v>-5.994764408364853E-06</v>
      </c>
      <c r="D12" s="3"/>
      <c r="E12" s="10"/>
    </row>
    <row r="13" spans="1:5" ht="12.75">
      <c r="A13" s="10" t="s">
        <v>19</v>
      </c>
      <c r="B13" s="10"/>
      <c r="C13" s="3" t="s">
        <v>13</v>
      </c>
      <c r="D13" s="14" t="s">
        <v>40</v>
      </c>
      <c r="E13" s="11">
        <v>1</v>
      </c>
    </row>
    <row r="14" spans="1:5" ht="12.75">
      <c r="A14" s="10"/>
      <c r="B14" s="10"/>
      <c r="C14" s="10"/>
      <c r="D14" s="14" t="s">
        <v>33</v>
      </c>
      <c r="E14" s="15">
        <f ca="1">NOW()+15018.5+$C$9/24</f>
        <v>59907.69549537037</v>
      </c>
    </row>
    <row r="15" spans="1:5" ht="12.75">
      <c r="A15" s="12" t="s">
        <v>17</v>
      </c>
      <c r="B15" s="10"/>
      <c r="C15" s="13">
        <f>(C7+C11)+(C8+C12)*INT(MAX(F21:F3533))</f>
        <v>55888.27374</v>
      </c>
      <c r="D15" s="14" t="s">
        <v>41</v>
      </c>
      <c r="E15" s="15">
        <f>ROUND(2*(E14-$C$7)/$C$8,0)/2+E13</f>
        <v>684.5</v>
      </c>
    </row>
    <row r="16" spans="1:5" ht="12.75">
      <c r="A16" s="16" t="s">
        <v>4</v>
      </c>
      <c r="B16" s="10"/>
      <c r="C16" s="17">
        <f>+C8+C12</f>
        <v>8.161229005235592</v>
      </c>
      <c r="D16" s="14" t="s">
        <v>34</v>
      </c>
      <c r="E16" s="24">
        <f>ROUND(2*(E14-$C$15)/$C$16,0)/2+E13</f>
        <v>493.5</v>
      </c>
    </row>
    <row r="17" spans="1:5" ht="13.5" thickBot="1">
      <c r="A17" s="14" t="s">
        <v>30</v>
      </c>
      <c r="B17" s="10"/>
      <c r="C17" s="10">
        <f>COUNT(C21:C2191)</f>
        <v>2</v>
      </c>
      <c r="D17" s="14" t="s">
        <v>35</v>
      </c>
      <c r="E17" s="18">
        <f>+$C$15+$C$16*E16-15018.5-$C$9/24</f>
        <v>44897.7360874171</v>
      </c>
    </row>
    <row r="18" spans="1:5" ht="14.25" thickBot="1" thickTop="1">
      <c r="A18" s="16" t="s">
        <v>5</v>
      </c>
      <c r="B18" s="10"/>
      <c r="C18" s="19">
        <f>+C15</f>
        <v>55888.27374</v>
      </c>
      <c r="D18" s="20">
        <f>+C16</f>
        <v>8.161229005235592</v>
      </c>
      <c r="E18" s="21" t="s">
        <v>36</v>
      </c>
    </row>
    <row r="19" spans="1:5" ht="13.5" thickTop="1">
      <c r="A19" s="25" t="s">
        <v>37</v>
      </c>
      <c r="E19" s="26">
        <v>21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">
        <v>38</v>
      </c>
      <c r="I20" s="7" t="s">
        <v>29</v>
      </c>
      <c r="J20" s="7" t="s">
        <v>18</v>
      </c>
      <c r="K20" s="7" t="s">
        <v>25</v>
      </c>
      <c r="L20" s="7" t="s">
        <v>26</v>
      </c>
      <c r="M20" s="7" t="s">
        <v>27</v>
      </c>
      <c r="N20" s="7" t="s">
        <v>28</v>
      </c>
      <c r="O20" s="7" t="s">
        <v>23</v>
      </c>
      <c r="P20" s="6" t="s">
        <v>22</v>
      </c>
      <c r="Q20" s="4" t="s">
        <v>14</v>
      </c>
      <c r="R20" s="27" t="s">
        <v>39</v>
      </c>
    </row>
    <row r="21" spans="1:17" ht="12.75">
      <c r="A21" s="29" t="s">
        <v>42</v>
      </c>
      <c r="C21" s="8">
        <v>54329.479</v>
      </c>
      <c r="D21" s="8" t="s">
        <v>13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0</v>
      </c>
      <c r="Q21" s="2">
        <f>+C21-15018.5</f>
        <v>39310.979</v>
      </c>
    </row>
    <row r="22" spans="1:17" ht="12.75">
      <c r="A22" s="32" t="s">
        <v>46</v>
      </c>
      <c r="B22" s="33" t="s">
        <v>47</v>
      </c>
      <c r="C22" s="32">
        <v>55888.27374</v>
      </c>
      <c r="D22" s="32">
        <v>0.00052</v>
      </c>
      <c r="E22">
        <f>+(C22-C$7)/C$8</f>
        <v>190.999859702606</v>
      </c>
      <c r="F22">
        <f>ROUND(2*E22,0)/2</f>
        <v>191</v>
      </c>
      <c r="G22">
        <f>+C22-(C$7+F22*C$8)</f>
        <v>-0.001145000001997687</v>
      </c>
      <c r="I22">
        <f>+G22</f>
        <v>-0.001145000001997687</v>
      </c>
      <c r="O22">
        <f>+C$11+C$12*$F22</f>
        <v>-0.001145000001997687</v>
      </c>
      <c r="Q22" s="2">
        <f>+C22-15018.5</f>
        <v>40869.77374</v>
      </c>
    </row>
    <row r="23" spans="3:17" ht="12.75">
      <c r="C23" s="8"/>
      <c r="D23" s="8"/>
      <c r="Q23" s="2"/>
    </row>
    <row r="24" spans="3:17" ht="12.75">
      <c r="C24" s="8"/>
      <c r="D24" s="8"/>
      <c r="Q24" s="2"/>
    </row>
    <row r="25" spans="3:17" ht="12.75">
      <c r="C25" s="8"/>
      <c r="D25" s="8"/>
      <c r="Q25" s="2"/>
    </row>
    <row r="26" spans="3:17" ht="12.75">
      <c r="C26" s="8"/>
      <c r="D26" s="8"/>
      <c r="Q26" s="2"/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2022-11-24T03:41:30Z</dcterms:modified>
  <cp:category/>
  <cp:version/>
  <cp:contentType/>
  <cp:contentStatus/>
</cp:coreProperties>
</file>