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7890" windowHeight="136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<sst xmlns="http://schemas.openxmlformats.org/spreadsheetml/2006/main" count="54" uniqueCount="50">
  <si>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</si>
  <si>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</si>
  <si>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</si>
  <si>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</si>
  <si>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</si>
  <si>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</si>
  <si>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</si>
  <si>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</si>
  <si>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</si>
  <si>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</si>
  <si>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</si>
  <si>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</si>
  <si>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</si>
  <si>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</si>
  <si>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</si>
  <si>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</si>
  <si>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</si>
  <si>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</si>
  <si>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</si>
  <si>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</si>
  <si>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</si>
  <si>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</si>
  <si>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</si>
  <si>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</si>
  <si>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</si>
  <si>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</si>
  <si>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</si>
  <si>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</si>
  <si>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</si>
  <si>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</si>
  <si>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</si>
  <si>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</si>
  <si>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</si>
  <si>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</si>
  <si>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</si>
  <si>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</si>
  <si>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</si>
  <si>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</si>
  <si>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Nelson</t>
  </si>
  <si>
    <t>OEJV 0091</t>
  </si>
  <si>
    <t>not avail.</t>
  </si>
  <si>
    <t>EA</t>
  </si>
  <si>
    <t>Tau</t>
  </si>
  <si>
    <t>IBVS 5966</t>
  </si>
  <si>
    <t>IBVS 5960</t>
  </si>
  <si>
    <t>I</t>
  </si>
  <si>
    <t>Add cycle</t>
  </si>
  <si>
    <t>Old Cycle</t>
  </si>
  <si>
    <t>RHN 2014</t>
  </si>
  <si>
    <t>V1295 Tau / GSC 1822-0314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</si>
</sst>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V1295 Tau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0.0009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5549248"/>
        <c:axId val="7290049"/>
      </c:scatterChart>
      <c:valAx>
        <c:axId val="4554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0049"/>
        <c:crosses val="autoZero"/>
        <c:crossBetween val="midCat"/>
        <c:dispUnits/>
      </c:valAx>
      <c:valAx>
        <c:axId val="7290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92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325"/>
          <c:y val="0.93375"/>
          <c:w val="0.675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481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7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49</v>
      </c>
    </row>
    <row r="2" spans="1:4" ht="12.75">
      <c r="A2" t="s">
        <v>24</v>
      </c>
      <c r="B2" t="s">
        <v>41</v>
      </c>
      <c r="C2" s="3"/>
      <c r="D2" s="3" t="s">
        <v>42</v>
      </c>
    </row>
    <row r="3" ht="13.5" thickBot="1"/>
    <row r="4" spans="1:4" ht="14.25" thickBot="1" thickTop="1">
      <c r="A4" s="5" t="s">
        <v>0</v>
      </c>
      <c r="C4" s="8" t="s">
        <v>40</v>
      </c>
      <c r="D4" s="9" t="s">
        <v>40</v>
      </c>
    </row>
    <row r="6" ht="12.75">
      <c r="A6" s="5" t="s">
        <v>1</v>
      </c>
    </row>
    <row r="7" spans="1:4" ht="12.75">
      <c r="A7" t="s">
        <v>2</v>
      </c>
      <c r="C7">
        <v>51566.648</v>
      </c>
      <c r="D7" s="29" t="s">
        <v>39</v>
      </c>
    </row>
    <row r="8" spans="1:4" ht="12.75">
      <c r="A8" t="s">
        <v>3</v>
      </c>
      <c r="C8">
        <v>2.0916</v>
      </c>
      <c r="D8" s="29" t="s">
        <v>39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-0.04185711150047974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16</v>
      </c>
      <c r="B12" s="12"/>
      <c r="C12" s="24">
        <f ca="1">SLOPE(INDIRECT($G$11):G992,INDIRECT($F$11):F992)</f>
        <v>3.3291989032308224E-05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46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59907.69581793981</v>
      </c>
    </row>
    <row r="15" spans="1:5" ht="12.75">
      <c r="A15" s="14" t="s">
        <v>17</v>
      </c>
      <c r="B15" s="12"/>
      <c r="C15" s="15">
        <f>(C7+C11)+(C8+C12)*INT(MAX(F21:F3533))</f>
        <v>56935.828803424345</v>
      </c>
      <c r="D15" s="16" t="s">
        <v>47</v>
      </c>
      <c r="E15" s="17">
        <f>ROUND(2*(E14-$C$7)/$C$8,0)/2+E13</f>
        <v>3989</v>
      </c>
    </row>
    <row r="16" spans="1:5" ht="12.75">
      <c r="A16" s="18" t="s">
        <v>4</v>
      </c>
      <c r="B16" s="12"/>
      <c r="C16" s="19">
        <f>+C8+C12</f>
        <v>2.0916332919890324</v>
      </c>
      <c r="D16" s="16" t="s">
        <v>34</v>
      </c>
      <c r="E16" s="26">
        <f>ROUND(2*(E14-$C$15)/$C$16,0)/2+E13</f>
        <v>1422</v>
      </c>
    </row>
    <row r="17" spans="1:5" ht="13.5" thickBot="1">
      <c r="A17" s="16" t="s">
        <v>30</v>
      </c>
      <c r="B17" s="12"/>
      <c r="C17" s="12">
        <f>COUNT(C21:C2191)</f>
        <v>4</v>
      </c>
      <c r="D17" s="16" t="s">
        <v>35</v>
      </c>
      <c r="E17" s="20">
        <f>+$C$15+$C$16*E16-15018.5-$C$9/24</f>
        <v>44892.02717796608</v>
      </c>
    </row>
    <row r="18" spans="1:5" ht="14.25" thickBot="1" thickTop="1">
      <c r="A18" s="18" t="s">
        <v>5</v>
      </c>
      <c r="B18" s="12"/>
      <c r="C18" s="21">
        <f>+C15</f>
        <v>56935.828803424345</v>
      </c>
      <c r="D18" s="22">
        <f>+C16</f>
        <v>2.0916332919890324</v>
      </c>
      <c r="E18" s="23" t="s">
        <v>36</v>
      </c>
    </row>
    <row r="19" spans="1:5" ht="13.5" thickTop="1">
      <c r="A19" s="27" t="s">
        <v>37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38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</row>
    <row r="21" spans="1:17" ht="12.75">
      <c r="A21" s="29" t="s">
        <v>39</v>
      </c>
      <c r="C21" s="10">
        <v>51566.648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-0.04185711150047974</v>
      </c>
      <c r="Q21" s="2">
        <f>+C21-15018.5</f>
        <v>36548.148</v>
      </c>
    </row>
    <row r="22" spans="1:18" ht="12.75">
      <c r="A22" s="5" t="s">
        <v>43</v>
      </c>
      <c r="C22" s="10">
        <v>55519.7933</v>
      </c>
      <c r="D22" s="10">
        <v>0.0003</v>
      </c>
      <c r="E22">
        <f>+(C22-C$7)/C$8</f>
        <v>1890.010183591507</v>
      </c>
      <c r="F22">
        <f>ROUND(2*E22,0)/2</f>
        <v>1890</v>
      </c>
      <c r="G22">
        <f>+C22-(C$7+F22*C$8)</f>
        <v>0.021299999993061647</v>
      </c>
      <c r="I22">
        <f>+G22</f>
        <v>0.021299999993061647</v>
      </c>
      <c r="O22">
        <f>+C$11+C$12*$F22</f>
        <v>0.0210647477705828</v>
      </c>
      <c r="Q22" s="2">
        <f>+C22-15018.5</f>
        <v>40501.2933</v>
      </c>
      <c r="R22">
        <f>IF(ABS(C22-C21)&lt;0.00001,1,"")</f>
      </c>
    </row>
    <row r="23" spans="1:17" ht="12.75">
      <c r="A23" s="30" t="s">
        <v>44</v>
      </c>
      <c r="B23" s="31" t="s">
        <v>45</v>
      </c>
      <c r="C23" s="32">
        <v>55498.8765</v>
      </c>
      <c r="D23" s="32">
        <v>0.0009</v>
      </c>
      <c r="E23">
        <f>+(C23-C$7)/C$8</f>
        <v>1880.0098011091973</v>
      </c>
      <c r="F23">
        <f>ROUND(2*E23,0)/2</f>
        <v>1880</v>
      </c>
      <c r="G23">
        <f>+C23-(C$7+F23*C$8)</f>
        <v>0.02049999999871943</v>
      </c>
      <c r="J23">
        <f>+G23</f>
        <v>0.02049999999871943</v>
      </c>
      <c r="O23">
        <f>+C$11+C$12*$F23</f>
        <v>0.02073182788025972</v>
      </c>
      <c r="Q23" s="2">
        <f>+C23-15018.5</f>
        <v>40480.3765</v>
      </c>
    </row>
    <row r="24" spans="1:17" ht="12.75">
      <c r="A24" s="5" t="s">
        <v>48</v>
      </c>
      <c r="C24" s="10">
        <v>56935.8288</v>
      </c>
      <c r="D24" s="10">
        <v>0.0003</v>
      </c>
      <c r="E24">
        <f>+(C24-C$7)/C$8</f>
        <v>2567.0208452859065</v>
      </c>
      <c r="F24">
        <f>ROUND(2*E24,0)/2</f>
        <v>2567</v>
      </c>
      <c r="G24">
        <f>+C24-(C$7+F24*C$8)</f>
        <v>0.043600000004516914</v>
      </c>
      <c r="I24">
        <f>+G24</f>
        <v>0.043600000004516914</v>
      </c>
      <c r="O24">
        <f>+C$11+C$12*$F24</f>
        <v>0.04360342434545547</v>
      </c>
      <c r="Q24" s="2">
        <f>+C24-15018.5</f>
        <v>41917.3288</v>
      </c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2022-11-24T03:41:58Z</dcterms:modified>
  <cp:category/>
  <cp:version/>
  <cp:contentType/>
  <cp:contentStatus/>
</cp:coreProperties>
</file>