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7980" windowHeight="144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<sst xmlns="http://schemas.openxmlformats.org/spreadsheetml/2006/main" count="53" uniqueCount="51">
  <si>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</si>
  <si>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</si>
  <si>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</si>
  <si>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</si>
  <si>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</si>
  <si>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</si>
  <si>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</si>
  <si>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</si>
  <si>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</si>
  <si>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</si>
  <si>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</si>
  <si>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</si>
  <si>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</si>
  <si>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</si>
  <si>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</si>
  <si>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</si>
  <si>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</si>
  <si>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</si>
  <si>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</si>
  <si>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</si>
  <si>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</si>
  <si>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</si>
  <si>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</si>
  <si>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</si>
  <si>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</si>
  <si>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</si>
  <si>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</si>
  <si>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</si>
  <si>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</si>
  <si>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</si>
  <si>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</si>
  <si>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</si>
  <si>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</si>
  <si>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</si>
  <si>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</si>
  <si>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</si>
  <si>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</si>
  <si>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</si>
  <si>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</si>
  <si>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</si>
  <si>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</si>
  <si>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</si>
  <si>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</si>
  <si>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V1352 Tau / GSC 1836-0131</t>
  </si>
  <si>
    <t>G1836-0131</t>
  </si>
  <si>
    <t>EA</t>
  </si>
  <si>
    <t>IBVS 5570</t>
  </si>
  <si>
    <t>IBVS 6011</t>
  </si>
  <si>
    <t>II</t>
  </si>
  <si>
    <t>IBVS 6042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</si>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</sst>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V1352 Tau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0.0019</c:v>
                  </c:pt>
                  <c:pt idx="2">
                    <c:v>0.00011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0.0019</c:v>
                  </c:pt>
                  <c:pt idx="2">
                    <c:v>0.00011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0.00011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0.00011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0.00011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0.00011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0.00011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0.00011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0.00011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0.00011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0.00011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0.00011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0.00011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0.00011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6816938"/>
        <c:axId val="62916987"/>
      </c:scatterChart>
      <c:valAx>
        <c:axId val="36816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6987"/>
        <c:crosses val="autoZero"/>
        <c:crossBetween val="midCat"/>
        <c:dispUnits/>
      </c:valAx>
      <c:valAx>
        <c:axId val="62916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1693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92"/>
          <c:y val="0.93375"/>
          <c:w val="0.756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16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43</v>
      </c>
      <c r="E1" s="30"/>
      <c r="F1" t="s">
        <v>44</v>
      </c>
    </row>
    <row r="2" spans="1:5" ht="12.75">
      <c r="A2" t="s">
        <v>24</v>
      </c>
      <c r="B2" t="s">
        <v>45</v>
      </c>
      <c r="C2" s="3"/>
      <c r="D2" s="3"/>
      <c r="E2">
        <v>0</v>
      </c>
    </row>
    <row r="3" ht="13.5" thickBot="1"/>
    <row r="4" spans="1:4" ht="14.25" thickBot="1" thickTop="1">
      <c r="A4" s="5" t="s">
        <v>0</v>
      </c>
      <c r="C4" s="8">
        <v>51531.669</v>
      </c>
      <c r="D4" s="9">
        <v>6.9098</v>
      </c>
    </row>
    <row r="6" ht="12.75">
      <c r="A6" s="5" t="s">
        <v>1</v>
      </c>
    </row>
    <row r="7" spans="1:4" ht="12.75">
      <c r="A7" t="s">
        <v>2</v>
      </c>
      <c r="C7" s="10">
        <v>51531.669</v>
      </c>
      <c r="D7" s="31" t="s">
        <v>46</v>
      </c>
    </row>
    <row r="8" spans="1:4" ht="12.75">
      <c r="A8" t="s">
        <v>3</v>
      </c>
      <c r="C8" s="10">
        <v>6.9098</v>
      </c>
      <c r="D8" s="31" t="s">
        <v>46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4.856671500014231E-05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-9.999674376775066E-05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40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59907.69643993055</v>
      </c>
    </row>
    <row r="15" spans="1:5" ht="12.75">
      <c r="A15" s="14" t="s">
        <v>17</v>
      </c>
      <c r="B15" s="12"/>
      <c r="C15" s="15">
        <f>(C7+C11)+(C8+C12)*INT(MAX(F21:F3533))</f>
        <v>56257.90385079398</v>
      </c>
      <c r="D15" s="16" t="s">
        <v>41</v>
      </c>
      <c r="E15" s="17">
        <f>ROUND(2*(E14-$C$7)/$C$8,0)/2+E13</f>
        <v>1213</v>
      </c>
    </row>
    <row r="16" spans="1:5" ht="12.75">
      <c r="A16" s="18" t="s">
        <v>4</v>
      </c>
      <c r="B16" s="12"/>
      <c r="C16" s="19">
        <f>+C8+C12</f>
        <v>6.909700003256232</v>
      </c>
      <c r="D16" s="16" t="s">
        <v>34</v>
      </c>
      <c r="E16" s="26">
        <f>ROUND(2*(E14-$C$15)/$C$16,0)/2+E13</f>
        <v>529</v>
      </c>
    </row>
    <row r="17" spans="1:5" ht="13.5" thickBot="1">
      <c r="A17" s="16" t="s">
        <v>30</v>
      </c>
      <c r="B17" s="12"/>
      <c r="C17" s="12">
        <f>COUNT(C21:C2191)</f>
        <v>3</v>
      </c>
      <c r="D17" s="16" t="s">
        <v>35</v>
      </c>
      <c r="E17" s="20">
        <f>+$C$15+$C$16*E16-15018.5-$C$9/24</f>
        <v>44895.03098584986</v>
      </c>
    </row>
    <row r="18" spans="1:5" ht="14.25" thickBot="1" thickTop="1">
      <c r="A18" s="18" t="s">
        <v>5</v>
      </c>
      <c r="B18" s="12"/>
      <c r="C18" s="21">
        <f>+C15</f>
        <v>56257.90385079398</v>
      </c>
      <c r="D18" s="22">
        <f>+C16</f>
        <v>6.909700003256232</v>
      </c>
      <c r="E18" s="23" t="s">
        <v>36</v>
      </c>
    </row>
    <row r="19" spans="1:5" ht="13.5" thickTop="1">
      <c r="A19" s="27" t="s">
        <v>37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39</v>
      </c>
    </row>
    <row r="21" spans="1:17" ht="12.75">
      <c r="A21" s="31" t="s">
        <v>42</v>
      </c>
      <c r="C21" s="10">
        <v>51531.669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4.856671500014231E-05</v>
      </c>
      <c r="Q21" s="2">
        <f>+C21-15018.5</f>
        <v>36513.169</v>
      </c>
    </row>
    <row r="22" spans="1:17" ht="12.75">
      <c r="A22" s="32" t="s">
        <v>47</v>
      </c>
      <c r="B22" s="33" t="s">
        <v>48</v>
      </c>
      <c r="C22" s="32">
        <v>55929.6938</v>
      </c>
      <c r="D22" s="32">
        <v>0.0019</v>
      </c>
      <c r="E22">
        <f>+(C22-C$7)/C$8</f>
        <v>636.4908969868881</v>
      </c>
      <c r="F22">
        <f>ROUND(2*E22,0)/2</f>
        <v>636.5</v>
      </c>
      <c r="G22">
        <f>+C22-(C$7+F22*C$8)</f>
        <v>-0.06289999999717111</v>
      </c>
      <c r="I22">
        <f>+G22</f>
        <v>-0.06289999999717111</v>
      </c>
      <c r="O22">
        <f>+C$11+C$12*$F22</f>
        <v>-0.06359936069317315</v>
      </c>
      <c r="Q22" s="2">
        <f>+C22-15018.5</f>
        <v>40911.1938</v>
      </c>
    </row>
    <row r="23" spans="1:17" ht="12.75">
      <c r="A23" s="34" t="s">
        <v>49</v>
      </c>
      <c r="B23" s="35" t="s">
        <v>50</v>
      </c>
      <c r="C23" s="36">
        <v>56257.9032</v>
      </c>
      <c r="D23" s="36">
        <v>0.00011</v>
      </c>
      <c r="E23">
        <f>+(C23-C$7)/C$8</f>
        <v>683.9900141827549</v>
      </c>
      <c r="F23">
        <f>ROUND(2*E23,0)/2</f>
        <v>684</v>
      </c>
      <c r="G23">
        <f>+C23-(C$7+F23*C$8)</f>
        <v>-0.06900000000314321</v>
      </c>
      <c r="I23">
        <f>+G23</f>
        <v>-0.06900000000314321</v>
      </c>
      <c r="O23">
        <f>+C$11+C$12*$F23</f>
        <v>-0.06834920602214131</v>
      </c>
      <c r="Q23" s="2">
        <f>+C23-15018.5</f>
        <v>41239.4032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2022-11-24T03:42:52Z</dcterms:modified>
  <cp:category/>
  <cp:version/>
  <cp:contentType/>
  <cp:contentStatus/>
</cp:coreProperties>
</file>