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<sst xmlns="http://schemas.openxmlformats.org/spreadsheetml/2006/main" count="65" uniqueCount="55">
  <si>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</si>
  <si>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</si>
  <si>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</si>
  <si>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</si>
  <si>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</si>
  <si>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</si>
  <si>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</si>
  <si>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</si>
  <si>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</si>
  <si>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</si>
  <si>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</si>
  <si>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</si>
  <si>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</si>
  <si>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</si>
  <si>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</si>
  <si>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</si>
  <si>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</si>
  <si>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</si>
  <si>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</si>
  <si>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</si>
  <si>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</si>
  <si>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</si>
  <si>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</si>
  <si>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</si>
  <si>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</si>
  <si>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</si>
  <si>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</si>
  <si>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</si>
  <si>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</si>
  <si>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</si>
  <si>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</si>
  <si>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</si>
  <si>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</si>
  <si>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</si>
  <si>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</si>
  <si>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</si>
  <si>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</si>
  <si>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</si>
  <si>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</si>
  <si>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</si>
  <si>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</si>
  <si>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</si>
  <si>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Constell:</t>
  </si>
  <si>
    <t>G0681-0692</t>
  </si>
  <si>
    <t>GSC 0681-0692</t>
  </si>
  <si>
    <t>G0681-0692_Tau.xls</t>
  </si>
  <si>
    <t>EW</t>
  </si>
  <si>
    <t>Tau</t>
  </si>
  <si>
    <t>VSX</t>
  </si>
  <si>
    <t>IBVS 5945</t>
  </si>
  <si>
    <t>I</t>
  </si>
  <si>
    <t>IBVS 5960</t>
  </si>
  <si>
    <t>II</t>
  </si>
  <si>
    <t>IBVS 6011</t>
  </si>
  <si>
    <t>IBVS 6063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</si>
</sst>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5" fillId="33" borderId="0" xfId="0" applyFont="1" applyFill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GSC 0681-0692 -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VSX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0.0004</c:v>
                  </c:pt>
                  <c:pt idx="2">
                    <c:v>0.0008</c:v>
                  </c:pt>
                  <c:pt idx="3">
                    <c:v>0.0004</c:v>
                  </c:pt>
                  <c:pt idx="4">
                    <c:v>0.0003</c:v>
                  </c:pt>
                  <c:pt idx="5">
                    <c:v>0.0005</c:v>
                  </c:pt>
                  <c:pt idx="6">
                    <c:v>0.0002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0.0004</c:v>
                  </c:pt>
                  <c:pt idx="2">
                    <c:v>0.0008</c:v>
                  </c:pt>
                  <c:pt idx="3">
                    <c:v>0.0004</c:v>
                  </c:pt>
                  <c:pt idx="4">
                    <c:v>0.0003</c:v>
                  </c:pt>
                  <c:pt idx="5">
                    <c:v>0.0005</c:v>
                  </c:pt>
                  <c:pt idx="6">
                    <c:v>0.0002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0.0008</c:v>
                  </c:pt>
                  <c:pt idx="3">
                    <c:v>0.0004</c:v>
                  </c:pt>
                  <c:pt idx="4">
                    <c:v>0.0003</c:v>
                  </c:pt>
                  <c:pt idx="5">
                    <c:v>0.0005</c:v>
                  </c:pt>
                  <c:pt idx="6">
                    <c:v>0.0002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0.0008</c:v>
                  </c:pt>
                  <c:pt idx="3">
                    <c:v>0.0004</c:v>
                  </c:pt>
                  <c:pt idx="4">
                    <c:v>0.0003</c:v>
                  </c:pt>
                  <c:pt idx="5">
                    <c:v>0.0005</c:v>
                  </c:pt>
                  <c:pt idx="6">
                    <c:v>0.0002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0.0008</c:v>
                  </c:pt>
                  <c:pt idx="3">
                    <c:v>0.0004</c:v>
                  </c:pt>
                  <c:pt idx="4">
                    <c:v>0.0003</c:v>
                  </c:pt>
                  <c:pt idx="5">
                    <c:v>0.0005</c:v>
                  </c:pt>
                  <c:pt idx="6">
                    <c:v>0.0002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0.0008</c:v>
                  </c:pt>
                  <c:pt idx="3">
                    <c:v>0.0004</c:v>
                  </c:pt>
                  <c:pt idx="4">
                    <c:v>0.0003</c:v>
                  </c:pt>
                  <c:pt idx="5">
                    <c:v>0.0005</c:v>
                  </c:pt>
                  <c:pt idx="6">
                    <c:v>0.0002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0.0008</c:v>
                  </c:pt>
                  <c:pt idx="3">
                    <c:v>0.0004</c:v>
                  </c:pt>
                  <c:pt idx="4">
                    <c:v>0.0003</c:v>
                  </c:pt>
                  <c:pt idx="5">
                    <c:v>0.0005</c:v>
                  </c:pt>
                  <c:pt idx="6">
                    <c:v>0.0002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0.0008</c:v>
                  </c:pt>
                  <c:pt idx="3">
                    <c:v>0.0004</c:v>
                  </c:pt>
                  <c:pt idx="4">
                    <c:v>0.0003</c:v>
                  </c:pt>
                  <c:pt idx="5">
                    <c:v>0.0005</c:v>
                  </c:pt>
                  <c:pt idx="6">
                    <c:v>0.0002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0.0008</c:v>
                  </c:pt>
                  <c:pt idx="3">
                    <c:v>0.0004</c:v>
                  </c:pt>
                  <c:pt idx="4">
                    <c:v>0.0003</c:v>
                  </c:pt>
                  <c:pt idx="5">
                    <c:v>0.0005</c:v>
                  </c:pt>
                  <c:pt idx="6">
                    <c:v>0.0002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0.0008</c:v>
                  </c:pt>
                  <c:pt idx="3">
                    <c:v>0.0004</c:v>
                  </c:pt>
                  <c:pt idx="4">
                    <c:v>0.0003</c:v>
                  </c:pt>
                  <c:pt idx="5">
                    <c:v>0.0005</c:v>
                  </c:pt>
                  <c:pt idx="6">
                    <c:v>0.0002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0.0008</c:v>
                  </c:pt>
                  <c:pt idx="3">
                    <c:v>0.0004</c:v>
                  </c:pt>
                  <c:pt idx="4">
                    <c:v>0.0003</c:v>
                  </c:pt>
                  <c:pt idx="5">
                    <c:v>0.0005</c:v>
                  </c:pt>
                  <c:pt idx="6">
                    <c:v>0.0002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0.0008</c:v>
                  </c:pt>
                  <c:pt idx="3">
                    <c:v>0.0004</c:v>
                  </c:pt>
                  <c:pt idx="4">
                    <c:v>0.0003</c:v>
                  </c:pt>
                  <c:pt idx="5">
                    <c:v>0.0005</c:v>
                  </c:pt>
                  <c:pt idx="6">
                    <c:v>0.0002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0.0008</c:v>
                  </c:pt>
                  <c:pt idx="3">
                    <c:v>0.0004</c:v>
                  </c:pt>
                  <c:pt idx="4">
                    <c:v>0.0003</c:v>
                  </c:pt>
                  <c:pt idx="5">
                    <c:v>0.0005</c:v>
                  </c:pt>
                  <c:pt idx="6">
                    <c:v>0.0002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0.0004</c:v>
                  </c:pt>
                  <c:pt idx="2">
                    <c:v>0.0008</c:v>
                  </c:pt>
                  <c:pt idx="3">
                    <c:v>0.0004</c:v>
                  </c:pt>
                  <c:pt idx="4">
                    <c:v>0.0003</c:v>
                  </c:pt>
                  <c:pt idx="5">
                    <c:v>0.0005</c:v>
                  </c:pt>
                  <c:pt idx="6">
                    <c:v>0.0002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34667381"/>
        <c:axId val="43570974"/>
      </c:scatterChart>
      <c:valAx>
        <c:axId val="346673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570974"/>
        <c:crosses val="autoZero"/>
        <c:crossBetween val="midCat"/>
        <c:dispUnits/>
      </c:valAx>
      <c:valAx>
        <c:axId val="435709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667381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425"/>
          <c:y val="0.93375"/>
          <c:w val="0.744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829050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40"/>
  <sheetViews>
    <sheetView tabSelected="1" zoomScalePageLayoutView="0" workbookViewId="0" topLeftCell="A1">
      <selection activeCell="F2" sqref="F2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5" ht="20.25">
      <c r="A1" s="1" t="s">
        <v>44</v>
      </c>
      <c r="E1" t="s">
        <v>45</v>
      </c>
    </row>
    <row r="2" spans="1:6" ht="12.75">
      <c r="A2" t="s">
        <v>24</v>
      </c>
      <c r="B2" t="s">
        <v>46</v>
      </c>
      <c r="C2" s="31" t="s">
        <v>42</v>
      </c>
      <c r="D2" s="3" t="s">
        <v>47</v>
      </c>
      <c r="E2" s="32" t="s">
        <v>43</v>
      </c>
      <c r="F2" t="s">
        <v>43</v>
      </c>
    </row>
    <row r="3" ht="13.5" thickBot="1"/>
    <row r="4" spans="1:4" ht="14.25" thickBot="1" thickTop="1">
      <c r="A4" s="5" t="s">
        <v>0</v>
      </c>
      <c r="C4" s="28" t="s">
        <v>41</v>
      </c>
      <c r="D4" s="29" t="s">
        <v>41</v>
      </c>
    </row>
    <row r="6" ht="12.75">
      <c r="A6" s="5" t="s">
        <v>1</v>
      </c>
    </row>
    <row r="7" spans="1:4" ht="12.75">
      <c r="A7" t="s">
        <v>2</v>
      </c>
      <c r="C7" s="8">
        <v>54473.688</v>
      </c>
      <c r="D7" s="30" t="s">
        <v>48</v>
      </c>
    </row>
    <row r="8" spans="1:4" ht="12.75">
      <c r="A8" t="s">
        <v>3</v>
      </c>
      <c r="C8" s="8">
        <v>0.247389</v>
      </c>
      <c r="D8" s="30" t="s">
        <v>48</v>
      </c>
    </row>
    <row r="9" spans="1:5" ht="12.75">
      <c r="A9" s="9" t="s">
        <v>31</v>
      </c>
      <c r="B9" s="10"/>
      <c r="C9" s="11">
        <v>-9.5</v>
      </c>
      <c r="D9" s="10" t="s">
        <v>32</v>
      </c>
      <c r="E9" s="10"/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7" ht="12.75">
      <c r="A11" s="10" t="s">
        <v>15</v>
      </c>
      <c r="B11" s="10"/>
      <c r="C11" s="22">
        <f ca="1">INTERCEPT(INDIRECT($G$11):G992,INDIRECT($F$11):F992)</f>
        <v>0.0008528329869132577</v>
      </c>
      <c r="D11" s="3"/>
      <c r="E11" s="10"/>
      <c r="F11" s="23" t="str">
        <f>"F"&amp;E19</f>
        <v>F21</v>
      </c>
      <c r="G11" s="24" t="str">
        <f>"G"&amp;E19</f>
        <v>G21</v>
      </c>
    </row>
    <row r="12" spans="1:5" ht="12.75">
      <c r="A12" s="10" t="s">
        <v>16</v>
      </c>
      <c r="B12" s="10"/>
      <c r="C12" s="22">
        <f ca="1">SLOPE(INDIRECT($G$11):G992,INDIRECT($F$11):F992)</f>
        <v>-4.050770719564338E-07</v>
      </c>
      <c r="D12" s="3"/>
      <c r="E12" s="10"/>
    </row>
    <row r="13" spans="1:5" ht="12.75">
      <c r="A13" s="10" t="s">
        <v>19</v>
      </c>
      <c r="B13" s="10"/>
      <c r="C13" s="3" t="s">
        <v>13</v>
      </c>
      <c r="D13" s="14" t="s">
        <v>38</v>
      </c>
      <c r="E13" s="11">
        <v>1</v>
      </c>
    </row>
    <row r="14" spans="1:5" ht="12.75">
      <c r="A14" s="10"/>
      <c r="B14" s="10"/>
      <c r="C14" s="10"/>
      <c r="D14" s="14" t="s">
        <v>33</v>
      </c>
      <c r="E14" s="15">
        <f ca="1">NOW()+15018.5+$C$9/24</f>
        <v>59907.70400706018</v>
      </c>
    </row>
    <row r="15" spans="1:5" ht="12.75">
      <c r="A15" s="12" t="s">
        <v>17</v>
      </c>
      <c r="B15" s="10"/>
      <c r="C15" s="13">
        <f>(C7+C11)+(C8+C12)*INT(MAX(F21:F3533))</f>
        <v>56298.67451757943</v>
      </c>
      <c r="D15" s="14" t="s">
        <v>39</v>
      </c>
      <c r="E15" s="15">
        <f>ROUND(2*(E14-$C$7)/$C$8,0)/2+E13</f>
        <v>21966.5</v>
      </c>
    </row>
    <row r="16" spans="1:5" ht="12.75">
      <c r="A16" s="16" t="s">
        <v>4</v>
      </c>
      <c r="B16" s="10"/>
      <c r="C16" s="17">
        <f>+C8+C12</f>
        <v>0.24738859492292803</v>
      </c>
      <c r="D16" s="14" t="s">
        <v>40</v>
      </c>
      <c r="E16" s="24">
        <f>ROUND(2*(E14-$C$15)/$C$16,0)/2+E13</f>
        <v>14589.5</v>
      </c>
    </row>
    <row r="17" spans="1:5" ht="13.5" thickBot="1">
      <c r="A17" s="14" t="s">
        <v>30</v>
      </c>
      <c r="B17" s="10"/>
      <c r="C17" s="10">
        <f>COUNT(C21:C2191)</f>
        <v>7</v>
      </c>
      <c r="D17" s="14" t="s">
        <v>34</v>
      </c>
      <c r="E17" s="18">
        <f>+$C$15+$C$16*E16-15018.5-$C$9/24</f>
        <v>44889.84625654082</v>
      </c>
    </row>
    <row r="18" spans="1:5" ht="14.25" thickBot="1" thickTop="1">
      <c r="A18" s="16" t="s">
        <v>5</v>
      </c>
      <c r="B18" s="10"/>
      <c r="C18" s="19">
        <f>+C15</f>
        <v>56298.67451757943</v>
      </c>
      <c r="D18" s="20">
        <f>+C16</f>
        <v>0.24738859492292803</v>
      </c>
      <c r="E18" s="21" t="s">
        <v>35</v>
      </c>
    </row>
    <row r="19" spans="1:19" ht="13.5" thickTop="1">
      <c r="A19" s="25" t="s">
        <v>36</v>
      </c>
      <c r="E19" s="26">
        <v>21</v>
      </c>
      <c r="S19">
        <f>SQRT(SUM(S21:S50)/(COUNT(S21:S50)-1))</f>
        <v>0.0016521886417475349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tr">
        <f>A21</f>
        <v>VSX</v>
      </c>
      <c r="I20" s="7" t="s">
        <v>29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7" t="s">
        <v>37</v>
      </c>
    </row>
    <row r="21" spans="1:19" ht="12.75">
      <c r="A21" t="str">
        <f>D7</f>
        <v>VSX</v>
      </c>
      <c r="C21" s="8">
        <f>C$7</f>
        <v>54473.688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0.0008528329869132577</v>
      </c>
      <c r="Q21" s="2">
        <f>+C21-15018.5</f>
        <v>39455.188</v>
      </c>
      <c r="S21">
        <f>+(O21-G21)^2</f>
        <v>7.273241035673888E-07</v>
      </c>
    </row>
    <row r="22" spans="1:19" ht="12.75">
      <c r="A22" s="33" t="s">
        <v>49</v>
      </c>
      <c r="B22" s="34" t="s">
        <v>50</v>
      </c>
      <c r="C22" s="33">
        <v>55209.6716</v>
      </c>
      <c r="D22" s="33">
        <v>0.0004</v>
      </c>
      <c r="E22">
        <f aca="true" t="shared" si="0" ref="E22:E27">+(C22-C$7)/C$8</f>
        <v>2975.0053559374087</v>
      </c>
      <c r="F22">
        <f aca="true" t="shared" si="1" ref="F22:F27">ROUND(2*E22,0)/2</f>
        <v>2975</v>
      </c>
      <c r="G22">
        <f aca="true" t="shared" si="2" ref="G22:G27">+C22-(C$7+F22*C$8)</f>
        <v>0.0013249999974505045</v>
      </c>
      <c r="I22">
        <f aca="true" t="shared" si="3" ref="I22:I27">+G22</f>
        <v>0.0013249999974505045</v>
      </c>
      <c r="O22">
        <f aca="true" t="shared" si="4" ref="O22:O27">+C$11+C$12*$F22</f>
        <v>-0.0003522713021571328</v>
      </c>
      <c r="Q22" s="2">
        <f aca="true" t="shared" si="5" ref="Q22:Q27">+C22-15018.5</f>
        <v>40191.1716</v>
      </c>
      <c r="S22">
        <f aca="true" t="shared" si="6" ref="S22:S27">+(O22-G22)^2</f>
        <v>2.8132390124874925E-06</v>
      </c>
    </row>
    <row r="23" spans="1:19" ht="12.75">
      <c r="A23" s="33" t="s">
        <v>51</v>
      </c>
      <c r="B23" s="34" t="s">
        <v>50</v>
      </c>
      <c r="C23" s="33">
        <v>55506.7835</v>
      </c>
      <c r="D23" s="33">
        <v>0.0008</v>
      </c>
      <c r="E23">
        <f t="shared" si="0"/>
        <v>4175.9961033028785</v>
      </c>
      <c r="F23">
        <f t="shared" si="1"/>
        <v>4176</v>
      </c>
      <c r="G23">
        <f t="shared" si="2"/>
        <v>-0.0009640000062063336</v>
      </c>
      <c r="I23">
        <f t="shared" si="3"/>
        <v>-0.0009640000062063336</v>
      </c>
      <c r="O23">
        <f t="shared" si="4"/>
        <v>-0.0008387688655768098</v>
      </c>
      <c r="Q23" s="2">
        <f t="shared" si="5"/>
        <v>40488.2835</v>
      </c>
      <c r="S23">
        <f t="shared" si="6"/>
        <v>1.5682838583371572E-08</v>
      </c>
    </row>
    <row r="24" spans="1:19" ht="12.75">
      <c r="A24" s="33" t="s">
        <v>51</v>
      </c>
      <c r="B24" s="34" t="s">
        <v>52</v>
      </c>
      <c r="C24" s="33">
        <v>55506.9092</v>
      </c>
      <c r="D24" s="33">
        <v>0.0004</v>
      </c>
      <c r="E24">
        <f t="shared" si="0"/>
        <v>4176.504209968915</v>
      </c>
      <c r="F24">
        <f t="shared" si="1"/>
        <v>4176.5</v>
      </c>
      <c r="G24">
        <f t="shared" si="2"/>
        <v>0.0010414999997010455</v>
      </c>
      <c r="I24">
        <f t="shared" si="3"/>
        <v>0.0010414999997010455</v>
      </c>
      <c r="O24">
        <f t="shared" si="4"/>
        <v>-0.0008389714041127881</v>
      </c>
      <c r="Q24" s="2">
        <f t="shared" si="5"/>
        <v>40488.4092</v>
      </c>
      <c r="S24">
        <f t="shared" si="6"/>
        <v>3.53617270056157E-06</v>
      </c>
    </row>
    <row r="25" spans="1:19" ht="12.75">
      <c r="A25" s="33" t="s">
        <v>53</v>
      </c>
      <c r="B25" s="34" t="s">
        <v>52</v>
      </c>
      <c r="C25" s="33">
        <v>55868.8346</v>
      </c>
      <c r="D25" s="33">
        <v>0.0003</v>
      </c>
      <c r="E25">
        <f t="shared" si="0"/>
        <v>5639.485183253904</v>
      </c>
      <c r="F25">
        <f t="shared" si="1"/>
        <v>5639.5</v>
      </c>
      <c r="G25">
        <f t="shared" si="2"/>
        <v>-0.00366550000035204</v>
      </c>
      <c r="I25">
        <f t="shared" si="3"/>
        <v>-0.00366550000035204</v>
      </c>
      <c r="O25">
        <f t="shared" si="4"/>
        <v>-0.0014315991603850507</v>
      </c>
      <c r="Q25" s="2">
        <f t="shared" si="5"/>
        <v>40850.3346</v>
      </c>
      <c r="S25">
        <f t="shared" si="6"/>
        <v>4.99031296280522E-06</v>
      </c>
    </row>
    <row r="26" spans="1:19" ht="12.75">
      <c r="A26" s="33" t="s">
        <v>53</v>
      </c>
      <c r="B26" s="34" t="s">
        <v>50</v>
      </c>
      <c r="C26" s="33">
        <v>55868.9589</v>
      </c>
      <c r="D26" s="33">
        <v>0.0005</v>
      </c>
      <c r="E26">
        <f t="shared" si="0"/>
        <v>5639.987630816228</v>
      </c>
      <c r="F26">
        <f t="shared" si="1"/>
        <v>5640</v>
      </c>
      <c r="G26">
        <f t="shared" si="2"/>
        <v>-0.0030600000027334318</v>
      </c>
      <c r="I26">
        <f t="shared" si="3"/>
        <v>-0.0030600000027334318</v>
      </c>
      <c r="O26">
        <f t="shared" si="4"/>
        <v>-0.001431801698921029</v>
      </c>
      <c r="Q26" s="2">
        <f t="shared" si="5"/>
        <v>40850.4589</v>
      </c>
      <c r="S26">
        <f t="shared" si="6"/>
        <v>2.6510297165375855E-06</v>
      </c>
    </row>
    <row r="27" spans="1:19" ht="12.75">
      <c r="A27" s="35" t="s">
        <v>54</v>
      </c>
      <c r="B27" s="36" t="s">
        <v>50</v>
      </c>
      <c r="C27" s="37">
        <v>56298.6758</v>
      </c>
      <c r="D27" s="37">
        <v>0.0002</v>
      </c>
      <c r="E27">
        <f t="shared" si="0"/>
        <v>7376.996551988954</v>
      </c>
      <c r="F27">
        <f t="shared" si="1"/>
        <v>7377</v>
      </c>
      <c r="G27">
        <f t="shared" si="2"/>
        <v>-0.0008530000050086528</v>
      </c>
      <c r="I27">
        <f t="shared" si="3"/>
        <v>-0.0008530000050086528</v>
      </c>
      <c r="O27">
        <f t="shared" si="4"/>
        <v>-0.0021354205729093544</v>
      </c>
      <c r="Q27" s="2">
        <f t="shared" si="5"/>
        <v>41280.1758</v>
      </c>
      <c r="S27">
        <f t="shared" si="6"/>
        <v>1.6446025129747578E-06</v>
      </c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2022-11-24T03:53:46Z</dcterms:modified>
  <cp:category/>
  <cp:version/>
  <cp:contentType/>
  <cp:contentStatus/>
</cp:coreProperties>
</file>