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055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<sst xmlns="http://schemas.openxmlformats.org/spreadsheetml/2006/main" count="62" uniqueCount="49">
  <si>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</si>
  <si>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</si>
  <si>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</si>
  <si>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</si>
  <si>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</si>
  <si>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</si>
  <si>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</si>
  <si>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</si>
  <si>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</si>
  <si>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</si>
  <si>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</si>
  <si>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</si>
  <si>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</si>
  <si>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</si>
  <si>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</si>
  <si>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</si>
  <si>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</si>
  <si>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</si>
  <si>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</si>
  <si>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</si>
  <si>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</si>
  <si>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</si>
  <si>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</si>
  <si>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</si>
  <si>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</si>
  <si>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</si>
  <si>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</si>
  <si>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</si>
  <si>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</si>
  <si>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</si>
  <si>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</si>
  <si>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</si>
  <si>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</si>
  <si>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</si>
  <si>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</si>
  <si>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</si>
  <si>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</si>
  <si>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</si>
  <si>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</si>
  <si>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</si>
  <si>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</si>
  <si>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</si>
  <si>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IBVS 6114</t>
  </si>
  <si>
    <t>II</t>
  </si>
  <si>
    <t>I</t>
  </si>
  <si>
    <t>VSX</t>
  </si>
  <si>
    <t>ksi Tau / GSC 0650-1469</t>
  </si>
  <si>
    <t>EA/DM</t>
  </si>
  <si>
    <t>Sp B9Vn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</si>
</sst>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11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ksi Tau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0.00097</c:v>
                  </c:pt>
                  <c:pt idx="2">
                    <c:v>0.00085</c:v>
                  </c:pt>
                  <c:pt idx="3">
                    <c:v>0.00759</c:v>
                  </c:pt>
                  <c:pt idx="4">
                    <c:v>0.00145</c:v>
                  </c:pt>
                  <c:pt idx="5">
                    <c:v>0.00089</c:v>
                  </c:pt>
                  <c:pt idx="6">
                    <c:v>0.00195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9771944"/>
        <c:axId val="43055497"/>
      </c:scatterChart>
      <c:valAx>
        <c:axId val="49771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55497"/>
        <c:crosses val="autoZero"/>
        <c:crossBetween val="midCat"/>
        <c:dispUnits/>
      </c:valAx>
      <c:valAx>
        <c:axId val="43055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7194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46</v>
      </c>
      <c r="G1" s="30"/>
      <c r="H1" s="31"/>
      <c r="I1" s="32"/>
      <c r="J1" s="33"/>
      <c r="K1" s="34"/>
      <c r="L1" s="35"/>
      <c r="M1" s="36"/>
      <c r="N1" s="36"/>
      <c r="O1" s="32"/>
    </row>
    <row r="2" spans="1:4" ht="12.75">
      <c r="A2" t="s">
        <v>23</v>
      </c>
      <c r="B2" t="s">
        <v>47</v>
      </c>
      <c r="C2" s="29"/>
      <c r="D2" s="3" t="s">
        <v>48</v>
      </c>
    </row>
    <row r="3" ht="13.5" thickBot="1"/>
    <row r="4" spans="1:4" ht="14.25" thickBot="1" thickTop="1">
      <c r="A4" s="5" t="s">
        <v>0</v>
      </c>
      <c r="C4" s="27" t="s">
        <v>37</v>
      </c>
      <c r="D4" s="28" t="s">
        <v>37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41">
        <v>48438.42</v>
      </c>
      <c r="D7" s="41" t="s">
        <v>45</v>
      </c>
    </row>
    <row r="8" spans="1:4" ht="12.75">
      <c r="A8" t="s">
        <v>3</v>
      </c>
      <c r="C8" s="41">
        <v>7.1466</v>
      </c>
      <c r="D8" s="41" t="s">
        <v>45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0.0010325703656328886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6.0447375533706697E-05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56557.02730078897</v>
      </c>
      <c r="E15" s="14" t="s">
        <v>34</v>
      </c>
      <c r="F15" s="37">
        <v>1</v>
      </c>
    </row>
    <row r="16" spans="1:6" ht="12.75">
      <c r="A16" s="16" t="s">
        <v>4</v>
      </c>
      <c r="B16" s="10"/>
      <c r="C16" s="17">
        <f>+C8+C12</f>
        <v>7.146660447375534</v>
      </c>
      <c r="E16" s="14" t="s">
        <v>30</v>
      </c>
      <c r="F16" s="38">
        <f ca="1">NOW()+15018.5+$C$5/24</f>
        <v>59907.646950462964</v>
      </c>
    </row>
    <row r="17" spans="1:6" ht="13.5" thickBot="1">
      <c r="A17" s="14" t="s">
        <v>27</v>
      </c>
      <c r="B17" s="10"/>
      <c r="C17" s="10">
        <f>COUNT(C21:C2191)</f>
        <v>7</v>
      </c>
      <c r="E17" s="14" t="s">
        <v>35</v>
      </c>
      <c r="F17" s="15">
        <f>ROUND(2*(F16-$C$7)/$C$8,0)/2+F15</f>
        <v>1606</v>
      </c>
    </row>
    <row r="18" spans="1:6" ht="14.25" thickBot="1" thickTop="1">
      <c r="A18" s="16" t="s">
        <v>5</v>
      </c>
      <c r="B18" s="10"/>
      <c r="C18" s="19">
        <f>+C15</f>
        <v>56557.02730078897</v>
      </c>
      <c r="D18" s="20">
        <f>+C16</f>
        <v>7.146660447375534</v>
      </c>
      <c r="E18" s="14" t="s">
        <v>36</v>
      </c>
      <c r="F18" s="23">
        <f>ROUND(2*(F16-$C$15)/$C$16,0)/2+F15</f>
        <v>470</v>
      </c>
    </row>
    <row r="19" spans="5:6" ht="13.5" thickTop="1">
      <c r="E19" s="14" t="s">
        <v>31</v>
      </c>
      <c r="F19" s="18">
        <f>+$C$15+$C$16*F18-15018.5-$C$5/24</f>
        <v>44897.8535443888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t="s">
        <v>45</v>
      </c>
      <c r="C21" s="8">
        <v>48438.42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0.0010325703656328886</v>
      </c>
      <c r="Q21" s="2">
        <f>+C21-15018.5</f>
        <v>33419.92</v>
      </c>
    </row>
    <row r="22" spans="1:17" ht="12.75">
      <c r="A22" s="39" t="s">
        <v>42</v>
      </c>
      <c r="B22" s="40" t="s">
        <v>43</v>
      </c>
      <c r="C22" s="39">
        <v>55917.41664</v>
      </c>
      <c r="D22" s="39">
        <v>0.00097</v>
      </c>
      <c r="E22">
        <f aca="true" t="shared" si="0" ref="E22:E27">+(C22-C$7)/C$8</f>
        <v>1046.5111577533378</v>
      </c>
      <c r="F22">
        <f aca="true" t="shared" si="1" ref="F22:F27">ROUND(2*E22,0)/2</f>
        <v>1046.5</v>
      </c>
      <c r="G22">
        <f aca="true" t="shared" si="2" ref="G22:G27">+C22-(C$7+F22*C$8)</f>
        <v>0.07974000000831438</v>
      </c>
      <c r="K22">
        <f aca="true" t="shared" si="3" ref="K22:K27">+G22</f>
        <v>0.07974000000831438</v>
      </c>
      <c r="O22">
        <f aca="true" t="shared" si="4" ref="O22:O27">+C$11+C$12*$F22</f>
        <v>0.06429074886165695</v>
      </c>
      <c r="Q22" s="2">
        <f aca="true" t="shared" si="5" ref="Q22:Q27">+C22-15018.5</f>
        <v>40898.91664</v>
      </c>
    </row>
    <row r="23" spans="1:17" ht="12.75">
      <c r="A23" s="39" t="s">
        <v>42</v>
      </c>
      <c r="B23" s="40" t="s">
        <v>43</v>
      </c>
      <c r="C23" s="39">
        <v>56210.43013</v>
      </c>
      <c r="D23" s="39">
        <v>0.00085</v>
      </c>
      <c r="E23">
        <f t="shared" si="0"/>
        <v>1087.5115621414382</v>
      </c>
      <c r="F23">
        <f t="shared" si="1"/>
        <v>1087.5</v>
      </c>
      <c r="G23">
        <f t="shared" si="2"/>
        <v>0.08263000000442844</v>
      </c>
      <c r="K23">
        <f t="shared" si="3"/>
        <v>0.08263000000442844</v>
      </c>
      <c r="O23">
        <f t="shared" si="4"/>
        <v>0.06676909125853892</v>
      </c>
      <c r="Q23" s="2">
        <f t="shared" si="5"/>
        <v>41191.93013</v>
      </c>
    </row>
    <row r="24" spans="1:17" ht="12.75">
      <c r="A24" s="39" t="s">
        <v>42</v>
      </c>
      <c r="B24" s="40" t="s">
        <v>44</v>
      </c>
      <c r="C24" s="39">
        <v>56278.29207</v>
      </c>
      <c r="D24" s="39">
        <v>0.00759</v>
      </c>
      <c r="E24">
        <f t="shared" si="0"/>
        <v>1097.0072579968103</v>
      </c>
      <c r="F24">
        <f t="shared" si="1"/>
        <v>1097</v>
      </c>
      <c r="G24">
        <f t="shared" si="2"/>
        <v>0.051870000002963934</v>
      </c>
      <c r="K24">
        <f t="shared" si="3"/>
        <v>0.051870000002963934</v>
      </c>
      <c r="O24">
        <f t="shared" si="4"/>
        <v>0.06734334132610914</v>
      </c>
      <c r="Q24" s="2">
        <f t="shared" si="5"/>
        <v>41259.79207</v>
      </c>
    </row>
    <row r="25" spans="1:17" ht="12.75">
      <c r="A25" s="39" t="s">
        <v>42</v>
      </c>
      <c r="B25" s="40" t="s">
        <v>44</v>
      </c>
      <c r="C25" s="39">
        <v>56285.44436</v>
      </c>
      <c r="D25" s="39">
        <v>0.00145</v>
      </c>
      <c r="E25">
        <f t="shared" si="0"/>
        <v>1098.0080541796103</v>
      </c>
      <c r="F25">
        <f t="shared" si="1"/>
        <v>1098</v>
      </c>
      <c r="G25">
        <f t="shared" si="2"/>
        <v>0.05756000000110362</v>
      </c>
      <c r="K25">
        <f t="shared" si="3"/>
        <v>0.05756000000110362</v>
      </c>
      <c r="O25">
        <f t="shared" si="4"/>
        <v>0.06740378870164285</v>
      </c>
      <c r="Q25" s="2">
        <f t="shared" si="5"/>
        <v>41266.94436</v>
      </c>
    </row>
    <row r="26" spans="1:17" ht="12.75">
      <c r="A26" s="39" t="s">
        <v>42</v>
      </c>
      <c r="B26" s="40" t="s">
        <v>44</v>
      </c>
      <c r="C26" s="39">
        <v>56535.5862</v>
      </c>
      <c r="D26" s="39">
        <v>0.00089</v>
      </c>
      <c r="E26">
        <f t="shared" si="0"/>
        <v>1133.0095709848038</v>
      </c>
      <c r="F26">
        <f t="shared" si="1"/>
        <v>1133</v>
      </c>
      <c r="G26">
        <f t="shared" si="2"/>
        <v>0.06839999999647262</v>
      </c>
      <c r="K26">
        <f t="shared" si="3"/>
        <v>0.06839999999647262</v>
      </c>
      <c r="O26">
        <f t="shared" si="4"/>
        <v>0.06951944684532257</v>
      </c>
      <c r="Q26" s="2">
        <f t="shared" si="5"/>
        <v>41517.0862</v>
      </c>
    </row>
    <row r="27" spans="1:17" ht="12.75">
      <c r="A27" s="39" t="s">
        <v>42</v>
      </c>
      <c r="B27" s="40" t="s">
        <v>43</v>
      </c>
      <c r="C27" s="39">
        <v>56560.59679</v>
      </c>
      <c r="D27" s="39">
        <v>0.00195</v>
      </c>
      <c r="E27">
        <f t="shared" si="0"/>
        <v>1136.5092197688418</v>
      </c>
      <c r="F27">
        <f t="shared" si="1"/>
        <v>1136.5</v>
      </c>
      <c r="G27">
        <f t="shared" si="2"/>
        <v>0.06589000000531087</v>
      </c>
      <c r="K27">
        <f t="shared" si="3"/>
        <v>0.06589000000531087</v>
      </c>
      <c r="O27">
        <f t="shared" si="4"/>
        <v>0.06973101265969056</v>
      </c>
      <c r="Q27" s="2">
        <f t="shared" si="5"/>
        <v>41542.09679</v>
      </c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2022-11-24T02:31:36Z</dcterms:modified>
  <cp:category/>
  <cp:version/>
  <cp:contentType/>
  <cp:contentStatus/>
</cp:coreProperties>
</file>