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35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<sst xmlns="http://schemas.openxmlformats.org/spreadsheetml/2006/main" count="85" uniqueCount="55">
  <si>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VSB-059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</si>
  <si>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</si>
  <si>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</si>
  <si>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</si>
  <si>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</si>
  <si>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</si>
  <si>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</si>
  <si>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</si>
  <si>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</si>
  <si>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</si>
  <si>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</si>
  <si>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</si>
  <si>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</si>
  <si>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</si>
  <si>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</si>
  <si>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</si>
  <si>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</si>
  <si>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</si>
  <si>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</si>
  <si>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</si>
  <si>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</si>
  <si>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</si>
  <si>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</si>
  <si>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</si>
  <si>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</si>
  <si>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</si>
  <si>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</si>
  <si>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</si>
  <si>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</si>
  <si>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</si>
  <si>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</si>
  <si>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</si>
  <si>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</si>
  <si>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</si>
  <si>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</si>
  <si>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</si>
  <si>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</si>
  <si>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</si>
  <si>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</si>
  <si>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</si>
  <si>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</si>
  <si>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</si>
  <si>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</si>
  <si>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</si>
  <si>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DV UMa</t>
  </si>
  <si>
    <t>UG</t>
  </si>
  <si>
    <t>pr_0</t>
  </si>
  <si>
    <t>~</t>
  </si>
  <si>
    <t>DV UMa / GSC na</t>
  </si>
  <si>
    <t>UGSU+E</t>
  </si>
  <si>
    <t>VSX</t>
  </si>
  <si>
    <t>Kreiner</t>
  </si>
  <si>
    <t>as of 2019-07-08</t>
  </si>
  <si>
    <t>GCVS says UG</t>
  </si>
  <si>
    <t>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</si>
</sst>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24" borderId="0" xfId="0" applyFont="1" applyFill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vertical="top"/>
    </xf>
    <xf numFmtId="0" fontId="14" fillId="0" borderId="0" xfId="0" applyFont="1" applyAlignment="1">
      <alignment vertical="top"/>
    </xf>
    <xf numFmtId="0" fontId="13" fillId="0" borderId="0" xfId="61" applyFont="1" applyAlignment="1">
      <alignment horizontal="left"/>
      <protection/>
    </xf>
    <xf numFmtId="0" fontId="13" fillId="0" borderId="0" xfId="6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DV UMa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crossBetween val="midCat"/>
        <c:dispUnits/>
      </c:val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6" t="s">
        <v>44</v>
      </c>
      <c r="G1" s="30">
        <v>0</v>
      </c>
      <c r="H1" s="37"/>
      <c r="I1" s="38" t="s">
        <v>15</v>
      </c>
      <c r="J1" s="39" t="s">
        <v>44</v>
      </c>
      <c r="K1" s="40">
        <v>9.46366</v>
      </c>
      <c r="L1" s="32">
        <v>44.4645</v>
      </c>
      <c r="M1" s="33">
        <v>52500.0745</v>
      </c>
      <c r="N1" s="33">
        <v>0.085852663</v>
      </c>
      <c r="O1" s="31" t="s">
        <v>45</v>
      </c>
      <c r="P1" s="41">
        <v>14</v>
      </c>
      <c r="Q1" s="41">
        <v>19.8</v>
      </c>
      <c r="R1" s="42" t="s">
        <v>46</v>
      </c>
      <c r="S1" s="43" t="s">
        <v>47</v>
      </c>
    </row>
    <row r="2" spans="1:4" ht="12.75">
      <c r="A2" t="s">
        <v>25</v>
      </c>
      <c r="B2" t="s">
        <v>49</v>
      </c>
      <c r="C2" s="29"/>
      <c r="D2" s="3"/>
    </row>
    <row r="3" ht="13.5" thickBot="1">
      <c r="E3" s="23" t="s">
        <v>53</v>
      </c>
    </row>
    <row r="4" spans="1:5" ht="14.25" thickBot="1" thickTop="1">
      <c r="A4" s="5" t="s">
        <v>2</v>
      </c>
      <c r="C4" s="27" t="s">
        <v>39</v>
      </c>
      <c r="D4" s="28" t="s">
        <v>39</v>
      </c>
      <c r="E4" s="44" t="s">
        <v>52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52500.0745</v>
      </c>
      <c r="D7" s="31" t="s">
        <v>51</v>
      </c>
    </row>
    <row r="8" spans="1:4" ht="12.75">
      <c r="A8" t="s">
        <v>5</v>
      </c>
      <c r="C8" s="8">
        <v>0.085852663</v>
      </c>
      <c r="D8" s="31" t="s">
        <v>51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-0.0006271904494339228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-2.3666823558683456E-08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56715.095053511184</v>
      </c>
      <c r="E15" s="14" t="s">
        <v>36</v>
      </c>
      <c r="F15" s="34">
        <v>1</v>
      </c>
    </row>
    <row r="16" spans="1:6" ht="12.75">
      <c r="A16" s="16" t="s">
        <v>6</v>
      </c>
      <c r="B16" s="10"/>
      <c r="C16" s="17">
        <f>+C8+C12</f>
        <v>0.08585263933317644</v>
      </c>
      <c r="E16" s="14" t="s">
        <v>32</v>
      </c>
      <c r="F16" s="35">
        <f ca="1">NOW()+15018.5+$C$5/24</f>
        <v>59907.73391944444</v>
      </c>
    </row>
    <row r="17" spans="1:6" ht="13.5" thickBot="1">
      <c r="A17" s="14" t="s">
        <v>29</v>
      </c>
      <c r="B17" s="10"/>
      <c r="C17" s="10">
        <f>COUNT(C21:C2191)</f>
        <v>11</v>
      </c>
      <c r="E17" s="14" t="s">
        <v>37</v>
      </c>
      <c r="F17" s="15">
        <f>ROUND(2*(F16-$C$7)/$C$8,0)/2+F15</f>
        <v>86284.5</v>
      </c>
    </row>
    <row r="18" spans="1:6" ht="14.25" thickBot="1" thickTop="1">
      <c r="A18" s="16" t="s">
        <v>7</v>
      </c>
      <c r="B18" s="10"/>
      <c r="C18" s="19">
        <f>+C15</f>
        <v>56715.095053511184</v>
      </c>
      <c r="D18" s="20">
        <f>+C16</f>
        <v>0.08585263933317644</v>
      </c>
      <c r="E18" s="14" t="s">
        <v>38</v>
      </c>
      <c r="F18" s="23">
        <f>ROUND(2*(F16-$C$15)/$C$16,0)/2+F15</f>
        <v>37188.5</v>
      </c>
    </row>
    <row r="19" spans="5:6" ht="13.5" thickTop="1">
      <c r="E19" s="14" t="s">
        <v>33</v>
      </c>
      <c r="F19" s="18">
        <f>+$C$15+$C$16*F18-15018.5-$C$5/24</f>
        <v>44889.72176468635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51</v>
      </c>
      <c r="C21" s="8">
        <v>52500.0745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-0.0006271904494339228</v>
      </c>
      <c r="Q21" s="2">
        <f>+C21-15018.5</f>
        <v>37481.5745</v>
      </c>
    </row>
    <row r="22" spans="1:17" ht="12.75">
      <c r="A22" t="s">
        <v>50</v>
      </c>
      <c r="C22" s="8">
        <v>46854.6616</v>
      </c>
      <c r="D22" s="8"/>
      <c r="E22">
        <f aca="true" t="shared" si="0" ref="E22:E31">+(C22-C$7)/C$8</f>
        <v>-65756.99230203265</v>
      </c>
      <c r="F22">
        <f aca="true" t="shared" si="1" ref="F22:F31">ROUND(2*E22,0)/2</f>
        <v>-65757</v>
      </c>
      <c r="G22">
        <f aca="true" t="shared" si="2" ref="G22:G31">+C22-(C$7+F22*C$8)</f>
        <v>0.0006608909970964305</v>
      </c>
      <c r="K22">
        <f aca="true" t="shared" si="3" ref="K22:K31">+G22</f>
        <v>0.0006608909970964305</v>
      </c>
      <c r="O22">
        <f aca="true" t="shared" si="4" ref="O22:O31">+C$11+C$12*$F22</f>
        <v>0.0009290688673144252</v>
      </c>
      <c r="Q22" s="2">
        <f aca="true" t="shared" si="5" ref="Q22:Q31">+C22-15018.5</f>
        <v>31836.1616</v>
      </c>
    </row>
    <row r="23" spans="1:17" ht="12.75">
      <c r="A23" s="45" t="s">
        <v>0</v>
      </c>
      <c r="B23" s="46" t="s">
        <v>1</v>
      </c>
      <c r="C23" s="45">
        <v>56712.09019999998</v>
      </c>
      <c r="D23" s="45" t="s">
        <v>54</v>
      </c>
      <c r="E23">
        <f t="shared" si="0"/>
        <v>49060.979040335355</v>
      </c>
      <c r="F23">
        <f t="shared" si="1"/>
        <v>49061</v>
      </c>
      <c r="G23">
        <f t="shared" si="2"/>
        <v>-0.0017994430236285552</v>
      </c>
      <c r="K23">
        <f t="shared" si="3"/>
        <v>-0.0017994430236285552</v>
      </c>
      <c r="O23">
        <f t="shared" si="4"/>
        <v>-0.0017883084800464919</v>
      </c>
      <c r="Q23" s="2">
        <f t="shared" si="5"/>
        <v>41693.59019999998</v>
      </c>
    </row>
    <row r="24" spans="1:17" ht="12.75">
      <c r="A24" s="45" t="s">
        <v>0</v>
      </c>
      <c r="B24" s="46" t="s">
        <v>1</v>
      </c>
      <c r="C24" s="45">
        <v>56712.17609999981</v>
      </c>
      <c r="D24" s="45" t="s">
        <v>54</v>
      </c>
      <c r="E24">
        <f t="shared" si="0"/>
        <v>49061.979591708245</v>
      </c>
      <c r="F24">
        <f t="shared" si="1"/>
        <v>49062</v>
      </c>
      <c r="G24">
        <f t="shared" si="2"/>
        <v>-0.0017521061963634565</v>
      </c>
      <c r="K24">
        <f t="shared" si="3"/>
        <v>-0.0017521061963634565</v>
      </c>
      <c r="O24">
        <f t="shared" si="4"/>
        <v>-0.0017883321468700505</v>
      </c>
      <c r="Q24" s="2">
        <f t="shared" si="5"/>
        <v>41693.67609999981</v>
      </c>
    </row>
    <row r="25" spans="1:17" ht="12.75">
      <c r="A25" s="45" t="s">
        <v>0</v>
      </c>
      <c r="B25" s="46" t="s">
        <v>1</v>
      </c>
      <c r="C25" s="45">
        <v>56712.26189999981</v>
      </c>
      <c r="D25" s="45" t="s">
        <v>54</v>
      </c>
      <c r="E25">
        <f t="shared" si="0"/>
        <v>49062.97897829688</v>
      </c>
      <c r="F25">
        <f t="shared" si="1"/>
        <v>49063</v>
      </c>
      <c r="G25">
        <f t="shared" si="2"/>
        <v>-0.0018047691919491626</v>
      </c>
      <c r="K25">
        <f t="shared" si="3"/>
        <v>-0.0018047691919491626</v>
      </c>
      <c r="O25">
        <f t="shared" si="4"/>
        <v>-0.0017883558136936092</v>
      </c>
      <c r="Q25" s="2">
        <f t="shared" si="5"/>
        <v>41693.76189999981</v>
      </c>
    </row>
    <row r="26" spans="1:17" ht="12.75">
      <c r="A26" s="45" t="s">
        <v>0</v>
      </c>
      <c r="B26" s="46" t="s">
        <v>1</v>
      </c>
      <c r="C26" s="45">
        <v>56712.34800000023</v>
      </c>
      <c r="D26" s="45" t="s">
        <v>54</v>
      </c>
      <c r="E26">
        <f t="shared" si="0"/>
        <v>49063.98185924913</v>
      </c>
      <c r="F26">
        <f t="shared" si="1"/>
        <v>49064</v>
      </c>
      <c r="G26">
        <f t="shared" si="2"/>
        <v>-0.0015574317731079645</v>
      </c>
      <c r="K26">
        <f t="shared" si="3"/>
        <v>-0.0015574317731079645</v>
      </c>
      <c r="O26">
        <f t="shared" si="4"/>
        <v>-0.0017883794805171678</v>
      </c>
      <c r="Q26" s="2">
        <f t="shared" si="5"/>
        <v>41693.84800000023</v>
      </c>
    </row>
    <row r="27" spans="1:17" ht="12.75">
      <c r="A27" s="45" t="s">
        <v>0</v>
      </c>
      <c r="B27" s="46" t="s">
        <v>1</v>
      </c>
      <c r="C27" s="45">
        <v>56713.20660000015</v>
      </c>
      <c r="D27" s="45" t="s">
        <v>54</v>
      </c>
      <c r="E27">
        <f t="shared" si="0"/>
        <v>49073.98271385185</v>
      </c>
      <c r="F27">
        <f t="shared" si="1"/>
        <v>49074</v>
      </c>
      <c r="G27">
        <f t="shared" si="2"/>
        <v>-0.0014840618532616645</v>
      </c>
      <c r="K27">
        <f t="shared" si="3"/>
        <v>-0.0014840618532616645</v>
      </c>
      <c r="O27">
        <f t="shared" si="4"/>
        <v>-0.0017886161487527547</v>
      </c>
      <c r="Q27" s="2">
        <f t="shared" si="5"/>
        <v>41694.70660000015</v>
      </c>
    </row>
    <row r="28" spans="1:17" ht="12.75">
      <c r="A28" s="45" t="s">
        <v>0</v>
      </c>
      <c r="B28" s="46" t="s">
        <v>1</v>
      </c>
      <c r="C28" s="45">
        <v>56713.29240000015</v>
      </c>
      <c r="D28" s="45" t="s">
        <v>54</v>
      </c>
      <c r="E28">
        <f t="shared" si="0"/>
        <v>49074.98210044048</v>
      </c>
      <c r="F28">
        <f t="shared" si="1"/>
        <v>49075</v>
      </c>
      <c r="G28">
        <f t="shared" si="2"/>
        <v>-0.0015367248488473706</v>
      </c>
      <c r="K28">
        <f t="shared" si="3"/>
        <v>-0.0015367248488473706</v>
      </c>
      <c r="O28">
        <f t="shared" si="4"/>
        <v>-0.0017886398155763134</v>
      </c>
      <c r="Q28" s="2">
        <f t="shared" si="5"/>
        <v>41694.79240000015</v>
      </c>
    </row>
    <row r="29" spans="1:17" ht="12.75">
      <c r="A29" s="45" t="s">
        <v>0</v>
      </c>
      <c r="B29" s="46" t="s">
        <v>1</v>
      </c>
      <c r="C29" s="45">
        <v>56714.15049999999</v>
      </c>
      <c r="D29" s="45" t="s">
        <v>54</v>
      </c>
      <c r="E29">
        <f t="shared" si="0"/>
        <v>49084.97713111108</v>
      </c>
      <c r="F29">
        <f t="shared" si="1"/>
        <v>49085</v>
      </c>
      <c r="G29">
        <f t="shared" si="2"/>
        <v>-0.001963355010957457</v>
      </c>
      <c r="K29">
        <f t="shared" si="3"/>
        <v>-0.001963355010957457</v>
      </c>
      <c r="O29">
        <f t="shared" si="4"/>
        <v>-0.0017888764838119003</v>
      </c>
      <c r="Q29" s="2">
        <f t="shared" si="5"/>
        <v>41695.65049999999</v>
      </c>
    </row>
    <row r="30" spans="1:17" ht="12.75">
      <c r="A30" s="45" t="s">
        <v>0</v>
      </c>
      <c r="B30" s="46" t="s">
        <v>1</v>
      </c>
      <c r="C30" s="45">
        <v>56714.23559999978</v>
      </c>
      <c r="D30" s="45" t="s">
        <v>54</v>
      </c>
      <c r="E30">
        <f t="shared" si="0"/>
        <v>49085.96836419366</v>
      </c>
      <c r="F30">
        <f t="shared" si="1"/>
        <v>49086</v>
      </c>
      <c r="G30">
        <f t="shared" si="2"/>
        <v>-0.0027160182216903195</v>
      </c>
      <c r="K30">
        <f t="shared" si="3"/>
        <v>-0.0027160182216903195</v>
      </c>
      <c r="O30">
        <f t="shared" si="4"/>
        <v>-0.001788900150635459</v>
      </c>
      <c r="Q30" s="2">
        <f t="shared" si="5"/>
        <v>41695.73559999978</v>
      </c>
    </row>
    <row r="31" spans="1:17" ht="12.75">
      <c r="A31" s="45" t="s">
        <v>0</v>
      </c>
      <c r="B31" s="46" t="s">
        <v>1</v>
      </c>
      <c r="C31" s="45">
        <v>56715.095000000205</v>
      </c>
      <c r="D31" s="45" t="s">
        <v>54</v>
      </c>
      <c r="E31">
        <f t="shared" si="0"/>
        <v>49095.978537092116</v>
      </c>
      <c r="F31">
        <f t="shared" si="1"/>
        <v>49096</v>
      </c>
      <c r="G31">
        <f t="shared" si="2"/>
        <v>-0.001842647798184771</v>
      </c>
      <c r="K31">
        <f t="shared" si="3"/>
        <v>-0.001842647798184771</v>
      </c>
      <c r="O31">
        <f t="shared" si="4"/>
        <v>-0.0017891368188710458</v>
      </c>
      <c r="Q31" s="2">
        <f t="shared" si="5"/>
        <v>41696.595000000205</v>
      </c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2524" r:id="rId1" display="http://vsolj.cetus-net.org/bulletin.html"/>
    <hyperlink ref="H62517" r:id="rId2" display="https://www.aavso.org/ejaavso"/>
    <hyperlink ref="I62524" r:id="rId3" display="http://vsolj.cetus-net.org/bulletin.html"/>
    <hyperlink ref="AQ56171" r:id="rId4" display="http://cdsbib.u-strasbg.fr/cgi-bin/cdsbib?1990RMxAA..21..381G"/>
    <hyperlink ref="H62521" r:id="rId5" display="https://www.aavso.org/ejaavso"/>
    <hyperlink ref="AP3535" r:id="rId6" display="http://cdsbib.u-strasbg.fr/cgi-bin/cdsbib?1990RMxAA..21..381G"/>
    <hyperlink ref="AP3538" r:id="rId7" display="http://cdsbib.u-strasbg.fr/cgi-bin/cdsbib?1990RMxAA..21..381G"/>
    <hyperlink ref="AP3536" r:id="rId8" display="http://cdsbib.u-strasbg.fr/cgi-bin/cdsbib?1990RMxAA..21..381G"/>
    <hyperlink ref="AP3520" r:id="rId9" display="http://cdsbib.u-strasbg.fr/cgi-bin/cdsbib?1990RMxAA..21..381G"/>
    <hyperlink ref="AQ3749" r:id="rId10" display="http://cdsbib.u-strasbg.fr/cgi-bin/cdsbib?1990RMxAA..21..381G"/>
    <hyperlink ref="AQ3753" r:id="rId11" display="http://cdsbib.u-strasbg.fr/cgi-bin/cdsbib?1990RMxAA..21..381G"/>
    <hyperlink ref="AQ63437" r:id="rId12" display="http://cdsbib.u-strasbg.fr/cgi-bin/cdsbib?1990RMxAA..21..381G"/>
    <hyperlink ref="I641" r:id="rId13" display="http://vsolj.cetus-net.org/bulletin.html"/>
    <hyperlink ref="H641" r:id="rId14" display="http://vsolj.cetus-net.org/bulletin.html"/>
    <hyperlink ref="AQ64098" r:id="rId15" display="http://cdsbib.u-strasbg.fr/cgi-bin/cdsbib?1990RMxAA..21..381G"/>
    <hyperlink ref="AQ64097" r:id="rId16" display="http://cdsbib.u-strasbg.fr/cgi-bin/cdsbib?1990RMxAA..21..381G"/>
    <hyperlink ref="AP1811" r:id="rId17" display="http://cdsbib.u-strasbg.fr/cgi-bin/cdsbib?1990RMxAA..21..381G"/>
    <hyperlink ref="AP1829" r:id="rId18" display="http://cdsbib.u-strasbg.fr/cgi-bin/cdsbib?1990RMxAA..21..381G"/>
    <hyperlink ref="AP1830" r:id="rId19" display="http://cdsbib.u-strasbg.fr/cgi-bin/cdsbib?1990RMxAA..21..381G"/>
    <hyperlink ref="AP182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