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47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<sst xmlns="http://schemas.openxmlformats.org/spreadsheetml/2006/main" count="51" uniqueCount="49">
  <si>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</si>
  <si>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</si>
  <si>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</si>
  <si>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</si>
  <si>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</si>
  <si>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</si>
  <si>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</si>
  <si>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</si>
  <si>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</si>
  <si>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</si>
  <si>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</si>
  <si>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</si>
  <si>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</si>
  <si>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</si>
  <si>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</si>
  <si>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</si>
  <si>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</si>
  <si>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</si>
  <si>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</si>
  <si>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</si>
  <si>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</si>
  <si>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</si>
  <si>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</si>
  <si>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</si>
  <si>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</si>
  <si>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</si>
  <si>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</si>
  <si>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</si>
  <si>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</si>
  <si>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</si>
  <si>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</si>
  <si>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</si>
  <si>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</si>
  <si>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</si>
  <si>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</si>
  <si>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</si>
  <si>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</si>
  <si>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</si>
  <si>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</si>
  <si>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</si>
  <si>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</si>
  <si>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</si>
  <si>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</si>
  <si>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OY UMa / GSC 4134-0141</t>
  </si>
  <si>
    <t>G4134-0141</t>
  </si>
  <si>
    <t>EA</t>
  </si>
  <si>
    <t>OEJV 0083</t>
  </si>
  <si>
    <t>IBVS 5992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</si>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</sst>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6.7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OY UMa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0642597"/>
        <c:axId val="51565646"/>
      </c:scatterChart>
      <c:val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5646"/>
        <c:crosses val="autoZero"/>
        <c:crossBetween val="midCat"/>
        <c:dispUnits/>
      </c:valAx>
      <c:valAx>
        <c:axId val="51565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5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67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825"/>
          <c:y val="0.93375"/>
          <c:w val="0.75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16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/>
      <c r="F1" t="s">
        <v>44</v>
      </c>
    </row>
    <row r="2" spans="1:4" ht="12.75">
      <c r="A2" t="s">
        <v>24</v>
      </c>
      <c r="B2" t="s">
        <v>45</v>
      </c>
      <c r="C2" s="3"/>
      <c r="D2" s="3"/>
    </row>
    <row r="3" ht="13.5" thickBot="1"/>
    <row r="4" spans="1:4" ht="14.25" thickBot="1" thickTop="1">
      <c r="A4" s="5" t="s">
        <v>0</v>
      </c>
      <c r="C4" s="8">
        <v>51567.76</v>
      </c>
      <c r="D4" s="9">
        <v>1.52803</v>
      </c>
    </row>
    <row r="6" ht="12.75">
      <c r="A6" s="5" t="s">
        <v>1</v>
      </c>
    </row>
    <row r="7" spans="1:4" ht="12.75">
      <c r="A7" t="s">
        <v>2</v>
      </c>
      <c r="C7" s="10">
        <v>51567.75999999978</v>
      </c>
      <c r="D7" s="31" t="s">
        <v>46</v>
      </c>
    </row>
    <row r="8" spans="1:4" ht="12.75">
      <c r="A8" t="s">
        <v>3</v>
      </c>
      <c r="C8" s="10">
        <v>1.52803</v>
      </c>
      <c r="D8" s="31" t="s">
        <v>46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2.255546860396862E-10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-1.129394167443499E-06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40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59907.74361712963</v>
      </c>
    </row>
    <row r="15" spans="1:5" ht="12.75">
      <c r="A15" s="14" t="s">
        <v>17</v>
      </c>
      <c r="B15" s="12"/>
      <c r="C15" s="15">
        <f>(C7+C11)+(C8+C12)*INT(MAX(F21:F3533))</f>
        <v>55653.7092</v>
      </c>
      <c r="D15" s="16" t="s">
        <v>41</v>
      </c>
      <c r="E15" s="17">
        <f>ROUND(2*(E14-$C$7)/$C$8,0)/2+E13</f>
        <v>5459</v>
      </c>
    </row>
    <row r="16" spans="1:5" ht="12.75">
      <c r="A16" s="18" t="s">
        <v>4</v>
      </c>
      <c r="B16" s="12"/>
      <c r="C16" s="19">
        <f>+C8+C12</f>
        <v>1.5280288706058325</v>
      </c>
      <c r="D16" s="16" t="s">
        <v>34</v>
      </c>
      <c r="E16" s="26">
        <f>ROUND(2*(E14-$C$15)/$C$16,0)/2+E13</f>
        <v>2785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35</v>
      </c>
      <c r="E17" s="20">
        <f>+$C$15+$C$16*E16-15018.5-$C$9/24</f>
        <v>44891.16543797058</v>
      </c>
    </row>
    <row r="18" spans="1:5" ht="14.25" thickBot="1" thickTop="1">
      <c r="A18" s="18" t="s">
        <v>5</v>
      </c>
      <c r="B18" s="12"/>
      <c r="C18" s="21">
        <f>+C15</f>
        <v>55653.7092</v>
      </c>
      <c r="D18" s="22">
        <f>+C16</f>
        <v>1.5280288706058325</v>
      </c>
      <c r="E18" s="23" t="s">
        <v>36</v>
      </c>
    </row>
    <row r="19" spans="1:5" ht="13.5" thickTop="1">
      <c r="A19" s="27" t="s">
        <v>37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39</v>
      </c>
    </row>
    <row r="21" spans="1:17" ht="12.75">
      <c r="A21" s="31" t="s">
        <v>42</v>
      </c>
      <c r="C21" s="10">
        <v>51567.76</v>
      </c>
      <c r="D21" s="10" t="s">
        <v>13</v>
      </c>
      <c r="E21">
        <f>+(C21-C$7)/C$8</f>
        <v>1.4761142519432616E-10</v>
      </c>
      <c r="F21">
        <f>ROUND(2*E21,0)/2</f>
        <v>0</v>
      </c>
      <c r="G21">
        <f>+C21-(C$7+F21*C$8)</f>
        <v>2.255546860396862E-10</v>
      </c>
      <c r="H21">
        <f>+G21</f>
        <v>2.255546860396862E-10</v>
      </c>
      <c r="O21">
        <f>+C$11+C$12*$F21</f>
        <v>2.255546860396862E-10</v>
      </c>
      <c r="Q21" s="2">
        <f>+C21-15018.5</f>
        <v>36549.26</v>
      </c>
    </row>
    <row r="22" spans="1:17" ht="12.75">
      <c r="A22" s="32" t="s">
        <v>47</v>
      </c>
      <c r="B22" s="33" t="s">
        <v>48</v>
      </c>
      <c r="C22" s="32">
        <v>55653.7092</v>
      </c>
      <c r="D22" s="32">
        <v>0.0003</v>
      </c>
      <c r="E22">
        <f>+(C22-C$7)/C$8</f>
        <v>2673.998023599158</v>
      </c>
      <c r="F22">
        <f>ROUND(2*E22,0)/2</f>
        <v>2674</v>
      </c>
      <c r="G22">
        <f>+C22-(C$7+F22*C$8)</f>
        <v>-0.0030199997781892307</v>
      </c>
      <c r="I22">
        <f>+G22</f>
        <v>-0.0030199997781892307</v>
      </c>
      <c r="O22">
        <f>+C$11+C$12*$F22</f>
        <v>-0.0030199997781892307</v>
      </c>
      <c r="Q22" s="2">
        <f>+C22-15018.5</f>
        <v>40635.2092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2022-11-24T04:50:48Z</dcterms:modified>
  <cp:category/>
  <cp:version/>
  <cp:contentType/>
  <cp:contentStatus/>
</cp:coreProperties>
</file>