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<sst xmlns="http://schemas.openxmlformats.org/spreadsheetml/2006/main" count="70" uniqueCount="53">
  <si>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OT UMa / GSC 4132.0362</t>
  </si>
  <si>
    <t>OT UMa</t>
  </si>
  <si>
    <t>2015L</t>
  </si>
  <si>
    <t>G4132.0362</t>
  </si>
  <si>
    <t>EW</t>
  </si>
  <si>
    <t>System Type:</t>
  </si>
  <si>
    <t>GCVS 4 Eph.</t>
  </si>
  <si>
    <t>My time zone &gt;&gt;&gt;&gt;&gt;</t>
  </si>
  <si>
    <t>(PST=8, PDT=MDT=7, MDT=CST=6, etc.)</t>
  </si>
  <si>
    <t>--- Working ----</t>
  </si>
  <si>
    <t>Epoch =</t>
  </si>
  <si>
    <t>GCVS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</si>
  <si>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</si>
  <si>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</si>
  <si>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</si>
  <si>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</si>
  <si>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</si>
  <si>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</si>
  <si>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</si>
  <si>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</si>
  <si>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</si>
  <si>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</si>
  <si>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</si>
  <si>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</si>
  <si>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</si>
  <si>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</si>
  <si>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</si>
  <si>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</si>
  <si>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</si>
  <si>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</si>
  <si>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</si>
  <si>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</si>
  <si>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</si>
  <si>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</si>
  <si>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</si>
  <si>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</si>
  <si>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</si>
  <si>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</si>
  <si>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</si>
  <si>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</si>
  <si>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</si>
  <si>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</si>
  <si>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</si>
  <si>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</si>
  <si>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</si>
  <si>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</si>
  <si>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</si>
  <si>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OEJV 0168</t>
  </si>
  <si>
    <t>I</t>
  </si>
  <si>
    <t>IBVS 6157</t>
  </si>
  <si>
    <t>OEJV 0179</t>
  </si>
  <si>
    <t>II</t>
  </si>
  <si>
    <t>OEJV 0211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</si>
</sst>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&quot;($&quot;#,##0\)"/>
    <numFmt numFmtId="173" formatCode="m/d/yyyy\ h:mm"/>
    <numFmt numFmtId="174" formatCode="m/d/yyyy"/>
    <numFmt numFmtId="175" formatCode="[$-C09]dddd\,\ d\ mmmm\ yyyy"/>
    <numFmt numFmtId="176" formatCode="d/mm/yyyy;@"/>
  </numFmts>
  <fonts count="49">
    <font>
      <sz val="1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9"/>
      <color indexed="8"/>
      <name val="CourierNewPSMT"/>
      <family val="3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3" fontId="0" fillId="0" borderId="0" applyFill="0" applyBorder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7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73" fontId="9" fillId="0" borderId="0" xfId="0" applyNumberFormat="1" applyFont="1" applyAlignment="1">
      <alignment vertical="top"/>
    </xf>
    <xf numFmtId="0" fontId="6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3" fillId="0" borderId="0" xfId="60" applyFont="1" applyAlignment="1">
      <alignment horizontal="left"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left"/>
      <protection/>
    </xf>
    <xf numFmtId="176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 UMa - O-C Diagr.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A!$H$21:$H$31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A!$I$21:$I$31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A!$J$21:$J$31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A!$K$21:$K$31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A!$L$21:$L$31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A!$M$21:$M$31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A!$N$21:$N$31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A!$F$21:$F$31</c:f>
              <c:numCache/>
            </c:numRef>
          </c:xVal>
          <c:yVal>
            <c:numRef>
              <c:f>A!$O$21:$O$31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A!$R$21:$R$31</c:f>
              <c:numCache/>
            </c:numRef>
          </c:yVal>
          <c:smooth val="0"/>
        </c:ser>
        <c:axId val="49954763"/>
        <c:axId val="46939684"/>
      </c:scatterChart>
      <c:valAx>
        <c:axId val="4995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9684"/>
        <c:crossesAt val="0"/>
        <c:crossBetween val="midCat"/>
        <c:dispUnits/>
      </c:valAx>
      <c:valAx>
        <c:axId val="46939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476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"/>
          <c:y val="0.92275"/>
          <c:w val="0.724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0.140625" style="1" customWidth="1"/>
    <col min="6" max="6" width="17.00390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15" ht="20.25">
      <c r="A1" s="2" t="s">
        <v>0</v>
      </c>
      <c r="F1" s="3" t="s">
        <v>1</v>
      </c>
      <c r="G1" s="4" t="s">
        <v>2</v>
      </c>
      <c r="H1" s="5"/>
      <c r="I1" s="6" t="s">
        <v>3</v>
      </c>
      <c r="J1" s="3" t="s">
        <v>1</v>
      </c>
      <c r="K1" s="7">
        <v>8.19232</v>
      </c>
      <c r="L1" s="8">
        <v>66.1236</v>
      </c>
      <c r="M1" s="9">
        <v>51518.739</v>
      </c>
      <c r="N1" s="9">
        <v>0.316067</v>
      </c>
      <c r="O1" s="10" t="s">
        <v>4</v>
      </c>
    </row>
    <row r="2" spans="1:4" ht="12.75">
      <c r="A2" s="1" t="s">
        <v>5</v>
      </c>
      <c r="B2" s="1" t="s">
        <v>4</v>
      </c>
      <c r="C2" s="11"/>
      <c r="D2" s="12"/>
    </row>
    <row r="4" spans="1:4" ht="12.75">
      <c r="A4" s="13" t="s">
        <v>6</v>
      </c>
      <c r="C4" s="14">
        <v>51518.739</v>
      </c>
      <c r="D4" s="15">
        <v>0.316067</v>
      </c>
    </row>
    <row r="5" spans="1:5" ht="12.75">
      <c r="A5" s="16" t="s">
        <v>7</v>
      </c>
      <c r="B5"/>
      <c r="C5" s="17">
        <v>-9.5</v>
      </c>
      <c r="D5" t="s">
        <v>8</v>
      </c>
      <c r="E5"/>
    </row>
    <row r="6" ht="12.75">
      <c r="A6" s="13" t="s">
        <v>9</v>
      </c>
    </row>
    <row r="7" spans="1:4" ht="12.75">
      <c r="A7" s="1" t="s">
        <v>10</v>
      </c>
      <c r="C7" s="18">
        <f>M1</f>
        <v>51518.739</v>
      </c>
      <c r="D7" s="19" t="s">
        <v>11</v>
      </c>
    </row>
    <row r="8" spans="1:4" ht="12.75">
      <c r="A8" s="1" t="s">
        <v>12</v>
      </c>
      <c r="C8" s="18">
        <f>N1</f>
        <v>0.316067</v>
      </c>
      <c r="D8" s="19" t="str">
        <f>D7</f>
        <v>GCVS</v>
      </c>
    </row>
    <row r="9" spans="1:4" ht="12.75">
      <c r="A9" s="20" t="s">
        <v>13</v>
      </c>
      <c r="B9" s="21">
        <v>22</v>
      </c>
      <c r="C9" s="22" t="str">
        <f>"F"&amp;B9</f>
        <v>F22</v>
      </c>
      <c r="D9" s="23" t="str">
        <f>"G"&amp;B9</f>
        <v>G22</v>
      </c>
    </row>
    <row r="10" spans="1:5" ht="12.75">
      <c r="A10"/>
      <c r="B10"/>
      <c r="C10" s="24" t="s">
        <v>14</v>
      </c>
      <c r="D10" s="24" t="s">
        <v>15</v>
      </c>
      <c r="E10"/>
    </row>
    <row r="11" spans="1:5" ht="12.75">
      <c r="A11" t="s">
        <v>16</v>
      </c>
      <c r="B11"/>
      <c r="C11" s="25">
        <f ca="1">INTERCEPT(INDIRECT($D$9):G992,INDIRECT($C$9):F992)</f>
        <v>-0.15225329973483404</v>
      </c>
      <c r="D11" s="12"/>
      <c r="E11"/>
    </row>
    <row r="12" spans="1:5" ht="12.75">
      <c r="A12" t="s">
        <v>17</v>
      </c>
      <c r="B12"/>
      <c r="C12" s="25">
        <f ca="1">SLOPE(INDIRECT($D$9):G992,INDIRECT($C$9):F992)</f>
        <v>5.08668997388706E-06</v>
      </c>
      <c r="D12" s="12"/>
      <c r="E12"/>
    </row>
    <row r="13" spans="1:3" ht="12.75">
      <c r="A13" t="s">
        <v>18</v>
      </c>
      <c r="B13"/>
      <c r="C13" s="12" t="s">
        <v>19</v>
      </c>
    </row>
    <row r="14" spans="1:3" ht="12.75">
      <c r="A14"/>
      <c r="B14"/>
      <c r="C14"/>
    </row>
    <row r="15" spans="1:6" ht="12.75">
      <c r="A15" s="26" t="s">
        <v>20</v>
      </c>
      <c r="B15"/>
      <c r="C15" s="27">
        <f>(C7+C11)+(C8+C12)*INT(MAX(F21:F3533))</f>
        <v>57799.57125340343</v>
      </c>
      <c r="E15" s="28" t="s">
        <v>21</v>
      </c>
      <c r="F15" s="29">
        <v>1</v>
      </c>
    </row>
    <row r="16" spans="1:6" ht="12.75">
      <c r="A16" s="26" t="s">
        <v>22</v>
      </c>
      <c r="B16"/>
      <c r="C16" s="27">
        <f>+C8+C12</f>
        <v>0.3160720866899739</v>
      </c>
      <c r="E16" s="28" t="s">
        <v>23</v>
      </c>
      <c r="F16" s="30">
        <f ca="1">NOW()+15018.5+$C$5/24</f>
        <v>59907.74329918981</v>
      </c>
    </row>
    <row r="17" spans="1:6" ht="12.75">
      <c r="A17" s="28" t="s">
        <v>24</v>
      </c>
      <c r="B17"/>
      <c r="C17">
        <f>COUNT(C21:C2191)</f>
        <v>11</v>
      </c>
      <c r="E17" s="28" t="s">
        <v>25</v>
      </c>
      <c r="F17" s="25">
        <f>ROUND(2*(F16-$C$7)/$C$8,0)/2+F15</f>
        <v>26543</v>
      </c>
    </row>
    <row r="18" spans="1:6" ht="12.75">
      <c r="A18" s="26" t="s">
        <v>26</v>
      </c>
      <c r="B18"/>
      <c r="C18" s="31">
        <f>+C15</f>
        <v>57799.57125340343</v>
      </c>
      <c r="D18" s="32">
        <f>+C16</f>
        <v>0.3160720866899739</v>
      </c>
      <c r="E18" s="28" t="s">
        <v>27</v>
      </c>
      <c r="F18" s="23">
        <f>ROUND(2*(F16-$C$15)/$C$16,0)/2+F15</f>
        <v>6671</v>
      </c>
    </row>
    <row r="19" spans="5:6" ht="12.75">
      <c r="E19" s="28" t="s">
        <v>28</v>
      </c>
      <c r="F19" s="33">
        <f>+$C$15+$C$16*F18-15018.5-$C$5/24</f>
        <v>44889.98397704558</v>
      </c>
    </row>
    <row r="20" spans="1:18" ht="12.75">
      <c r="A20" s="24" t="s">
        <v>29</v>
      </c>
      <c r="B20" s="24" t="s">
        <v>30</v>
      </c>
      <c r="C20" s="24" t="s">
        <v>31</v>
      </c>
      <c r="D20" s="24" t="s">
        <v>32</v>
      </c>
      <c r="E20" s="24" t="s">
        <v>33</v>
      </c>
      <c r="F20" s="24" t="s">
        <v>34</v>
      </c>
      <c r="G20" s="24" t="s">
        <v>35</v>
      </c>
      <c r="H20" s="34" t="s">
        <v>36</v>
      </c>
      <c r="I20" s="34" t="s">
        <v>37</v>
      </c>
      <c r="J20" s="34" t="s">
        <v>38</v>
      </c>
      <c r="K20" s="34" t="s">
        <v>39</v>
      </c>
      <c r="L20" s="34" t="s">
        <v>40</v>
      </c>
      <c r="M20" s="34" t="s">
        <v>41</v>
      </c>
      <c r="N20" s="34" t="s">
        <v>42</v>
      </c>
      <c r="O20" s="34" t="s">
        <v>43</v>
      </c>
      <c r="P20" s="34" t="s">
        <v>44</v>
      </c>
      <c r="Q20" s="24" t="s">
        <v>45</v>
      </c>
      <c r="R20" s="35" t="s">
        <v>46</v>
      </c>
    </row>
    <row r="21" spans="1:17" ht="12.75">
      <c r="A21" s="1" t="s">
        <v>11</v>
      </c>
      <c r="C21" s="18">
        <v>51518.739</v>
      </c>
      <c r="D21" s="18" t="s">
        <v>19</v>
      </c>
      <c r="E21" s="1">
        <f aca="true" t="shared" si="0" ref="E21:E30">+(C21-C$7)/C$8</f>
        <v>0</v>
      </c>
      <c r="F21" s="36">
        <f>ROUND(2*E21,0)/2+0.5</f>
        <v>0.5</v>
      </c>
      <c r="G21" s="1">
        <f aca="true" t="shared" si="1" ref="G21:G30">+C21-(C$7+F21*C$8)</f>
        <v>-0.15803350000351202</v>
      </c>
      <c r="H21" s="1">
        <f>+G21</f>
        <v>-0.15803350000351202</v>
      </c>
      <c r="O21" s="1">
        <f aca="true" t="shared" si="2" ref="O21:O30">+C$11+C$12*$F21</f>
        <v>-0.1522507563898471</v>
      </c>
      <c r="Q21" s="46">
        <f aca="true" t="shared" si="3" ref="Q21:Q30">+C21-15018.5</f>
        <v>36500.239</v>
      </c>
    </row>
    <row r="22" spans="1:17" ht="12.75">
      <c r="A22" s="37" t="s">
        <v>47</v>
      </c>
      <c r="B22" s="38" t="s">
        <v>48</v>
      </c>
      <c r="C22" s="39">
        <v>56729.3512</v>
      </c>
      <c r="D22" s="37">
        <v>0.0003</v>
      </c>
      <c r="E22" s="1">
        <f t="shared" si="0"/>
        <v>16485.783710415817</v>
      </c>
      <c r="F22" s="1">
        <f aca="true" t="shared" si="4" ref="F22:F31">ROUND(2*E22,0)/2</f>
        <v>16486</v>
      </c>
      <c r="G22" s="1">
        <f t="shared" si="1"/>
        <v>-0.06836200000543613</v>
      </c>
      <c r="K22" s="1">
        <f aca="true" t="shared" si="5" ref="K22:K30">+G22</f>
        <v>-0.06836200000543613</v>
      </c>
      <c r="O22" s="1">
        <f t="shared" si="2"/>
        <v>-0.06839412882533195</v>
      </c>
      <c r="Q22" s="46">
        <f t="shared" si="3"/>
        <v>41710.8512</v>
      </c>
    </row>
    <row r="23" spans="1:17" ht="12.75">
      <c r="A23" s="37" t="s">
        <v>47</v>
      </c>
      <c r="B23" s="38" t="s">
        <v>48</v>
      </c>
      <c r="C23" s="39">
        <v>56729.35145</v>
      </c>
      <c r="D23" s="37">
        <v>0.0003</v>
      </c>
      <c r="E23" s="1">
        <f t="shared" si="0"/>
        <v>16485.784501387367</v>
      </c>
      <c r="F23" s="1">
        <f t="shared" si="4"/>
        <v>16486</v>
      </c>
      <c r="G23" s="1">
        <f t="shared" si="1"/>
        <v>-0.06811200000083772</v>
      </c>
      <c r="K23" s="1">
        <f t="shared" si="5"/>
        <v>-0.06811200000083772</v>
      </c>
      <c r="O23" s="1">
        <f t="shared" si="2"/>
        <v>-0.06839412882533195</v>
      </c>
      <c r="Q23" s="46">
        <f t="shared" si="3"/>
        <v>41710.85145</v>
      </c>
    </row>
    <row r="24" spans="1:17" ht="12.75">
      <c r="A24" s="37" t="s">
        <v>47</v>
      </c>
      <c r="B24" s="38" t="s">
        <v>48</v>
      </c>
      <c r="C24" s="39">
        <v>56729.3519</v>
      </c>
      <c r="D24" s="37">
        <v>0.0003</v>
      </c>
      <c r="E24" s="1">
        <f t="shared" si="0"/>
        <v>16485.785925136126</v>
      </c>
      <c r="F24" s="1">
        <f t="shared" si="4"/>
        <v>16486</v>
      </c>
      <c r="G24" s="1">
        <f t="shared" si="1"/>
        <v>-0.06766200000129174</v>
      </c>
      <c r="K24" s="1">
        <f t="shared" si="5"/>
        <v>-0.06766200000129174</v>
      </c>
      <c r="O24" s="1">
        <f t="shared" si="2"/>
        <v>-0.06839412882533195</v>
      </c>
      <c r="Q24" s="46">
        <f t="shared" si="3"/>
        <v>41710.8519</v>
      </c>
    </row>
    <row r="25" spans="1:17" ht="12.75">
      <c r="A25" s="37" t="s">
        <v>49</v>
      </c>
      <c r="B25" s="38"/>
      <c r="C25" s="37">
        <v>56729.5088</v>
      </c>
      <c r="D25" s="37">
        <v>0.0003</v>
      </c>
      <c r="E25" s="1">
        <f t="shared" si="0"/>
        <v>16486.282338871195</v>
      </c>
      <c r="F25" s="1">
        <f t="shared" si="4"/>
        <v>16486.5</v>
      </c>
      <c r="G25" s="1">
        <f t="shared" si="1"/>
        <v>-0.06879549999575829</v>
      </c>
      <c r="K25" s="1">
        <f t="shared" si="5"/>
        <v>-0.06879549999575829</v>
      </c>
      <c r="O25" s="1">
        <f t="shared" si="2"/>
        <v>-0.06839158548034502</v>
      </c>
      <c r="Q25" s="46">
        <f t="shared" si="3"/>
        <v>41711.0088</v>
      </c>
    </row>
    <row r="26" spans="1:17" ht="12.75">
      <c r="A26" s="40" t="s">
        <v>50</v>
      </c>
      <c r="B26" s="41" t="s">
        <v>48</v>
      </c>
      <c r="C26" s="42">
        <v>57070.39386</v>
      </c>
      <c r="D26" s="42">
        <v>0.0003</v>
      </c>
      <c r="E26" s="1">
        <f t="shared" si="0"/>
        <v>17564.803854878857</v>
      </c>
      <c r="F26" s="1">
        <f t="shared" si="4"/>
        <v>17565</v>
      </c>
      <c r="G26" s="1">
        <f t="shared" si="1"/>
        <v>-0.061995000003662426</v>
      </c>
      <c r="K26" s="1">
        <f t="shared" si="5"/>
        <v>-0.061995000003662426</v>
      </c>
      <c r="O26" s="1">
        <f t="shared" si="2"/>
        <v>-0.06290559034350782</v>
      </c>
      <c r="Q26" s="46">
        <f t="shared" si="3"/>
        <v>42051.89386</v>
      </c>
    </row>
    <row r="27" spans="1:17" ht="12.75">
      <c r="A27" s="40" t="s">
        <v>50</v>
      </c>
      <c r="B27" s="41" t="s">
        <v>51</v>
      </c>
      <c r="C27" s="42">
        <v>57070.54916</v>
      </c>
      <c r="D27" s="42">
        <v>0.0003</v>
      </c>
      <c r="E27" s="1">
        <f t="shared" si="0"/>
        <v>17565.295206396117</v>
      </c>
      <c r="F27" s="1">
        <f t="shared" si="4"/>
        <v>17565.5</v>
      </c>
      <c r="G27" s="1">
        <f t="shared" si="1"/>
        <v>-0.06472850000136532</v>
      </c>
      <c r="K27" s="1">
        <f t="shared" si="5"/>
        <v>-0.06472850000136532</v>
      </c>
      <c r="O27" s="1">
        <f t="shared" si="2"/>
        <v>-0.06290304699852088</v>
      </c>
      <c r="Q27" s="46">
        <f t="shared" si="3"/>
        <v>42052.04916</v>
      </c>
    </row>
    <row r="28" spans="1:17" ht="12.75">
      <c r="A28" s="40" t="s">
        <v>50</v>
      </c>
      <c r="B28" s="41" t="s">
        <v>48</v>
      </c>
      <c r="C28" s="42">
        <v>57388.36368</v>
      </c>
      <c r="D28" s="42">
        <v>0.0001</v>
      </c>
      <c r="E28" s="1">
        <f t="shared" si="0"/>
        <v>18570.824160700107</v>
      </c>
      <c r="F28" s="1">
        <f t="shared" si="4"/>
        <v>18571</v>
      </c>
      <c r="G28" s="1">
        <f t="shared" si="1"/>
        <v>-0.055576999999175314</v>
      </c>
      <c r="K28" s="1">
        <f t="shared" si="5"/>
        <v>-0.055576999999175314</v>
      </c>
      <c r="O28" s="1">
        <f t="shared" si="2"/>
        <v>-0.057788380229777433</v>
      </c>
      <c r="Q28" s="46">
        <f t="shared" si="3"/>
        <v>42369.86368</v>
      </c>
    </row>
    <row r="29" spans="1:17" ht="12.75">
      <c r="A29" s="40" t="s">
        <v>50</v>
      </c>
      <c r="B29" s="41" t="s">
        <v>51</v>
      </c>
      <c r="C29" s="42">
        <v>57388.51839</v>
      </c>
      <c r="D29" s="42">
        <v>0.0001</v>
      </c>
      <c r="E29" s="1">
        <f t="shared" si="0"/>
        <v>18571.313645524515</v>
      </c>
      <c r="F29" s="1">
        <f t="shared" si="4"/>
        <v>18571.5</v>
      </c>
      <c r="G29" s="1">
        <f t="shared" si="1"/>
        <v>-0.058900500007439405</v>
      </c>
      <c r="K29" s="1">
        <f t="shared" si="5"/>
        <v>-0.058900500007439405</v>
      </c>
      <c r="O29" s="1">
        <f t="shared" si="2"/>
        <v>-0.0577858368847905</v>
      </c>
      <c r="Q29" s="46">
        <f t="shared" si="3"/>
        <v>42370.01839</v>
      </c>
    </row>
    <row r="30" spans="1:17" ht="12.75">
      <c r="A30" s="40" t="s">
        <v>50</v>
      </c>
      <c r="B30" s="41" t="s">
        <v>51</v>
      </c>
      <c r="C30" s="42">
        <v>57389.46657</v>
      </c>
      <c r="D30" s="42">
        <v>0.0001</v>
      </c>
      <c r="E30" s="1">
        <f t="shared" si="0"/>
        <v>18574.313579082904</v>
      </c>
      <c r="F30" s="1">
        <f t="shared" si="4"/>
        <v>18574.5</v>
      </c>
      <c r="G30" s="1">
        <f t="shared" si="1"/>
        <v>-0.0589215000072727</v>
      </c>
      <c r="K30" s="1">
        <f t="shared" si="5"/>
        <v>-0.0589215000072727</v>
      </c>
      <c r="O30" s="1">
        <f t="shared" si="2"/>
        <v>-0.05777057681486883</v>
      </c>
      <c r="Q30" s="46">
        <f t="shared" si="3"/>
        <v>42370.96657</v>
      </c>
    </row>
    <row r="31" spans="1:17" ht="12.75">
      <c r="A31" s="43" t="s">
        <v>52</v>
      </c>
      <c r="B31" s="44" t="s">
        <v>51</v>
      </c>
      <c r="C31" s="45">
        <v>57799.57158000022</v>
      </c>
      <c r="D31" s="45">
        <v>0.0003</v>
      </c>
      <c r="E31" s="1">
        <f>+(C31-C$7)/C$8</f>
        <v>19871.839135373895</v>
      </c>
      <c r="F31" s="1">
        <f t="shared" si="4"/>
        <v>19872</v>
      </c>
      <c r="G31" s="1">
        <f>+C31-(C$7+F31*C$8)</f>
        <v>-0.05084399977931753</v>
      </c>
      <c r="K31" s="1">
        <f>+G31</f>
        <v>-0.05084399977931753</v>
      </c>
      <c r="O31" s="1">
        <f>+C$11+C$12*$F31</f>
        <v>-0.05117059657375038</v>
      </c>
      <c r="Q31" s="46">
        <f>+C31-15018.5</f>
        <v>42781.07158000022</v>
      </c>
    </row>
    <row r="32" ht="12.75">
      <c r="Q32" s="4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2022-11-24T04:50:21Z</dcterms:modified>
  <cp:category/>
  <cp:version/>
  <cp:contentType/>
  <cp:contentStatus/>
</cp:coreProperties>
</file>