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450" windowHeight="13245" activeTab="0"/>
  </bookViews>
  <sheets>
    <sheet name="A" sheetId="1" r:id="rId1"/>
    <sheet name="BAV" sheetId="2" r:id="rId2"/>
    <sheet name="Q_fit" sheetId="3" r:id="rId3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<sst xmlns="http://schemas.openxmlformats.org/spreadsheetml/2006/main" count="632" uniqueCount="373">
  <si>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</si>
  <si>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</si>
  <si>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</si>
  <si>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</si>
  <si>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</si>
  <si>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</si>
  <si>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</si>
  <si>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</si>
  <si>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</si>
  <si>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</si>
  <si>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</si>
  <si>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</si>
  <si>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</si>
  <si>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</si>
  <si>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</si>
  <si>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</si>
  <si>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</si>
  <si>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</si>
  <si>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</si>
  <si>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</si>
  <si>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</si>
  <si>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</si>
  <si>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</si>
  <si>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</si>
  <si>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</si>
  <si>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Diethelm R</t>
  </si>
  <si>
    <t>BBSAG Bull.47</t>
  </si>
  <si>
    <t>B</t>
  </si>
  <si>
    <t>v</t>
  </si>
  <si>
    <t>Locher K</t>
  </si>
  <si>
    <t>BBSAG Bull.50</t>
  </si>
  <si>
    <t>BBSAG Bull.52</t>
  </si>
  <si>
    <t>BBSAG Bull.53</t>
  </si>
  <si>
    <t>BBSAG Bull.59</t>
  </si>
  <si>
    <t>BBSAG Bull.66</t>
  </si>
  <si>
    <t>BBSAG Bull.88</t>
  </si>
  <si>
    <t>BRNO 30</t>
  </si>
  <si>
    <t>K</t>
  </si>
  <si>
    <t>BBSAG Bull.91</t>
  </si>
  <si>
    <t>BBSAG Bull.92</t>
  </si>
  <si>
    <t>BBSAG Bull.94</t>
  </si>
  <si>
    <t>BRNO 31</t>
  </si>
  <si>
    <t>BBSAG Bull.96</t>
  </si>
  <si>
    <t>BBSAG Bull.97</t>
  </si>
  <si>
    <t>BBSAG Bull.98</t>
  </si>
  <si>
    <t>IBVS 3877</t>
  </si>
  <si>
    <t>BBSAG Bull.104</t>
  </si>
  <si>
    <t>BBSAG Bull.109</t>
  </si>
  <si>
    <t>BBSAG Bull.112</t>
  </si>
  <si>
    <t>BBSAG Bull.114</t>
  </si>
  <si>
    <t>BBSAG Bull.117</t>
  </si>
  <si>
    <t>BBSAG</t>
  </si>
  <si>
    <t>BRNO</t>
  </si>
  <si>
    <t>IBVS</t>
  </si>
  <si>
    <t>Nelson</t>
  </si>
  <si>
    <t>IBVS 5602</t>
  </si>
  <si>
    <t># of data points:</t>
  </si>
  <si>
    <t>EA/SD</t>
  </si>
  <si>
    <t>My time zone &gt;&gt;&gt;&gt;&gt;</t>
  </si>
  <si>
    <t>(PST=8, PDT=MDT=7, MDT=CST=6, etc.)</t>
  </si>
  <si>
    <t>JD today</t>
  </si>
  <si>
    <t>New Cycle</t>
  </si>
  <si>
    <t>Next ToM</t>
  </si>
  <si>
    <t>IBVS 5753</t>
  </si>
  <si>
    <t>I</t>
  </si>
  <si>
    <t>IBVS 5802</t>
  </si>
  <si>
    <t>IBVS 5894</t>
  </si>
  <si>
    <t>OEJV 0060</t>
  </si>
  <si>
    <t>vis</t>
  </si>
  <si>
    <t>OEJV 0107</t>
  </si>
  <si>
    <t>OEJV</t>
  </si>
  <si>
    <t>Add cycle</t>
  </si>
  <si>
    <t>Old Cycle</t>
  </si>
  <si>
    <t>IBVS 6010</t>
  </si>
  <si>
    <t>OEJV 0003</t>
  </si>
  <si>
    <t>Start of linear fit &gt;&gt;&gt;</t>
  </si>
  <si>
    <t>Linear Ephemeris =</t>
  </si>
  <si>
    <t>Quad. Ephemeris =</t>
  </si>
  <si>
    <r>
      <t>diff</t>
    </r>
    <r>
      <rPr>
        <vertAlign val="superscript"/>
        <sz val="10"/>
        <rFont val="Arial"/>
        <family val="2"/>
      </rPr>
      <t>2</t>
    </r>
  </si>
  <si>
    <t>wt</t>
  </si>
  <si>
    <r>
      <t>wt.diff</t>
    </r>
    <r>
      <rPr>
        <vertAlign val="superscript"/>
        <sz val="10"/>
        <rFont val="Arial"/>
        <family val="2"/>
      </rPr>
      <t>2</t>
    </r>
  </si>
  <si>
    <t>BAD</t>
  </si>
  <si>
    <t>dP/dt =</t>
  </si>
  <si>
    <t>TW UMa / gsc 3857-0283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</si>
  <si>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</si>
  <si>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</si>
  <si>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</si>
  <si>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</si>
  <si>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</si>
  <si>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</si>
  <si>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</si>
  <si>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</si>
  <si>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</si>
  <si>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</si>
  <si>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</si>
  <si>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</si>
  <si>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</si>
  <si>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</si>
  <si>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</si>
  <si>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</si>
  <si>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</si>
  <si>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</si>
  <si>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</si>
  <si>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</si>
  <si>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</si>
  <si>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</si>
  <si>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</si>
  <si>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</si>
  <si>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</si>
  <si>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</si>
  <si>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</si>
  <si>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</si>
  <si>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</si>
  <si>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</si>
  <si>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</si>
  <si>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</si>
  <si>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</si>
  <si>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</si>
  <si>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</si>
  <si>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</si>
  <si>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</si>
  <si>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</si>
  <si>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</si>
  <si>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</si>
  <si>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</si>
  <si>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</si>
  <si>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</si>
  <si>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</si>
  <si>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</si>
  <si>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</si>
  <si>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</si>
  <si>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</si>
  <si>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</si>
  <si>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</si>
  <si>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</si>
  <si>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</si>
  <si>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</si>
  <si>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</si>
  <si>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</si>
  <si>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</si>
  <si>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</si>
  <si>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</si>
  <si>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</si>
  <si>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</si>
  <si>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</si>
  <si>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</si>
  <si>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</si>
  <si>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</si>
  <si>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</si>
  <si>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</si>
  <si>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</si>
  <si>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</si>
  <si>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</si>
  <si>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</si>
  <si>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</si>
  <si>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</si>
  <si>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</si>
  <si>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</si>
  <si>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</si>
  <si>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</si>
  <si>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</si>
  <si>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</si>
  <si>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</si>
  <si>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</si>
  <si>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</si>
  <si>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</si>
  <si>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</si>
  <si>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</si>
  <si>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</si>
  <si>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</si>
  <si>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</si>
  <si>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IBVS 5984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</si>
  <si>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</si>
  <si>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</si>
  <si>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</si>
  <si>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</si>
  <si>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</si>
  <si>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2424641.55 </t>
  </si>
  <si>
    <t> 06.05.1926 01:12 </t>
  </si>
  <si>
    <t> 0.95 </t>
  </si>
  <si>
    <t>P </t>
  </si>
  <si>
    <t> Ross </t>
  </si>
  <si>
    <t> AN 251.317 </t>
  </si>
  <si>
    <t>2425688.33 </t>
  </si>
  <si>
    <t> 17.03.1929 19:55 </t>
  </si>
  <si>
    <t> 1.15 </t>
  </si>
  <si>
    <t> H.Rügemer </t>
  </si>
  <si>
    <t>2425716.344 </t>
  </si>
  <si>
    <t> 14.04.1929 20:15 </t>
  </si>
  <si>
    <t> 0.997 </t>
  </si>
  <si>
    <t> S.Beljawsky </t>
  </si>
  <si>
    <t> PZ 4.196 </t>
  </si>
  <si>
    <t>2426041.367 </t>
  </si>
  <si>
    <t> 05.03.1930 20:48 </t>
  </si>
  <si>
    <t>2426444.42 </t>
  </si>
  <si>
    <t> 12.04.1931 22:04 </t>
  </si>
  <si>
    <t> -0.06 </t>
  </si>
  <si>
    <t>2426455.274 </t>
  </si>
  <si>
    <t> 23.04.1931 18:34 </t>
  </si>
  <si>
    <t> -0.043 </t>
  </si>
  <si>
    <t>2426509.45 </t>
  </si>
  <si>
    <t> 16.06.1931 22:48 </t>
  </si>
  <si>
    <t> -0.04 </t>
  </si>
  <si>
    <t>2427133.57 </t>
  </si>
  <si>
    <t> 02.03.1933 01:40 </t>
  </si>
  <si>
    <t> 0.04 </t>
  </si>
  <si>
    <t>2444303.463 </t>
  </si>
  <si>
    <t> 04.03.1980 23:06 </t>
  </si>
  <si>
    <t> 0.011 </t>
  </si>
  <si>
    <t>V </t>
  </si>
  <si>
    <t> R.Diethelm </t>
  </si>
  <si>
    <t> BBS 47 </t>
  </si>
  <si>
    <t>2444485.464 </t>
  </si>
  <si>
    <t> 02.09.1980 23:08 </t>
  </si>
  <si>
    <t> -0.001 </t>
  </si>
  <si>
    <t> K.Locher </t>
  </si>
  <si>
    <t> BBS 50 </t>
  </si>
  <si>
    <t>2444591.640 </t>
  </si>
  <si>
    <t> 18.12.1980 03:21 </t>
  </si>
  <si>
    <t> 0.001 </t>
  </si>
  <si>
    <t> BBS 52 </t>
  </si>
  <si>
    <t>2444691.312 </t>
  </si>
  <si>
    <t> 27.03.1981 19:29 </t>
  </si>
  <si>
    <t> BBS 53 </t>
  </si>
  <si>
    <t>2445055.355 </t>
  </si>
  <si>
    <t> 26.03.1982 20:31 </t>
  </si>
  <si>
    <t> 0.015 </t>
  </si>
  <si>
    <t> BBS 59 </t>
  </si>
  <si>
    <t>2445447.509 </t>
  </si>
  <si>
    <t> 23.04.1983 00:12 </t>
  </si>
  <si>
    <t> -0.026 </t>
  </si>
  <si>
    <t> BBS 66 </t>
  </si>
  <si>
    <t>2447239.482 </t>
  </si>
  <si>
    <t> 18.03.1988 23:34 </t>
  </si>
  <si>
    <t> -0.017 </t>
  </si>
  <si>
    <t> BBS 88 </t>
  </si>
  <si>
    <t>2447263.307 </t>
  </si>
  <si>
    <t> 11.04.1988 19:22 </t>
  </si>
  <si>
    <t> -0.027 </t>
  </si>
  <si>
    <t> J.Manek </t>
  </si>
  <si>
    <t> BRNO 30 </t>
  </si>
  <si>
    <t>2447265.474 </t>
  </si>
  <si>
    <t> 13.04.1988 23:22 </t>
  </si>
  <si>
    <t>2447564.498 </t>
  </si>
  <si>
    <t> 06.02.1989 23:57 </t>
  </si>
  <si>
    <t> -0.025 </t>
  </si>
  <si>
    <t> BBS 91 </t>
  </si>
  <si>
    <t>2447655.476 </t>
  </si>
  <si>
    <t> 08.05.1989 23:25 </t>
  </si>
  <si>
    <t> -0.053 </t>
  </si>
  <si>
    <t> BBS 92 </t>
  </si>
  <si>
    <t>2447954.532 </t>
  </si>
  <si>
    <t> 04.03.1990 00:46 </t>
  </si>
  <si>
    <t> -0.019 </t>
  </si>
  <si>
    <t> BBS 94 </t>
  </si>
  <si>
    <t>2447967.506 </t>
  </si>
  <si>
    <t> 17.03.1990 00:08 </t>
  </si>
  <si>
    <t> -0.046 </t>
  </si>
  <si>
    <t> J.Borovicka </t>
  </si>
  <si>
    <t> BRNO 31 </t>
  </si>
  <si>
    <t>2447967.514 </t>
  </si>
  <si>
    <t> 17.03.1990 00:20 </t>
  </si>
  <si>
    <t> -0.038 </t>
  </si>
  <si>
    <t> A.Dedoch </t>
  </si>
  <si>
    <t>2448071.536 </t>
  </si>
  <si>
    <t> 29.06.1990 00:51 </t>
  </si>
  <si>
    <t> -0.024 </t>
  </si>
  <si>
    <t> BBS 96 </t>
  </si>
  <si>
    <t>2448357.534 </t>
  </si>
  <si>
    <t> 11.04.1991 00:48 </t>
  </si>
  <si>
    <t> BBS 97 </t>
  </si>
  <si>
    <t>2448459.382 </t>
  </si>
  <si>
    <t> 21.07.1991 21:10 </t>
  </si>
  <si>
    <t> -0.039 </t>
  </si>
  <si>
    <t> BBS 98 </t>
  </si>
  <si>
    <t>2449020.554 </t>
  </si>
  <si>
    <t> 02.02.1993 01:17 </t>
  </si>
  <si>
    <t> -0.075 </t>
  </si>
  <si>
    <t>E </t>
  </si>
  <si>
    <t>?</t>
  </si>
  <si>
    <t>IBVS 3877 </t>
  </si>
  <si>
    <t>2449098.586 </t>
  </si>
  <si>
    <t> 21.04.1993 02:03 </t>
  </si>
  <si>
    <t> -0.048 </t>
  </si>
  <si>
    <t> BBS 104 </t>
  </si>
  <si>
    <t>2449811.446 </t>
  </si>
  <si>
    <t> 03.04.1995 22:42 </t>
  </si>
  <si>
    <t> -0.074 </t>
  </si>
  <si>
    <t> BBS 109 </t>
  </si>
  <si>
    <t>2449837.427 </t>
  </si>
  <si>
    <t> 29.04.1995 22:14 </t>
  </si>
  <si>
    <t> -0.095 </t>
  </si>
  <si>
    <t> P.Molik </t>
  </si>
  <si>
    <t>OEJV 0060 </t>
  </si>
  <si>
    <t>2449837.4370 </t>
  </si>
  <si>
    <t> 29.04.1995 22:29 </t>
  </si>
  <si>
    <t> -0.0846 </t>
  </si>
  <si>
    <t> BRNO 32 </t>
  </si>
  <si>
    <t>2449837.4390 </t>
  </si>
  <si>
    <t> 29.04.1995 22:32 </t>
  </si>
  <si>
    <t> -0.0826 </t>
  </si>
  <si>
    <t>2450279.472 </t>
  </si>
  <si>
    <t> 14.07.1996 23:19 </t>
  </si>
  <si>
    <t> -0.082 </t>
  </si>
  <si>
    <t> BBS 112 </t>
  </si>
  <si>
    <t>2450539.471 </t>
  </si>
  <si>
    <t> 31.03.1997 23:18 </t>
  </si>
  <si>
    <t> -0.102 </t>
  </si>
  <si>
    <t> BBS 114 </t>
  </si>
  <si>
    <t>2450864.475 </t>
  </si>
  <si>
    <t> 19.02.1998 23:24 </t>
  </si>
  <si>
    <t> -0.122 </t>
  </si>
  <si>
    <t> BBS 117 </t>
  </si>
  <si>
    <t>2452344.390 </t>
  </si>
  <si>
    <t> 10.03.2002 21:21 </t>
  </si>
  <si>
    <t> -0.148 </t>
  </si>
  <si>
    <t> BBS 127 </t>
  </si>
  <si>
    <t>2453089.756 </t>
  </si>
  <si>
    <t> 25.03.2004 06:08 </t>
  </si>
  <si>
    <t> -0.169 </t>
  </si>
  <si>
    <t> R.Nelson </t>
  </si>
  <si>
    <t>IBVS 5602 </t>
  </si>
  <si>
    <t>2453447.469 </t>
  </si>
  <si>
    <t> 17.03.2005 23:15 </t>
  </si>
  <si>
    <t> 0.018 </t>
  </si>
  <si>
    <t>OEJV 0003 </t>
  </si>
  <si>
    <t>2453813.4281 </t>
  </si>
  <si>
    <t> 18.03.2006 22:16 </t>
  </si>
  <si>
    <t> -0.2167 </t>
  </si>
  <si>
    <t> I.B. Biro et al. </t>
  </si>
  <si>
    <t>IBVS 5753 </t>
  </si>
  <si>
    <t>2454203.4304 </t>
  </si>
  <si>
    <t> 12.04.2007 22:19 </t>
  </si>
  <si>
    <t> -0.2428 </t>
  </si>
  <si>
    <t>C </t>
  </si>
  <si>
    <t>-I</t>
  </si>
  <si>
    <t> F.Agerer </t>
  </si>
  <si>
    <t>BAVM 186 </t>
  </si>
  <si>
    <t>2454216.4301 </t>
  </si>
  <si>
    <t> 25.04.2007 22:19 </t>
  </si>
  <si>
    <t>4047</t>
  </si>
  <si>
    <t> -0.2441 </t>
  </si>
  <si>
    <t>2454216.4324 </t>
  </si>
  <si>
    <t> 25.04.2007 22:22 </t>
  </si>
  <si>
    <t> -0.2418 </t>
  </si>
  <si>
    <t> M.Lehky </t>
  </si>
  <si>
    <t>OEJV 0107 </t>
  </si>
  <si>
    <t>2454948.7739 </t>
  </si>
  <si>
    <t> 27.04.2009 06:34 </t>
  </si>
  <si>
    <t>4385</t>
  </si>
  <si>
    <t> -0.2870 </t>
  </si>
  <si>
    <t>IBVS 5894 </t>
  </si>
  <si>
    <t>2455592.2823 </t>
  </si>
  <si>
    <t> 30.01.2011 18:46 </t>
  </si>
  <si>
    <t>4682</t>
  </si>
  <si>
    <t> -0.3255 </t>
  </si>
  <si>
    <t>o</t>
  </si>
  <si>
    <t> U.Schmidt </t>
  </si>
  <si>
    <t>BAVM 215 </t>
  </si>
  <si>
    <t>2455635.5926 </t>
  </si>
  <si>
    <t> 15.03.2011 02:13 </t>
  </si>
  <si>
    <t>4702</t>
  </si>
  <si>
    <t> -0.3517 </t>
  </si>
  <si>
    <t>BAVM 220 </t>
  </si>
  <si>
    <t>2455659.4300 </t>
  </si>
  <si>
    <t> 07.04.2011 22:19 </t>
  </si>
  <si>
    <t>4713</t>
  </si>
  <si>
    <t> -0.3493 </t>
  </si>
  <si>
    <t>2455685.4293 </t>
  </si>
  <si>
    <t> 03.05.2011 22:18 </t>
  </si>
  <si>
    <t>4725</t>
  </si>
  <si>
    <t> -0.3519 </t>
  </si>
  <si>
    <t>II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</si>
</sst>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E+00"/>
    <numFmt numFmtId="177" formatCode="0.0%"/>
    <numFmt numFmtId="178" formatCode="0E+00"/>
    <numFmt numFmtId="179" formatCode="0.00000"/>
    <numFmt numFmtId="180" formatCode="0.0000"/>
    <numFmt numFmtId="181" formatCode="0.000"/>
    <numFmt numFmtId="182" formatCode="0.000000"/>
    <numFmt numFmtId="183" formatCode="[$-1009]dddd\,\ yyyy\ mmmm\ dd"/>
    <numFmt numFmtId="184" formatCode="[&lt;=9999999]###\-####;###\-###\-####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1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76" fontId="8" fillId="0" borderId="12" xfId="0" applyNumberFormat="1" applyFont="1" applyBorder="1" applyAlignment="1">
      <alignment horizontal="center"/>
    </xf>
    <xf numFmtId="177" fontId="4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0" borderId="21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176" fontId="8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vertical="top"/>
    </xf>
    <xf numFmtId="0" fontId="17" fillId="0" borderId="24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176" fontId="8" fillId="0" borderId="14" xfId="0" applyNumberFormat="1" applyFont="1" applyBorder="1" applyAlignment="1">
      <alignment horizontal="center"/>
    </xf>
    <xf numFmtId="0" fontId="1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176" fontId="8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 applyProtection="1">
      <alignment horizontal="left"/>
      <protection locked="0"/>
    </xf>
    <xf numFmtId="10" fontId="4" fillId="0" borderId="0" xfId="0" applyNumberFormat="1" applyFont="1" applyFill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Alignment="1">
      <alignment vertical="top"/>
    </xf>
    <xf numFmtId="10" fontId="1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1" fillId="33" borderId="25" xfId="0" applyFont="1" applyFill="1" applyBorder="1" applyAlignment="1">
      <alignment vertical="top"/>
    </xf>
    <xf numFmtId="0" fontId="11" fillId="33" borderId="26" xfId="0" applyFont="1" applyFill="1" applyBorder="1" applyAlignment="1">
      <alignment vertical="top"/>
    </xf>
    <xf numFmtId="0" fontId="8" fillId="0" borderId="26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/>
    </xf>
    <xf numFmtId="0" fontId="23" fillId="0" borderId="0" xfId="56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27" xfId="0" applyFont="1" applyFill="1" applyBorder="1" applyAlignment="1">
      <alignment horizontal="left" vertical="top" wrapText="1" inden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right" vertical="top" wrapText="1"/>
    </xf>
    <xf numFmtId="0" fontId="23" fillId="34" borderId="27" xfId="56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425"/>
          <c:w val="0.9127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48227220"/>
        <c:axId val="31391797"/>
      </c:scatterChart>
      <c:valAx>
        <c:axId val="48227220"/>
        <c:scaling>
          <c:orientation val="minMax"/>
          <c:min val="3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crossBetween val="midCat"/>
        <c:dispUnits/>
      </c:valAx>
      <c:valAx>
        <c:axId val="31391797"/>
        <c:scaling>
          <c:orientation val="minMax"/>
          <c:max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931"/>
          <c:w val="0.779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0375"/>
          <c:w val="0.9127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0.01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0.004</c:v>
                  </c:pt>
                  <c:pt idx="28">
                    <c:v>0.004</c:v>
                  </c:pt>
                  <c:pt idx="29">
                    <c:v>0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0.008</c:v>
                  </c:pt>
                  <c:pt idx="33">
                    <c:v>0.009</c:v>
                  </c:pt>
                  <c:pt idx="34">
                    <c:v>0.009</c:v>
                  </c:pt>
                  <c:pt idx="35">
                    <c:v>NaN</c:v>
                  </c:pt>
                  <c:pt idx="36">
                    <c:v>0.001</c:v>
                  </c:pt>
                  <c:pt idx="37">
                    <c:v>0.005</c:v>
                  </c:pt>
                  <c:pt idx="38">
                    <c:v>0.0008</c:v>
                  </c:pt>
                  <c:pt idx="39">
                    <c:v>0.0009</c:v>
                  </c:pt>
                  <c:pt idx="40">
                    <c:v>0.0002</c:v>
                  </c:pt>
                  <c:pt idx="41">
                    <c:v>0.0002</c:v>
                  </c:pt>
                  <c:pt idx="42">
                    <c:v>0.0004</c:v>
                  </c:pt>
                  <c:pt idx="43">
                    <c:v>0.0017</c:v>
                  </c:pt>
                  <c:pt idx="44">
                    <c:v>0.0028</c:v>
                  </c:pt>
                  <c:pt idx="45">
                    <c:v>NaN</c:v>
                  </c:pt>
                  <c:pt idx="46">
                    <c:v>0.0039</c:v>
                  </c:pt>
                  <c:pt idx="47">
                    <c:v>0.0022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A!$V$2:$V$17</c:f>
              <c:numCache/>
            </c:numRef>
          </c:xVal>
          <c:yVal>
            <c:numRef>
              <c:f>A!$W$2:$W$17</c:f>
              <c:numCache/>
            </c:numRef>
          </c:yVal>
          <c:smooth val="0"/>
        </c:ser>
        <c:ser>
          <c:idx val="9"/>
          <c:order val="9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14090718"/>
        <c:axId val="59707599"/>
      </c:scatterChart>
      <c:valAx>
        <c:axId val="14090718"/>
        <c:scaling>
          <c:orientation val="minMax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crossBetween val="midCat"/>
        <c:dispUnits/>
      </c:valAx>
      <c:valAx>
        <c:axId val="5970759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3175"/>
          <c:w val="0.951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 UMa -- O-C Diagr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575"/>
          <c:w val="0.97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Q_fit!$D$21:$D$54</c:f>
              <c:numCache/>
            </c:numRef>
          </c:xVal>
          <c:yVal>
            <c:numRef>
              <c:f>Q_fit!$E$21:$E$54</c:f>
              <c:numCache/>
            </c:numRef>
          </c:yVal>
          <c:smooth val="0"/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Q_fit!$U$2:$U$27</c:f>
              <c:numCache/>
            </c:numRef>
          </c:xVal>
          <c:yVal>
            <c:numRef>
              <c:f>Q_fit!$V$2:$V$27</c:f>
              <c:numCache/>
            </c:numRef>
          </c:yVal>
          <c:smooth val="0"/>
        </c:ser>
        <c:axId val="497480"/>
        <c:axId val="4477321"/>
      </c:scatterChart>
      <c:valAx>
        <c:axId val="497480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Cycle/10^n</a:t>
                </a:r>
              </a:p>
            </c:rich>
          </c:tx>
          <c:layout>
            <c:manualLayout>
              <c:xMode val="factor"/>
              <c:yMode val="factor"/>
              <c:x val="-0.002"/>
              <c:y val="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crossBetween val="midCat"/>
        <c:dispUnits/>
      </c:valAx>
      <c:valAx>
        <c:axId val="4477321"/>
        <c:scaling>
          <c:orientation val="minMax"/>
          <c:max val="0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625"/>
          <c:y val="0.947"/>
          <c:w val="0.139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0.5005</cdr:y>
    </cdr:from>
    <cdr:to>
      <cdr:x>0.5175</cdr:x>
      <cdr:y>0.55975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5716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18</xdr:col>
      <xdr:colOff>142875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133975" y="47625"/>
        <a:ext cx="6477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0</xdr:row>
      <xdr:rowOff>0</xdr:rowOff>
    </xdr:from>
    <xdr:to>
      <xdr:col>27</xdr:col>
      <xdr:colOff>361950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1515725" y="0"/>
        <a:ext cx="64865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10</xdr:row>
      <xdr:rowOff>9525</xdr:rowOff>
    </xdr:from>
    <xdr:to>
      <xdr:col>24</xdr:col>
      <xdr:colOff>76200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7381875" y="1724025"/>
        <a:ext cx="78009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877" TargetMode="External" /><Relationship Id="rId2" Type="http://schemas.openxmlformats.org/officeDocument/2006/relationships/hyperlink" Target="http://var.astro.cz/oejv/issues/oejv0060.pdf" TargetMode="External" /><Relationship Id="rId3" Type="http://schemas.openxmlformats.org/officeDocument/2006/relationships/hyperlink" Target="http://www.konkoly.hu/cgi-bin/IBVS?5602" TargetMode="External" /><Relationship Id="rId4" Type="http://schemas.openxmlformats.org/officeDocument/2006/relationships/hyperlink" Target="http://var.astro.cz/oejv/issues/oejv0003.pdf" TargetMode="External" /><Relationship Id="rId5" Type="http://schemas.openxmlformats.org/officeDocument/2006/relationships/hyperlink" Target="http://www.konkoly.hu/cgi-bin/IBVS?5753" TargetMode="External" /><Relationship Id="rId6" Type="http://schemas.openxmlformats.org/officeDocument/2006/relationships/hyperlink" Target="http://www.bav-astro.de/sfs/BAVM_link.php?BAVMnr=186" TargetMode="External" /><Relationship Id="rId7" Type="http://schemas.openxmlformats.org/officeDocument/2006/relationships/hyperlink" Target="http://www.bav-astro.de/sfs/BAVM_link.php?BAVMnr=186" TargetMode="External" /><Relationship Id="rId8" Type="http://schemas.openxmlformats.org/officeDocument/2006/relationships/hyperlink" Target="http://var.astro.cz/oejv/issues/oejv0107.pdf" TargetMode="External" /><Relationship Id="rId9" Type="http://schemas.openxmlformats.org/officeDocument/2006/relationships/hyperlink" Target="http://www.konkoly.hu/cgi-bin/IBVS?5894" TargetMode="External" /><Relationship Id="rId10" Type="http://schemas.openxmlformats.org/officeDocument/2006/relationships/hyperlink" Target="http://www.bav-astro.de/sfs/BAVM_link.php?BAVMnr=215" TargetMode="External" /><Relationship Id="rId11" Type="http://schemas.openxmlformats.org/officeDocument/2006/relationships/hyperlink" Target="http://www.bav-astro.de/sfs/BAVM_link.php?BAVMnr=220" TargetMode="External" /><Relationship Id="rId12" Type="http://schemas.openxmlformats.org/officeDocument/2006/relationships/hyperlink" Target="http://www.bav-astro.de/sfs/BAVM_link.php?BAVMnr=220" TargetMode="External" /><Relationship Id="rId13" Type="http://schemas.openxmlformats.org/officeDocument/2006/relationships/hyperlink" Target="http://www.bav-astro.de/sfs/BAVM_link.php?BAVMnr=22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1.7109375" style="0" customWidth="1"/>
    <col min="6" max="6" width="15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3" ht="21" thickBot="1">
      <c r="A1" s="1" t="s">
        <v>83</v>
      </c>
      <c r="V1" s="5" t="s">
        <v>9</v>
      </c>
      <c r="W1" s="7" t="s">
        <v>21</v>
      </c>
    </row>
    <row r="2" spans="1:23" ht="12.75">
      <c r="A2" t="s">
        <v>23</v>
      </c>
      <c r="B2" s="9" t="s">
        <v>57</v>
      </c>
      <c r="V2" s="37">
        <v>-1000</v>
      </c>
      <c r="W2" s="37">
        <f aca="true" t="shared" si="0" ref="W2:W15">+D$11+D$12*V2+D$13*V2^2</f>
        <v>-0.005067217293785996</v>
      </c>
    </row>
    <row r="3" spans="22:23" ht="13.5" thickBot="1">
      <c r="V3" s="37">
        <v>-500</v>
      </c>
      <c r="W3" s="37">
        <f t="shared" si="0"/>
        <v>-0.0012860992589798473</v>
      </c>
    </row>
    <row r="4" spans="1:23" ht="14.25" thickBot="1" thickTop="1">
      <c r="A4" s="6" t="s">
        <v>0</v>
      </c>
      <c r="C4" s="3">
        <v>45447.535</v>
      </c>
      <c r="D4" s="4">
        <v>2.1668246</v>
      </c>
      <c r="V4" s="37">
        <v>0</v>
      </c>
      <c r="W4" s="37">
        <f t="shared" si="0"/>
        <v>-0.0037543844008055866</v>
      </c>
    </row>
    <row r="5" spans="1:23" ht="13.5" thickTop="1">
      <c r="A5" s="11" t="s">
        <v>58</v>
      </c>
      <c r="B5" s="12"/>
      <c r="C5" s="13">
        <v>-9.5</v>
      </c>
      <c r="D5" s="12" t="s">
        <v>59</v>
      </c>
      <c r="E5" s="12"/>
      <c r="V5" s="37">
        <v>500</v>
      </c>
      <c r="W5" s="37">
        <f t="shared" si="0"/>
        <v>-0.012472072719263216</v>
      </c>
    </row>
    <row r="6" spans="1:23" ht="12.75">
      <c r="A6" s="6" t="s">
        <v>1</v>
      </c>
      <c r="V6" s="37">
        <v>1000</v>
      </c>
      <c r="W6" s="37">
        <f t="shared" si="0"/>
        <v>-0.027439164214352732</v>
      </c>
    </row>
    <row r="7" spans="1:23" ht="12.75">
      <c r="A7" t="s">
        <v>2</v>
      </c>
      <c r="C7">
        <f>+C4</f>
        <v>45447.535</v>
      </c>
      <c r="V7" s="37">
        <v>1500</v>
      </c>
      <c r="W7" s="37">
        <f t="shared" si="0"/>
        <v>-0.048655658886074135</v>
      </c>
    </row>
    <row r="8" spans="1:23" ht="12.75">
      <c r="A8" t="s">
        <v>3</v>
      </c>
      <c r="C8">
        <f>+D4</f>
        <v>2.1668246</v>
      </c>
      <c r="V8" s="37">
        <v>2000</v>
      </c>
      <c r="W8" s="37">
        <f t="shared" si="0"/>
        <v>-0.07612155673442743</v>
      </c>
    </row>
    <row r="9" spans="1:23" ht="12.75">
      <c r="A9" s="25" t="s">
        <v>75</v>
      </c>
      <c r="B9" s="26">
        <v>57</v>
      </c>
      <c r="C9" s="14" t="str">
        <f>"F"&amp;B9</f>
        <v>F57</v>
      </c>
      <c r="D9" s="15" t="str">
        <f>"G"&amp;B9</f>
        <v>G57</v>
      </c>
      <c r="V9" s="37">
        <v>2500</v>
      </c>
      <c r="W9" s="37">
        <f t="shared" si="0"/>
        <v>-0.1098368577594126</v>
      </c>
    </row>
    <row r="10" spans="1:23" ht="13.5" thickBot="1">
      <c r="A10" s="12"/>
      <c r="B10" s="12"/>
      <c r="C10" s="5" t="s">
        <v>19</v>
      </c>
      <c r="D10" s="5" t="s">
        <v>20</v>
      </c>
      <c r="E10" s="12"/>
      <c r="V10" s="37">
        <v>3000</v>
      </c>
      <c r="W10" s="37">
        <f t="shared" si="0"/>
        <v>-0.14980156196102967</v>
      </c>
    </row>
    <row r="11" spans="1:23" ht="12.75">
      <c r="A11" s="12" t="s">
        <v>15</v>
      </c>
      <c r="B11" s="12"/>
      <c r="C11" s="16">
        <f ca="1">INTERCEPT(INDIRECT($D$9):G991,INDIRECT($C$9):F991)</f>
        <v>0.36877327409072613</v>
      </c>
      <c r="D11" s="17">
        <f>+E11*F11</f>
        <v>-0.0037543844008055866</v>
      </c>
      <c r="E11" s="29">
        <v>-0.0037543844008055866</v>
      </c>
      <c r="F11">
        <v>1</v>
      </c>
      <c r="V11" s="37">
        <v>3500</v>
      </c>
      <c r="W11" s="37">
        <f t="shared" si="0"/>
        <v>-0.19601566933927864</v>
      </c>
    </row>
    <row r="12" spans="1:23" ht="12.75">
      <c r="A12" s="12" t="s">
        <v>16</v>
      </c>
      <c r="B12" s="12"/>
      <c r="C12" s="16">
        <f ca="1">SLOPE(INDIRECT($D$9):G991,INDIRECT($C$9):F991)</f>
        <v>-0.0001514618345180523</v>
      </c>
      <c r="D12" s="17">
        <f>+E12*F12</f>
        <v>-1.1185973460283367E-05</v>
      </c>
      <c r="E12" s="30">
        <v>-0.11185973460283367</v>
      </c>
      <c r="F12" s="31">
        <v>0.0001</v>
      </c>
      <c r="V12" s="37">
        <v>4000</v>
      </c>
      <c r="W12" s="37">
        <f t="shared" si="0"/>
        <v>-0.2484791798941595</v>
      </c>
    </row>
    <row r="13" spans="1:23" ht="13.5" thickBot="1">
      <c r="A13" s="12" t="s">
        <v>18</v>
      </c>
      <c r="B13" s="12"/>
      <c r="C13" s="17" t="s">
        <v>13</v>
      </c>
      <c r="D13" s="17">
        <f>+E13*F13</f>
        <v>-1.2498806353263777E-08</v>
      </c>
      <c r="E13" s="32">
        <v>-1.2498806353263776</v>
      </c>
      <c r="F13" s="31">
        <v>1E-08</v>
      </c>
      <c r="V13" s="37">
        <v>4500</v>
      </c>
      <c r="W13" s="37">
        <f t="shared" si="0"/>
        <v>-0.3071920936256722</v>
      </c>
    </row>
    <row r="14" spans="1:23" ht="12.75">
      <c r="A14" s="12" t="s">
        <v>82</v>
      </c>
      <c r="B14" s="12"/>
      <c r="C14" s="12"/>
      <c r="D14">
        <f>2*D13*365.24/C8</f>
        <v>-4.2135981218471135E-06</v>
      </c>
      <c r="E14">
        <f>SUM(T21:T950)</f>
        <v>0.6010432787344792</v>
      </c>
      <c r="V14" s="37">
        <v>5000</v>
      </c>
      <c r="W14" s="37">
        <f t="shared" si="0"/>
        <v>-0.3721544105338168</v>
      </c>
    </row>
    <row r="15" spans="1:23" ht="12.75">
      <c r="A15" s="18" t="s">
        <v>17</v>
      </c>
      <c r="B15" s="12"/>
      <c r="C15" s="19">
        <f>(C7+C11)+(C8+C12)*INT(MAX(F21:F3532))</f>
        <v>55685.43435110599</v>
      </c>
      <c r="D15" s="15">
        <f>+C7+INT(MAX(F21:F1588))*C8+D11+D12*INT(MAX(F21:F4023))+D13*INT(MAX(F21:F4050)^2)</f>
        <v>55685.44558322741</v>
      </c>
      <c r="E15" s="20" t="s">
        <v>71</v>
      </c>
      <c r="F15" s="13">
        <v>1</v>
      </c>
      <c r="V15" s="37">
        <v>5500</v>
      </c>
      <c r="W15" s="37">
        <f t="shared" si="0"/>
        <v>-0.44336613061859337</v>
      </c>
    </row>
    <row r="16" spans="1:23" ht="12.75">
      <c r="A16" s="22" t="s">
        <v>4</v>
      </c>
      <c r="B16" s="12"/>
      <c r="C16" s="23">
        <f>+C8+C12</f>
        <v>2.166673138165482</v>
      </c>
      <c r="D16" s="15">
        <f>+C8+D12+2*D13*MAX(F21:F896)</f>
        <v>2.1666953003065013</v>
      </c>
      <c r="E16" s="20" t="s">
        <v>60</v>
      </c>
      <c r="F16" s="21">
        <f ca="1">NOW()+15018.5+$C$5/24</f>
        <v>59907.74517465277</v>
      </c>
      <c r="V16" s="37"/>
      <c r="W16" s="37"/>
    </row>
    <row r="17" spans="1:23" ht="13.5" thickBot="1">
      <c r="A17" s="20" t="s">
        <v>56</v>
      </c>
      <c r="B17" s="12"/>
      <c r="C17" s="12">
        <f>COUNT(C21:C2190)</f>
        <v>48</v>
      </c>
      <c r="E17" s="20" t="s">
        <v>72</v>
      </c>
      <c r="F17" s="21">
        <f>ROUND(2*(F16-$C$7)/$C$8,0)/2+F15</f>
        <v>6674.5</v>
      </c>
      <c r="V17" s="37"/>
      <c r="W17" s="37"/>
    </row>
    <row r="18" spans="1:6" ht="14.25" thickBot="1" thickTop="1">
      <c r="A18" s="6" t="s">
        <v>76</v>
      </c>
      <c r="C18" s="33">
        <f>+C15</f>
        <v>55685.43435110599</v>
      </c>
      <c r="D18" s="34">
        <f>C16</f>
        <v>2.166673138165482</v>
      </c>
      <c r="E18" s="20" t="s">
        <v>61</v>
      </c>
      <c r="F18" s="15">
        <f>ROUND(2*(F16-$C$15)/$C$16,0)/2+F15</f>
        <v>1950</v>
      </c>
    </row>
    <row r="19" spans="1:6" ht="13.5" thickBot="1">
      <c r="A19" s="6" t="s">
        <v>77</v>
      </c>
      <c r="C19" s="35">
        <f>+D15</f>
        <v>55685.44558322741</v>
      </c>
      <c r="D19" s="36">
        <f>+D16</f>
        <v>2.1666953003065013</v>
      </c>
      <c r="E19" s="20" t="s">
        <v>62</v>
      </c>
      <c r="F19" s="24">
        <f>+$C$15+$C$16*F18-15018.5-$C$5/24</f>
        <v>44892.34280386202</v>
      </c>
    </row>
    <row r="20" spans="1:21" ht="15" thickBot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51</v>
      </c>
      <c r="J20" s="8" t="s">
        <v>52</v>
      </c>
      <c r="K20" s="8" t="s">
        <v>53</v>
      </c>
      <c r="L20" s="8" t="s">
        <v>54</v>
      </c>
      <c r="M20" s="8" t="s">
        <v>70</v>
      </c>
      <c r="N20" s="8" t="s">
        <v>24</v>
      </c>
      <c r="O20" s="8" t="s">
        <v>22</v>
      </c>
      <c r="P20" s="7" t="s">
        <v>21</v>
      </c>
      <c r="Q20" s="5" t="s">
        <v>14</v>
      </c>
      <c r="R20" s="5" t="s">
        <v>78</v>
      </c>
      <c r="S20" s="39" t="s">
        <v>79</v>
      </c>
      <c r="T20" s="5" t="s">
        <v>80</v>
      </c>
      <c r="U20" s="40" t="s">
        <v>81</v>
      </c>
    </row>
    <row r="21" spans="1:20" ht="12.75">
      <c r="A21" s="107" t="s">
        <v>182</v>
      </c>
      <c r="B21" s="109" t="s">
        <v>372</v>
      </c>
      <c r="C21" s="108">
        <v>24641.55</v>
      </c>
      <c r="D21" s="82"/>
      <c r="E21" s="81">
        <f aca="true" t="shared" si="1" ref="E21:E68">+(C21-C$7)/C$8</f>
        <v>-9602.06239120601</v>
      </c>
      <c r="F21">
        <f aca="true" t="shared" si="2" ref="F21:F68">ROUND(2*E21,0)/2</f>
        <v>-9602</v>
      </c>
      <c r="G21">
        <f aca="true" t="shared" si="3" ref="G21:G57">+C21-(C$7+F21*C$8)</f>
        <v>-0.13519080000332906</v>
      </c>
      <c r="M21">
        <f aca="true" t="shared" si="4" ref="M21:M28">G21</f>
        <v>-0.13519080000332906</v>
      </c>
      <c r="O21">
        <f aca="true" t="shared" si="5" ref="O21:O28">+C$11+C$12*$F21</f>
        <v>1.8231098091330642</v>
      </c>
      <c r="P21">
        <f aca="true" t="shared" si="6" ref="P21:P68">+D$11+D$12*F21+D$13*F21^2</f>
        <v>-1.0487166649111452</v>
      </c>
      <c r="Q21" s="2">
        <f aca="true" t="shared" si="7" ref="Q21:Q68">+C21-15018.5</f>
        <v>9623.05</v>
      </c>
      <c r="R21">
        <f aca="true" t="shared" si="8" ref="R21:R57">+(P21-G21)^2</f>
        <v>0.8345295058555736</v>
      </c>
      <c r="S21" s="17">
        <v>0.1</v>
      </c>
      <c r="T21">
        <f aca="true" t="shared" si="9" ref="T21:T57">+R21*S21</f>
        <v>0.08345295058555736</v>
      </c>
    </row>
    <row r="22" spans="1:20" ht="12.75">
      <c r="A22" s="107" t="s">
        <v>182</v>
      </c>
      <c r="B22" s="109" t="s">
        <v>372</v>
      </c>
      <c r="C22" s="108">
        <v>25688.33</v>
      </c>
      <c r="D22" s="82"/>
      <c r="E22" s="81">
        <f t="shared" si="1"/>
        <v>-9118.968374274504</v>
      </c>
      <c r="F22">
        <f t="shared" si="2"/>
        <v>-9119</v>
      </c>
      <c r="G22">
        <f t="shared" si="3"/>
        <v>0.06852739999885671</v>
      </c>
      <c r="M22">
        <f t="shared" si="4"/>
        <v>0.06852739999885671</v>
      </c>
      <c r="O22">
        <f t="shared" si="5"/>
        <v>1.749953743060845</v>
      </c>
      <c r="P22">
        <f t="shared" si="6"/>
        <v>-0.941102245836307</v>
      </c>
      <c r="Q22" s="2">
        <f t="shared" si="7"/>
        <v>10669.830000000002</v>
      </c>
      <c r="R22">
        <f t="shared" si="8"/>
        <v>1.019352021749238</v>
      </c>
      <c r="S22" s="17">
        <v>0.1</v>
      </c>
      <c r="T22">
        <f t="shared" si="9"/>
        <v>0.1019352021749238</v>
      </c>
    </row>
    <row r="23" spans="1:20" ht="12.75">
      <c r="A23" s="107" t="s">
        <v>191</v>
      </c>
      <c r="B23" s="109" t="s">
        <v>372</v>
      </c>
      <c r="C23" s="108">
        <v>25716.344</v>
      </c>
      <c r="D23" s="82"/>
      <c r="E23" s="81">
        <f t="shared" si="1"/>
        <v>-9106.039778208167</v>
      </c>
      <c r="F23">
        <f t="shared" si="2"/>
        <v>-9106</v>
      </c>
      <c r="G23">
        <f t="shared" si="3"/>
        <v>-0.08619240000189166</v>
      </c>
      <c r="M23">
        <f t="shared" si="4"/>
        <v>-0.08619240000189166</v>
      </c>
      <c r="O23">
        <f t="shared" si="5"/>
        <v>1.7479847392121104</v>
      </c>
      <c r="P23">
        <f t="shared" si="6"/>
        <v>-0.9382863837960438</v>
      </c>
      <c r="Q23" s="2">
        <f t="shared" si="7"/>
        <v>10697.844000000001</v>
      </c>
      <c r="R23">
        <f t="shared" si="8"/>
        <v>0.7260641572181888</v>
      </c>
      <c r="S23" s="17">
        <v>0.1</v>
      </c>
      <c r="T23">
        <f t="shared" si="9"/>
        <v>0.07260641572181889</v>
      </c>
    </row>
    <row r="24" spans="1:20" ht="12.75">
      <c r="A24" s="107" t="s">
        <v>191</v>
      </c>
      <c r="B24" s="109" t="s">
        <v>372</v>
      </c>
      <c r="C24" s="108">
        <v>26041.367</v>
      </c>
      <c r="D24" s="82"/>
      <c r="E24" s="81">
        <f t="shared" si="1"/>
        <v>-8956.040096646497</v>
      </c>
      <c r="F24">
        <f t="shared" si="2"/>
        <v>-8956</v>
      </c>
      <c r="G24">
        <f t="shared" si="3"/>
        <v>-0.08688240000628866</v>
      </c>
      <c r="M24">
        <f t="shared" si="4"/>
        <v>-0.08688240000628866</v>
      </c>
      <c r="O24">
        <f t="shared" si="5"/>
        <v>1.7252654640344025</v>
      </c>
      <c r="P24">
        <f t="shared" si="6"/>
        <v>-0.9061012637621886</v>
      </c>
      <c r="Q24" s="2">
        <f t="shared" si="7"/>
        <v>11022.866999999998</v>
      </c>
      <c r="R24">
        <f t="shared" si="8"/>
        <v>0.6711195467335077</v>
      </c>
      <c r="S24" s="17">
        <v>0.1</v>
      </c>
      <c r="T24">
        <f t="shared" si="9"/>
        <v>0.06711195467335078</v>
      </c>
    </row>
    <row r="25" spans="1:20" ht="12.75">
      <c r="A25" s="107" t="s">
        <v>182</v>
      </c>
      <c r="B25" s="109" t="s">
        <v>64</v>
      </c>
      <c r="C25" s="108">
        <v>26444.42</v>
      </c>
      <c r="D25" s="82"/>
      <c r="E25" s="81">
        <f t="shared" si="1"/>
        <v>-8770.029193871993</v>
      </c>
      <c r="F25">
        <f t="shared" si="2"/>
        <v>-8770</v>
      </c>
      <c r="G25">
        <f t="shared" si="3"/>
        <v>-0.06325800000558957</v>
      </c>
      <c r="M25">
        <f t="shared" si="4"/>
        <v>-0.06325800000558957</v>
      </c>
      <c r="O25">
        <f t="shared" si="5"/>
        <v>1.6970935628140447</v>
      </c>
      <c r="P25">
        <f t="shared" si="6"/>
        <v>-0.866972840322062</v>
      </c>
      <c r="Q25" s="2">
        <f t="shared" si="7"/>
        <v>11425.919999999998</v>
      </c>
      <c r="R25">
        <f t="shared" si="8"/>
        <v>0.6459575445449328</v>
      </c>
      <c r="S25" s="17">
        <v>0.1</v>
      </c>
      <c r="T25">
        <f t="shared" si="9"/>
        <v>0.06459575445449328</v>
      </c>
    </row>
    <row r="26" spans="1:20" ht="12.75">
      <c r="A26" s="107" t="s">
        <v>191</v>
      </c>
      <c r="B26" s="109" t="s">
        <v>64</v>
      </c>
      <c r="C26" s="108">
        <v>26455.274</v>
      </c>
      <c r="D26" s="82"/>
      <c r="E26" s="81">
        <f t="shared" si="1"/>
        <v>-8765.020020540658</v>
      </c>
      <c r="F26">
        <f t="shared" si="2"/>
        <v>-8765</v>
      </c>
      <c r="G26">
        <f t="shared" si="3"/>
        <v>-0.04338100000313716</v>
      </c>
      <c r="M26">
        <f t="shared" si="4"/>
        <v>-0.04338100000313716</v>
      </c>
      <c r="O26">
        <f t="shared" si="5"/>
        <v>1.6963362536414546</v>
      </c>
      <c r="P26">
        <f t="shared" si="6"/>
        <v>-0.865932937342341</v>
      </c>
      <c r="Q26" s="2">
        <f t="shared" si="7"/>
        <v>11436.774000000001</v>
      </c>
      <c r="R26">
        <f t="shared" si="8"/>
        <v>0.6765916896204776</v>
      </c>
      <c r="S26" s="17">
        <v>0.1</v>
      </c>
      <c r="T26">
        <f t="shared" si="9"/>
        <v>0.06765916896204775</v>
      </c>
    </row>
    <row r="27" spans="1:20" ht="12.75">
      <c r="A27" s="107" t="s">
        <v>182</v>
      </c>
      <c r="B27" s="109" t="s">
        <v>64</v>
      </c>
      <c r="C27" s="108">
        <v>26509.45</v>
      </c>
      <c r="D27" s="82"/>
      <c r="E27" s="81">
        <f t="shared" si="1"/>
        <v>-8740.017535337194</v>
      </c>
      <c r="F27">
        <f t="shared" si="2"/>
        <v>-8740</v>
      </c>
      <c r="G27">
        <f t="shared" si="3"/>
        <v>-0.0379960000027495</v>
      </c>
      <c r="M27">
        <f t="shared" si="4"/>
        <v>-0.0379960000027495</v>
      </c>
      <c r="O27">
        <f t="shared" si="5"/>
        <v>1.6925497077785032</v>
      </c>
      <c r="P27">
        <f t="shared" si="6"/>
        <v>-0.860742796548501</v>
      </c>
      <c r="Q27" s="2">
        <f t="shared" si="7"/>
        <v>11490.95</v>
      </c>
      <c r="R27">
        <f t="shared" si="8"/>
        <v>0.6769122912262963</v>
      </c>
      <c r="S27" s="17">
        <v>0.1</v>
      </c>
      <c r="T27">
        <f t="shared" si="9"/>
        <v>0.06769122912262963</v>
      </c>
    </row>
    <row r="28" spans="1:20" ht="12.75">
      <c r="A28" s="107" t="s">
        <v>182</v>
      </c>
      <c r="B28" s="109" t="s">
        <v>64</v>
      </c>
      <c r="C28" s="108">
        <v>27133.57</v>
      </c>
      <c r="D28" s="82"/>
      <c r="E28" s="81">
        <f t="shared" si="1"/>
        <v>-8451.983146213128</v>
      </c>
      <c r="F28">
        <f t="shared" si="2"/>
        <v>-8452</v>
      </c>
      <c r="G28">
        <f t="shared" si="3"/>
        <v>0.03651919999538222</v>
      </c>
      <c r="M28">
        <f t="shared" si="4"/>
        <v>0.03651919999538222</v>
      </c>
      <c r="O28">
        <f t="shared" si="5"/>
        <v>1.6489286994373042</v>
      </c>
      <c r="P28">
        <f t="shared" si="6"/>
        <v>-0.8020790670033732</v>
      </c>
      <c r="Q28" s="2">
        <f t="shared" si="7"/>
        <v>12115.07</v>
      </c>
      <c r="R28">
        <f t="shared" si="8"/>
        <v>0.7032470534133158</v>
      </c>
      <c r="S28" s="17">
        <v>0.1</v>
      </c>
      <c r="T28">
        <f t="shared" si="9"/>
        <v>0.07032470534133159</v>
      </c>
    </row>
    <row r="29" spans="1:31" ht="12.75">
      <c r="A29" t="s">
        <v>26</v>
      </c>
      <c r="C29" s="10">
        <v>44303.463</v>
      </c>
      <c r="D29" s="10"/>
      <c r="E29">
        <f t="shared" si="1"/>
        <v>-527.9947440138902</v>
      </c>
      <c r="F29">
        <f t="shared" si="2"/>
        <v>-528</v>
      </c>
      <c r="G29">
        <f t="shared" si="3"/>
        <v>0.01138879999780329</v>
      </c>
      <c r="I29">
        <f aca="true" t="shared" si="10" ref="I29:I34">+G29</f>
        <v>0.01138879999780329</v>
      </c>
      <c r="P29">
        <f t="shared" si="6"/>
        <v>-0.0013326576441642572</v>
      </c>
      <c r="Q29" s="2">
        <f t="shared" si="7"/>
        <v>29284.963000000003</v>
      </c>
      <c r="R29">
        <f t="shared" si="8"/>
        <v>0.0001618354845363745</v>
      </c>
      <c r="S29" s="17">
        <v>1</v>
      </c>
      <c r="T29">
        <f t="shared" si="9"/>
        <v>0.0001618354845363745</v>
      </c>
      <c r="AA29">
        <v>7</v>
      </c>
      <c r="AC29" t="s">
        <v>25</v>
      </c>
      <c r="AE29" t="s">
        <v>27</v>
      </c>
    </row>
    <row r="30" spans="1:31" ht="12.75">
      <c r="A30" t="s">
        <v>30</v>
      </c>
      <c r="C30" s="10">
        <v>44485.464</v>
      </c>
      <c r="D30" s="10"/>
      <c r="E30">
        <f t="shared" si="1"/>
        <v>-444.0004050166329</v>
      </c>
      <c r="F30">
        <f t="shared" si="2"/>
        <v>-444</v>
      </c>
      <c r="G30">
        <f t="shared" si="3"/>
        <v>-0.0008776000031502917</v>
      </c>
      <c r="I30">
        <f t="shared" si="10"/>
        <v>-0.0008776000031502917</v>
      </c>
      <c r="P30">
        <f t="shared" si="6"/>
        <v>-0.0012517768736967799</v>
      </c>
      <c r="Q30" s="2">
        <f t="shared" si="7"/>
        <v>29466.964</v>
      </c>
      <c r="R30">
        <f t="shared" si="8"/>
        <v>1.4000833045196333E-07</v>
      </c>
      <c r="S30" s="17">
        <v>1</v>
      </c>
      <c r="T30">
        <f t="shared" si="9"/>
        <v>1.4000833045196333E-07</v>
      </c>
      <c r="Z30" t="s">
        <v>28</v>
      </c>
      <c r="AA30">
        <v>6</v>
      </c>
      <c r="AC30" t="s">
        <v>29</v>
      </c>
      <c r="AE30" t="s">
        <v>27</v>
      </c>
    </row>
    <row r="31" spans="1:31" ht="12.75">
      <c r="A31" t="s">
        <v>31</v>
      </c>
      <c r="C31" s="10">
        <v>44591.64</v>
      </c>
      <c r="D31" s="10"/>
      <c r="E31">
        <f t="shared" si="1"/>
        <v>-394.99966910104496</v>
      </c>
      <c r="F31">
        <f t="shared" si="2"/>
        <v>-395</v>
      </c>
      <c r="G31">
        <f t="shared" si="3"/>
        <v>0.0007169999953475781</v>
      </c>
      <c r="I31">
        <f t="shared" si="10"/>
        <v>0.0007169999953475781</v>
      </c>
      <c r="P31">
        <f t="shared" si="6"/>
        <v>-0.0012860511452616376</v>
      </c>
      <c r="Q31" s="2">
        <f t="shared" si="7"/>
        <v>29573.14</v>
      </c>
      <c r="R31">
        <f t="shared" si="8"/>
        <v>4.01221387189588E-06</v>
      </c>
      <c r="S31" s="17">
        <v>1</v>
      </c>
      <c r="T31">
        <f t="shared" si="9"/>
        <v>4.01221387189588E-06</v>
      </c>
      <c r="Z31" t="s">
        <v>28</v>
      </c>
      <c r="AA31">
        <v>7</v>
      </c>
      <c r="AC31" t="s">
        <v>29</v>
      </c>
      <c r="AE31" t="s">
        <v>27</v>
      </c>
    </row>
    <row r="32" spans="1:31" ht="12.75">
      <c r="A32" t="s">
        <v>32</v>
      </c>
      <c r="C32" s="10">
        <v>44691.312</v>
      </c>
      <c r="D32" s="10"/>
      <c r="E32">
        <f t="shared" si="1"/>
        <v>-349.0005605437586</v>
      </c>
      <c r="F32">
        <f t="shared" si="2"/>
        <v>-349</v>
      </c>
      <c r="G32">
        <f t="shared" si="3"/>
        <v>-0.0012146000080974773</v>
      </c>
      <c r="I32">
        <f t="shared" si="10"/>
        <v>-0.0012146000080974773</v>
      </c>
      <c r="P32">
        <f t="shared" si="6"/>
        <v>-0.001372846775800573</v>
      </c>
      <c r="Q32" s="2">
        <f t="shared" si="7"/>
        <v>29672.811999999998</v>
      </c>
      <c r="R32">
        <f t="shared" si="8"/>
        <v>2.504203948847752E-08</v>
      </c>
      <c r="S32" s="17">
        <v>1</v>
      </c>
      <c r="T32">
        <f t="shared" si="9"/>
        <v>2.504203948847752E-08</v>
      </c>
      <c r="Z32" t="s">
        <v>28</v>
      </c>
      <c r="AA32">
        <v>7</v>
      </c>
      <c r="AC32" t="s">
        <v>29</v>
      </c>
      <c r="AE32" t="s">
        <v>27</v>
      </c>
    </row>
    <row r="33" spans="1:31" ht="12.75">
      <c r="A33" t="s">
        <v>33</v>
      </c>
      <c r="C33" s="10">
        <v>45055.355</v>
      </c>
      <c r="D33" s="10"/>
      <c r="E33">
        <f t="shared" si="1"/>
        <v>-180.99296085156143</v>
      </c>
      <c r="F33">
        <f t="shared" si="2"/>
        <v>-181</v>
      </c>
      <c r="G33">
        <f t="shared" si="3"/>
        <v>0.015252600001986139</v>
      </c>
      <c r="I33">
        <f t="shared" si="10"/>
        <v>0.015252600001986139</v>
      </c>
      <c r="P33">
        <f t="shared" si="6"/>
        <v>-0.0021391965994335717</v>
      </c>
      <c r="Q33" s="2">
        <f t="shared" si="7"/>
        <v>30036.855000000003</v>
      </c>
      <c r="R33">
        <f t="shared" si="8"/>
        <v>0.0003024745890251542</v>
      </c>
      <c r="S33" s="17">
        <v>1</v>
      </c>
      <c r="T33">
        <f t="shared" si="9"/>
        <v>0.0003024745890251542</v>
      </c>
      <c r="Z33" t="s">
        <v>28</v>
      </c>
      <c r="AA33">
        <v>7</v>
      </c>
      <c r="AC33" t="s">
        <v>29</v>
      </c>
      <c r="AE33" t="s">
        <v>27</v>
      </c>
    </row>
    <row r="34" spans="1:31" ht="12.75">
      <c r="A34" t="s">
        <v>34</v>
      </c>
      <c r="C34" s="10">
        <v>45447.509</v>
      </c>
      <c r="D34" s="10"/>
      <c r="E34">
        <f t="shared" si="1"/>
        <v>-0.011999125358507052</v>
      </c>
      <c r="F34">
        <f t="shared" si="2"/>
        <v>0</v>
      </c>
      <c r="G34">
        <f t="shared" si="3"/>
        <v>-0.026000000005296897</v>
      </c>
      <c r="I34">
        <f t="shared" si="10"/>
        <v>-0.026000000005296897</v>
      </c>
      <c r="P34">
        <f t="shared" si="6"/>
        <v>-0.0037543844008055866</v>
      </c>
      <c r="Q34" s="2">
        <f t="shared" si="7"/>
        <v>30429.009</v>
      </c>
      <c r="R34">
        <f t="shared" si="8"/>
        <v>0.0004948674136227874</v>
      </c>
      <c r="S34" s="17">
        <v>1</v>
      </c>
      <c r="T34">
        <f t="shared" si="9"/>
        <v>0.0004948674136227874</v>
      </c>
      <c r="Z34" t="s">
        <v>28</v>
      </c>
      <c r="AA34">
        <v>7</v>
      </c>
      <c r="AC34" t="s">
        <v>29</v>
      </c>
      <c r="AE34" t="s">
        <v>27</v>
      </c>
    </row>
    <row r="35" spans="1:20" ht="12.75">
      <c r="A35" t="s">
        <v>11</v>
      </c>
      <c r="C35" s="10">
        <v>45447.535</v>
      </c>
      <c r="D35" s="10" t="s">
        <v>13</v>
      </c>
      <c r="E35">
        <f t="shared" si="1"/>
        <v>0</v>
      </c>
      <c r="F35">
        <f t="shared" si="2"/>
        <v>0</v>
      </c>
      <c r="G35">
        <f t="shared" si="3"/>
        <v>0</v>
      </c>
      <c r="H35">
        <f>+G35</f>
        <v>0</v>
      </c>
      <c r="P35">
        <f t="shared" si="6"/>
        <v>-0.0037543844008055866</v>
      </c>
      <c r="Q35" s="2">
        <f t="shared" si="7"/>
        <v>30429.035000000003</v>
      </c>
      <c r="R35">
        <f t="shared" si="8"/>
        <v>1.4095402229012323E-05</v>
      </c>
      <c r="S35" s="17">
        <v>1</v>
      </c>
      <c r="T35">
        <f t="shared" si="9"/>
        <v>1.4095402229012323E-05</v>
      </c>
    </row>
    <row r="36" spans="1:31" ht="12.75">
      <c r="A36" t="s">
        <v>35</v>
      </c>
      <c r="C36" s="10">
        <v>47239.482</v>
      </c>
      <c r="D36" s="10"/>
      <c r="E36">
        <f t="shared" si="1"/>
        <v>826.9921801700056</v>
      </c>
      <c r="F36">
        <f t="shared" si="2"/>
        <v>827</v>
      </c>
      <c r="G36">
        <f t="shared" si="3"/>
        <v>-0.01694419999694219</v>
      </c>
      <c r="I36">
        <f>+G36</f>
        <v>-0.01694419999694219</v>
      </c>
      <c r="P36">
        <f t="shared" si="6"/>
        <v>-0.02155348058284127</v>
      </c>
      <c r="Q36" s="2">
        <f t="shared" si="7"/>
        <v>32220.982000000004</v>
      </c>
      <c r="R36">
        <f t="shared" si="8"/>
        <v>2.1245467519546193E-05</v>
      </c>
      <c r="S36" s="17">
        <v>1</v>
      </c>
      <c r="T36">
        <f t="shared" si="9"/>
        <v>2.1245467519546193E-05</v>
      </c>
      <c r="Z36" t="s">
        <v>28</v>
      </c>
      <c r="AA36">
        <v>6</v>
      </c>
      <c r="AC36" t="s">
        <v>29</v>
      </c>
      <c r="AE36" t="s">
        <v>27</v>
      </c>
    </row>
    <row r="37" spans="1:31" ht="12.75">
      <c r="A37" t="s">
        <v>36</v>
      </c>
      <c r="C37" s="10">
        <v>47263.307</v>
      </c>
      <c r="D37" s="10"/>
      <c r="E37">
        <f t="shared" si="1"/>
        <v>837.9875325395499</v>
      </c>
      <c r="F37">
        <f t="shared" si="2"/>
        <v>838</v>
      </c>
      <c r="G37">
        <f t="shared" si="3"/>
        <v>-0.027014800005417783</v>
      </c>
      <c r="J37">
        <f>+G37</f>
        <v>-0.027014800005417783</v>
      </c>
      <c r="P37">
        <f t="shared" si="6"/>
        <v>-0.021905441929264413</v>
      </c>
      <c r="Q37" s="2">
        <f t="shared" si="7"/>
        <v>32244.807</v>
      </c>
      <c r="R37">
        <f t="shared" si="8"/>
        <v>2.6105539950353663E-05</v>
      </c>
      <c r="S37" s="17">
        <v>1</v>
      </c>
      <c r="T37">
        <f t="shared" si="9"/>
        <v>2.6105539950353663E-05</v>
      </c>
      <c r="Z37" t="s">
        <v>28</v>
      </c>
      <c r="AE37" t="s">
        <v>37</v>
      </c>
    </row>
    <row r="38" spans="1:31" ht="12.75">
      <c r="A38" t="s">
        <v>36</v>
      </c>
      <c r="C38" s="10">
        <v>47265.474</v>
      </c>
      <c r="D38" s="10"/>
      <c r="E38">
        <f t="shared" si="1"/>
        <v>838.9876134874962</v>
      </c>
      <c r="F38">
        <f t="shared" si="2"/>
        <v>839</v>
      </c>
      <c r="G38">
        <f t="shared" si="3"/>
        <v>-0.02683940000133589</v>
      </c>
      <c r="J38">
        <f>+G38</f>
        <v>-0.02683940000133589</v>
      </c>
      <c r="P38">
        <f t="shared" si="6"/>
        <v>-0.021937588400979122</v>
      </c>
      <c r="Q38" s="2">
        <f t="shared" si="7"/>
        <v>32246.974000000002</v>
      </c>
      <c r="R38">
        <f t="shared" si="8"/>
        <v>2.4027756965392168E-05</v>
      </c>
      <c r="S38" s="17">
        <v>1</v>
      </c>
      <c r="T38">
        <f t="shared" si="9"/>
        <v>2.4027756965392168E-05</v>
      </c>
      <c r="Z38" t="s">
        <v>28</v>
      </c>
      <c r="AE38" t="s">
        <v>37</v>
      </c>
    </row>
    <row r="39" spans="1:31" ht="12.75">
      <c r="A39" t="s">
        <v>38</v>
      </c>
      <c r="C39" s="10">
        <v>47564.498</v>
      </c>
      <c r="D39" s="10"/>
      <c r="E39">
        <f t="shared" si="1"/>
        <v>976.9886311979272</v>
      </c>
      <c r="F39">
        <f t="shared" si="2"/>
        <v>977</v>
      </c>
      <c r="G39">
        <f t="shared" si="3"/>
        <v>-0.024634200002765283</v>
      </c>
      <c r="I39">
        <f>+G39</f>
        <v>-0.024634200002765283</v>
      </c>
      <c r="P39">
        <f t="shared" si="6"/>
        <v>-0.026613553601076957</v>
      </c>
      <c r="Q39" s="2">
        <f t="shared" si="7"/>
        <v>32545.998</v>
      </c>
      <c r="R39">
        <f t="shared" si="8"/>
        <v>3.917840667149373E-06</v>
      </c>
      <c r="S39" s="17">
        <v>1</v>
      </c>
      <c r="T39">
        <f t="shared" si="9"/>
        <v>3.917840667149373E-06</v>
      </c>
      <c r="Z39" t="s">
        <v>28</v>
      </c>
      <c r="AA39">
        <v>4</v>
      </c>
      <c r="AC39" t="s">
        <v>29</v>
      </c>
      <c r="AE39" t="s">
        <v>27</v>
      </c>
    </row>
    <row r="40" spans="1:31" ht="12.75">
      <c r="A40" t="s">
        <v>39</v>
      </c>
      <c r="C40" s="10">
        <v>47655.476</v>
      </c>
      <c r="D40" s="10"/>
      <c r="E40">
        <f t="shared" si="1"/>
        <v>1018.9754168380767</v>
      </c>
      <c r="F40">
        <f t="shared" si="2"/>
        <v>1019</v>
      </c>
      <c r="G40">
        <f t="shared" si="3"/>
        <v>-0.05326739999873098</v>
      </c>
      <c r="I40">
        <f>+G40</f>
        <v>-0.05326739999873098</v>
      </c>
      <c r="P40">
        <f t="shared" si="6"/>
        <v>-0.028131164420615667</v>
      </c>
      <c r="Q40" s="2">
        <f t="shared" si="7"/>
        <v>32636.976000000002</v>
      </c>
      <c r="R40">
        <f t="shared" si="8"/>
        <v>0.00063183033903851</v>
      </c>
      <c r="S40" s="17">
        <v>1</v>
      </c>
      <c r="T40">
        <f t="shared" si="9"/>
        <v>0.00063183033903851</v>
      </c>
      <c r="Z40" t="s">
        <v>28</v>
      </c>
      <c r="AA40">
        <v>6</v>
      </c>
      <c r="AC40" t="s">
        <v>29</v>
      </c>
      <c r="AE40" t="s">
        <v>27</v>
      </c>
    </row>
    <row r="41" spans="1:31" ht="12.75">
      <c r="A41" t="s">
        <v>40</v>
      </c>
      <c r="C41" s="10">
        <v>47954.532</v>
      </c>
      <c r="D41" s="10"/>
      <c r="E41">
        <f t="shared" si="1"/>
        <v>1156.9912027027917</v>
      </c>
      <c r="F41">
        <f t="shared" si="2"/>
        <v>1157</v>
      </c>
      <c r="G41">
        <f t="shared" si="3"/>
        <v>-0.019062200000917073</v>
      </c>
      <c r="I41">
        <f>+G41</f>
        <v>-0.019062200000917073</v>
      </c>
      <c r="P41">
        <f t="shared" si="6"/>
        <v>-0.033428070320343645</v>
      </c>
      <c r="Q41" s="2">
        <f t="shared" si="7"/>
        <v>32936.032</v>
      </c>
      <c r="R41">
        <f t="shared" si="8"/>
        <v>0.0002063782300345813</v>
      </c>
      <c r="S41" s="17">
        <v>1</v>
      </c>
      <c r="T41">
        <f t="shared" si="9"/>
        <v>0.0002063782300345813</v>
      </c>
      <c r="Z41" t="s">
        <v>28</v>
      </c>
      <c r="AA41">
        <v>7</v>
      </c>
      <c r="AC41" t="s">
        <v>29</v>
      </c>
      <c r="AE41" t="s">
        <v>27</v>
      </c>
    </row>
    <row r="42" spans="1:31" ht="12.75">
      <c r="A42" t="s">
        <v>41</v>
      </c>
      <c r="C42" s="10">
        <v>47967.506</v>
      </c>
      <c r="D42" s="10"/>
      <c r="E42">
        <f t="shared" si="1"/>
        <v>1162.978766255468</v>
      </c>
      <c r="F42">
        <f t="shared" si="2"/>
        <v>1163</v>
      </c>
      <c r="G42">
        <f t="shared" si="3"/>
        <v>-0.046009800003957935</v>
      </c>
      <c r="J42">
        <f>+G42</f>
        <v>-0.046009800003957935</v>
      </c>
      <c r="P42">
        <f t="shared" si="6"/>
        <v>-0.033669169545542776</v>
      </c>
      <c r="Q42" s="2">
        <f t="shared" si="7"/>
        <v>32949.006</v>
      </c>
      <c r="R42">
        <f t="shared" si="8"/>
        <v>0.00015229116011116392</v>
      </c>
      <c r="S42" s="17">
        <v>1</v>
      </c>
      <c r="T42">
        <f t="shared" si="9"/>
        <v>0.00015229116011116392</v>
      </c>
      <c r="Z42" t="s">
        <v>28</v>
      </c>
      <c r="AE42" t="s">
        <v>37</v>
      </c>
    </row>
    <row r="43" spans="1:31" ht="12.75">
      <c r="A43" t="s">
        <v>41</v>
      </c>
      <c r="C43" s="10">
        <v>47967.514</v>
      </c>
      <c r="D43" s="10"/>
      <c r="E43">
        <f t="shared" si="1"/>
        <v>1162.9824582940398</v>
      </c>
      <c r="F43">
        <f t="shared" si="2"/>
        <v>1163</v>
      </c>
      <c r="G43">
        <f t="shared" si="3"/>
        <v>-0.03800980000232812</v>
      </c>
      <c r="J43">
        <f>+G43</f>
        <v>-0.03800980000232812</v>
      </c>
      <c r="P43">
        <f t="shared" si="6"/>
        <v>-0.033669169545542776</v>
      </c>
      <c r="Q43" s="2">
        <f t="shared" si="7"/>
        <v>32949.014</v>
      </c>
      <c r="R43">
        <f t="shared" si="8"/>
        <v>1.884107276237254E-05</v>
      </c>
      <c r="S43" s="17">
        <v>1</v>
      </c>
      <c r="T43">
        <f t="shared" si="9"/>
        <v>1.884107276237254E-05</v>
      </c>
      <c r="Z43" t="s">
        <v>28</v>
      </c>
      <c r="AE43" t="s">
        <v>37</v>
      </c>
    </row>
    <row r="44" spans="1:31" ht="12.75">
      <c r="A44" s="81" t="s">
        <v>42</v>
      </c>
      <c r="B44" s="81"/>
      <c r="C44" s="82">
        <v>48071.536</v>
      </c>
      <c r="D44" s="82"/>
      <c r="E44" s="81">
        <f t="shared" si="1"/>
        <v>1210.989112824359</v>
      </c>
      <c r="F44">
        <f t="shared" si="2"/>
        <v>1211</v>
      </c>
      <c r="G44">
        <f t="shared" si="3"/>
        <v>-0.023590600001625717</v>
      </c>
      <c r="I44">
        <f>+G44</f>
        <v>-0.023590600001625717</v>
      </c>
      <c r="P44">
        <f t="shared" si="6"/>
        <v>-0.03563036025320349</v>
      </c>
      <c r="Q44" s="2">
        <f t="shared" si="7"/>
        <v>33053.036</v>
      </c>
      <c r="R44">
        <f t="shared" si="8"/>
        <v>0.00014495582691547216</v>
      </c>
      <c r="S44" s="17">
        <v>1</v>
      </c>
      <c r="T44">
        <f t="shared" si="9"/>
        <v>0.00014495582691547216</v>
      </c>
      <c r="Z44" t="s">
        <v>28</v>
      </c>
      <c r="AA44">
        <v>5</v>
      </c>
      <c r="AC44" t="s">
        <v>29</v>
      </c>
      <c r="AE44" t="s">
        <v>27</v>
      </c>
    </row>
    <row r="45" spans="1:31" ht="12.75">
      <c r="A45" s="81" t="s">
        <v>43</v>
      </c>
      <c r="B45" s="81"/>
      <c r="C45" s="82">
        <v>48357.534</v>
      </c>
      <c r="D45" s="82">
        <v>0.01</v>
      </c>
      <c r="E45" s="81">
        <f t="shared" si="1"/>
        <v>1342.9785687314036</v>
      </c>
      <c r="F45">
        <f t="shared" si="2"/>
        <v>1343</v>
      </c>
      <c r="G45">
        <f t="shared" si="3"/>
        <v>-0.046437800003332086</v>
      </c>
      <c r="I45">
        <f>+G45</f>
        <v>-0.046437800003332086</v>
      </c>
      <c r="P45">
        <f t="shared" si="6"/>
        <v>-0.04132060633822401</v>
      </c>
      <c r="Q45" s="2">
        <f t="shared" si="7"/>
        <v>33339.034</v>
      </c>
      <c r="R45">
        <f t="shared" si="8"/>
        <v>2.6185671006222253E-05</v>
      </c>
      <c r="S45" s="17">
        <v>1</v>
      </c>
      <c r="T45">
        <f t="shared" si="9"/>
        <v>2.6185671006222253E-05</v>
      </c>
      <c r="Z45" t="s">
        <v>28</v>
      </c>
      <c r="AA45">
        <v>5</v>
      </c>
      <c r="AC45" t="s">
        <v>29</v>
      </c>
      <c r="AE45" t="s">
        <v>27</v>
      </c>
    </row>
    <row r="46" spans="1:31" ht="12.75">
      <c r="A46" s="81" t="s">
        <v>44</v>
      </c>
      <c r="B46" s="81"/>
      <c r="C46" s="82">
        <v>48459.382</v>
      </c>
      <c r="D46" s="82">
        <v>0.004</v>
      </c>
      <c r="E46" s="81">
        <f t="shared" si="1"/>
        <v>1389.981911780028</v>
      </c>
      <c r="F46">
        <f t="shared" si="2"/>
        <v>1390</v>
      </c>
      <c r="G46">
        <f t="shared" si="3"/>
        <v>-0.039194000004499685</v>
      </c>
      <c r="I46">
        <f>+G46</f>
        <v>-0.039194000004499685</v>
      </c>
      <c r="P46">
        <f t="shared" si="6"/>
        <v>-0.04345183126574041</v>
      </c>
      <c r="Q46" s="2">
        <f t="shared" si="7"/>
        <v>33440.882</v>
      </c>
      <c r="R46">
        <f t="shared" si="8"/>
        <v>1.81291270491988E-05</v>
      </c>
      <c r="S46" s="17">
        <v>1</v>
      </c>
      <c r="T46">
        <f t="shared" si="9"/>
        <v>1.81291270491988E-05</v>
      </c>
      <c r="Z46" t="s">
        <v>28</v>
      </c>
      <c r="AA46">
        <v>6</v>
      </c>
      <c r="AC46" t="s">
        <v>29</v>
      </c>
      <c r="AE46" t="s">
        <v>27</v>
      </c>
    </row>
    <row r="47" spans="1:31" ht="12.75">
      <c r="A47" s="81" t="s">
        <v>45</v>
      </c>
      <c r="B47" s="81"/>
      <c r="C47" s="82">
        <v>49020.554</v>
      </c>
      <c r="D47" s="82"/>
      <c r="E47" s="81">
        <f t="shared" si="1"/>
        <v>1648.9654954074238</v>
      </c>
      <c r="F47">
        <f t="shared" si="2"/>
        <v>1649</v>
      </c>
      <c r="G47">
        <f t="shared" si="3"/>
        <v>-0.074765400007891</v>
      </c>
      <c r="K47">
        <f>+G47</f>
        <v>-0.074765400007891</v>
      </c>
      <c r="P47">
        <f t="shared" si="6"/>
        <v>-0.05618682137141408</v>
      </c>
      <c r="Q47" s="2">
        <f t="shared" si="7"/>
        <v>34002.054</v>
      </c>
      <c r="R47">
        <f t="shared" si="8"/>
        <v>0.0003451635841517568</v>
      </c>
      <c r="S47" s="17">
        <v>1</v>
      </c>
      <c r="T47">
        <f t="shared" si="9"/>
        <v>0.0003451635841517568</v>
      </c>
      <c r="Z47" t="s">
        <v>28</v>
      </c>
      <c r="AE47" t="s">
        <v>37</v>
      </c>
    </row>
    <row r="48" spans="1:31" ht="12.75">
      <c r="A48" s="81" t="s">
        <v>46</v>
      </c>
      <c r="B48" s="81"/>
      <c r="C48" s="82">
        <v>49098.586</v>
      </c>
      <c r="D48" s="82">
        <v>0.004</v>
      </c>
      <c r="E48" s="81">
        <f t="shared" si="1"/>
        <v>1684.9776396298987</v>
      </c>
      <c r="F48">
        <f t="shared" si="2"/>
        <v>1685</v>
      </c>
      <c r="G48">
        <f t="shared" si="3"/>
        <v>-0.048451000002387445</v>
      </c>
      <c r="I48">
        <f>+G48</f>
        <v>-0.048451000002387445</v>
      </c>
      <c r="P48">
        <f t="shared" si="6"/>
        <v>-0.058089673149728405</v>
      </c>
      <c r="Q48" s="2">
        <f t="shared" si="7"/>
        <v>34080.086</v>
      </c>
      <c r="R48">
        <f t="shared" si="8"/>
        <v>9.290402004127168E-05</v>
      </c>
      <c r="S48" s="17">
        <v>1</v>
      </c>
      <c r="T48">
        <f t="shared" si="9"/>
        <v>9.290402004127168E-05</v>
      </c>
      <c r="Z48" t="s">
        <v>28</v>
      </c>
      <c r="AA48">
        <v>6</v>
      </c>
      <c r="AC48" t="s">
        <v>29</v>
      </c>
      <c r="AE48" t="s">
        <v>27</v>
      </c>
    </row>
    <row r="49" spans="1:31" ht="12.75">
      <c r="A49" s="81" t="s">
        <v>47</v>
      </c>
      <c r="B49" s="81"/>
      <c r="C49" s="82">
        <v>49811.446</v>
      </c>
      <c r="D49" s="82">
        <v>0.004</v>
      </c>
      <c r="E49" s="81">
        <f t="shared" si="1"/>
        <v>2013.9659666038497</v>
      </c>
      <c r="F49">
        <f t="shared" si="2"/>
        <v>2014</v>
      </c>
      <c r="G49">
        <f t="shared" si="3"/>
        <v>-0.07374439999694005</v>
      </c>
      <c r="I49">
        <f>+G49</f>
        <v>-0.07374439999694005</v>
      </c>
      <c r="P49">
        <f t="shared" si="6"/>
        <v>-0.07698054328469942</v>
      </c>
      <c r="Q49" s="2">
        <f t="shared" si="7"/>
        <v>34792.946</v>
      </c>
      <c r="R49">
        <f t="shared" si="8"/>
        <v>1.0472623378910016E-05</v>
      </c>
      <c r="S49" s="17">
        <v>1</v>
      </c>
      <c r="T49">
        <f t="shared" si="9"/>
        <v>1.0472623378910016E-05</v>
      </c>
      <c r="Z49" t="s">
        <v>28</v>
      </c>
      <c r="AA49">
        <v>6</v>
      </c>
      <c r="AC49" t="s">
        <v>29</v>
      </c>
      <c r="AE49" t="s">
        <v>27</v>
      </c>
    </row>
    <row r="50" spans="1:21" ht="12.75">
      <c r="A50" s="82" t="s">
        <v>67</v>
      </c>
      <c r="B50" s="83"/>
      <c r="C50" s="82">
        <v>49837.427</v>
      </c>
      <c r="D50" s="84" t="s">
        <v>68</v>
      </c>
      <c r="E50" s="81">
        <f t="shared" si="1"/>
        <v>2025.956323368306</v>
      </c>
      <c r="F50">
        <f t="shared" si="2"/>
        <v>2026</v>
      </c>
      <c r="G50">
        <f t="shared" si="3"/>
        <v>-0.09463959999993676</v>
      </c>
      <c r="I50">
        <f>+G50</f>
        <v>-0.09463959999993676</v>
      </c>
      <c r="P50">
        <f t="shared" si="6"/>
        <v>-0.07772071709822903</v>
      </c>
      <c r="Q50" s="2">
        <f t="shared" si="7"/>
        <v>34818.927</v>
      </c>
      <c r="R50">
        <f t="shared" si="8"/>
        <v>0.00028624859864169824</v>
      </c>
      <c r="S50" s="17">
        <v>1</v>
      </c>
      <c r="T50">
        <f t="shared" si="9"/>
        <v>0.00028624859864169824</v>
      </c>
      <c r="U50" s="15"/>
    </row>
    <row r="51" spans="1:20" ht="12.75">
      <c r="A51" s="107" t="s">
        <v>297</v>
      </c>
      <c r="B51" s="109" t="s">
        <v>64</v>
      </c>
      <c r="C51" s="108">
        <v>49837.437</v>
      </c>
      <c r="D51" s="82"/>
      <c r="E51" s="81">
        <f t="shared" si="1"/>
        <v>2025.9609384165171</v>
      </c>
      <c r="F51">
        <f t="shared" si="2"/>
        <v>2026</v>
      </c>
      <c r="G51">
        <f t="shared" si="3"/>
        <v>-0.08463960000517545</v>
      </c>
      <c r="M51">
        <f>G51</f>
        <v>-0.08463960000517545</v>
      </c>
      <c r="O51">
        <f>+C$11+C$12*$F51</f>
        <v>0.06191159735715218</v>
      </c>
      <c r="P51">
        <f t="shared" si="6"/>
        <v>-0.07772071709822903</v>
      </c>
      <c r="Q51" s="2">
        <f t="shared" si="7"/>
        <v>34818.937</v>
      </c>
      <c r="R51">
        <f t="shared" si="8"/>
        <v>4.787094068003537E-05</v>
      </c>
      <c r="S51" s="17">
        <v>0.1</v>
      </c>
      <c r="T51">
        <f t="shared" si="9"/>
        <v>4.787094068003538E-06</v>
      </c>
    </row>
    <row r="52" spans="1:20" ht="12.75">
      <c r="A52" s="107" t="s">
        <v>297</v>
      </c>
      <c r="B52" s="109" t="s">
        <v>64</v>
      </c>
      <c r="C52" s="108">
        <v>49837.439</v>
      </c>
      <c r="D52" s="82"/>
      <c r="E52" s="81">
        <f t="shared" si="1"/>
        <v>2025.96186142616</v>
      </c>
      <c r="F52">
        <f t="shared" si="2"/>
        <v>2026</v>
      </c>
      <c r="G52">
        <f t="shared" si="3"/>
        <v>-0.082639600004768</v>
      </c>
      <c r="M52">
        <f>G52</f>
        <v>-0.082639600004768</v>
      </c>
      <c r="O52">
        <f>+C$11+C$12*$F52</f>
        <v>0.06191159735715218</v>
      </c>
      <c r="P52">
        <f t="shared" si="6"/>
        <v>-0.07772071709822903</v>
      </c>
      <c r="Q52" s="2">
        <f t="shared" si="7"/>
        <v>34818.939</v>
      </c>
      <c r="R52">
        <f t="shared" si="8"/>
        <v>2.419540904824125E-05</v>
      </c>
      <c r="S52" s="17">
        <v>0.1</v>
      </c>
      <c r="T52">
        <f t="shared" si="9"/>
        <v>2.4195409048241254E-06</v>
      </c>
    </row>
    <row r="53" spans="1:31" ht="12.75">
      <c r="A53" s="81" t="s">
        <v>48</v>
      </c>
      <c r="B53" s="81"/>
      <c r="C53" s="82">
        <v>50279.472</v>
      </c>
      <c r="D53" s="82">
        <v>0.008</v>
      </c>
      <c r="E53" s="81">
        <f t="shared" si="1"/>
        <v>2229.96222213833</v>
      </c>
      <c r="F53">
        <f t="shared" si="2"/>
        <v>2230</v>
      </c>
      <c r="G53">
        <f t="shared" si="3"/>
        <v>-0.08185800000501331</v>
      </c>
      <c r="I53">
        <f>+G53</f>
        <v>-0.08185800000501331</v>
      </c>
      <c r="P53">
        <f t="shared" si="6"/>
        <v>-0.09085441933138294</v>
      </c>
      <c r="Q53" s="2">
        <f t="shared" si="7"/>
        <v>35260.972</v>
      </c>
      <c r="R53">
        <f t="shared" si="8"/>
        <v>8.093556069587701E-05</v>
      </c>
      <c r="S53" s="17">
        <v>1</v>
      </c>
      <c r="T53">
        <f t="shared" si="9"/>
        <v>8.093556069587701E-05</v>
      </c>
      <c r="Z53" t="s">
        <v>28</v>
      </c>
      <c r="AA53">
        <v>6</v>
      </c>
      <c r="AC53" t="s">
        <v>29</v>
      </c>
      <c r="AE53" t="s">
        <v>27</v>
      </c>
    </row>
    <row r="54" spans="1:31" ht="12.75">
      <c r="A54" s="81" t="s">
        <v>49</v>
      </c>
      <c r="B54" s="81"/>
      <c r="C54" s="82">
        <v>50539.471</v>
      </c>
      <c r="D54" s="82">
        <v>0.009</v>
      </c>
      <c r="E54" s="81">
        <f t="shared" si="1"/>
        <v>2349.953014194132</v>
      </c>
      <c r="F54">
        <f t="shared" si="2"/>
        <v>2350</v>
      </c>
      <c r="G54">
        <f t="shared" si="3"/>
        <v>-0.10181000000739004</v>
      </c>
      <c r="I54">
        <f>+G54</f>
        <v>-0.10181000000739004</v>
      </c>
      <c r="P54">
        <f t="shared" si="6"/>
        <v>-0.0990660801183707</v>
      </c>
      <c r="Q54" s="2">
        <f t="shared" si="7"/>
        <v>35520.971</v>
      </c>
      <c r="R54">
        <f t="shared" si="8"/>
        <v>7.529096357355916E-06</v>
      </c>
      <c r="S54" s="17">
        <v>1</v>
      </c>
      <c r="T54">
        <f t="shared" si="9"/>
        <v>7.529096357355916E-06</v>
      </c>
      <c r="Z54" t="s">
        <v>28</v>
      </c>
      <c r="AA54">
        <v>6</v>
      </c>
      <c r="AC54" t="s">
        <v>29</v>
      </c>
      <c r="AE54" t="s">
        <v>27</v>
      </c>
    </row>
    <row r="55" spans="1:31" ht="12.75">
      <c r="A55" s="81" t="s">
        <v>50</v>
      </c>
      <c r="B55" s="81"/>
      <c r="C55" s="82">
        <v>50864.475</v>
      </c>
      <c r="D55" s="82">
        <v>0.009</v>
      </c>
      <c r="E55" s="81">
        <f t="shared" si="1"/>
        <v>2499.943927164199</v>
      </c>
      <c r="F55">
        <f t="shared" si="2"/>
        <v>2500</v>
      </c>
      <c r="G55">
        <f t="shared" si="3"/>
        <v>-0.12150000000110595</v>
      </c>
      <c r="I55">
        <f>+G55</f>
        <v>-0.12150000000110595</v>
      </c>
      <c r="P55">
        <f t="shared" si="6"/>
        <v>-0.1098368577594126</v>
      </c>
      <c r="Q55" s="2">
        <f t="shared" si="7"/>
        <v>35845.975</v>
      </c>
      <c r="R55">
        <f t="shared" si="8"/>
        <v>0.00013602888694997173</v>
      </c>
      <c r="S55" s="17">
        <v>1</v>
      </c>
      <c r="T55">
        <f t="shared" si="9"/>
        <v>0.00013602888694997173</v>
      </c>
      <c r="Z55" t="s">
        <v>28</v>
      </c>
      <c r="AA55">
        <v>7</v>
      </c>
      <c r="AC55" t="s">
        <v>29</v>
      </c>
      <c r="AE55" t="s">
        <v>27</v>
      </c>
    </row>
    <row r="56" spans="1:20" ht="12.75">
      <c r="A56" s="107" t="s">
        <v>316</v>
      </c>
      <c r="B56" s="109" t="s">
        <v>64</v>
      </c>
      <c r="C56" s="108">
        <v>52344.39</v>
      </c>
      <c r="D56" s="82"/>
      <c r="E56" s="81">
        <f t="shared" si="1"/>
        <v>3182.9318349071705</v>
      </c>
      <c r="F56">
        <f t="shared" si="2"/>
        <v>3183</v>
      </c>
      <c r="G56">
        <f t="shared" si="3"/>
        <v>-0.1477018000005046</v>
      </c>
      <c r="M56">
        <f>G56</f>
        <v>-0.1477018000005046</v>
      </c>
      <c r="O56">
        <f aca="true" t="shared" si="11" ref="O56:O68">+C$11+C$12*$F56</f>
        <v>-0.11332974518023431</v>
      </c>
      <c r="P56">
        <f t="shared" si="6"/>
        <v>-0.16599085700610963</v>
      </c>
      <c r="Q56" s="2">
        <f t="shared" si="7"/>
        <v>37325.89</v>
      </c>
      <c r="R56">
        <f t="shared" si="8"/>
        <v>0.00033448960615427086</v>
      </c>
      <c r="S56" s="17">
        <v>0.1</v>
      </c>
      <c r="T56">
        <f t="shared" si="9"/>
        <v>3.344896061542709E-05</v>
      </c>
    </row>
    <row r="57" spans="1:20" ht="12.75">
      <c r="A57" s="85" t="s">
        <v>55</v>
      </c>
      <c r="B57" s="81"/>
      <c r="C57" s="82">
        <v>53089.756</v>
      </c>
      <c r="D57" s="82">
        <v>0.001</v>
      </c>
      <c r="E57" s="81">
        <f t="shared" si="1"/>
        <v>3526.9218376051285</v>
      </c>
      <c r="F57">
        <f t="shared" si="2"/>
        <v>3527</v>
      </c>
      <c r="G57">
        <f t="shared" si="3"/>
        <v>-0.16936420000274666</v>
      </c>
      <c r="L57">
        <f>G57</f>
        <v>-0.16936420000274666</v>
      </c>
      <c r="O57">
        <f t="shared" si="11"/>
        <v>-0.16543261625444428</v>
      </c>
      <c r="P57">
        <f t="shared" si="6"/>
        <v>-0.19868907665330468</v>
      </c>
      <c r="Q57" s="2">
        <f t="shared" si="7"/>
        <v>38071.256</v>
      </c>
      <c r="R57">
        <f t="shared" si="8"/>
        <v>0.0008599483905704432</v>
      </c>
      <c r="S57" s="17">
        <v>1</v>
      </c>
      <c r="T57">
        <f t="shared" si="9"/>
        <v>0.0008599483905704432</v>
      </c>
    </row>
    <row r="58" spans="1:21" ht="12.75">
      <c r="A58" s="86" t="s">
        <v>74</v>
      </c>
      <c r="B58" s="87" t="s">
        <v>64</v>
      </c>
      <c r="C58" s="86">
        <v>53447.469</v>
      </c>
      <c r="D58" s="86">
        <v>0.005</v>
      </c>
      <c r="E58" s="81">
        <f t="shared" si="1"/>
        <v>3692.008111777942</v>
      </c>
      <c r="F58">
        <f t="shared" si="2"/>
        <v>3692</v>
      </c>
      <c r="M58">
        <f>U58</f>
        <v>0.017576799989910796</v>
      </c>
      <c r="O58">
        <f t="shared" si="11"/>
        <v>-0.190423818949923</v>
      </c>
      <c r="P58">
        <f t="shared" si="6"/>
        <v>-0.21542252797984626</v>
      </c>
      <c r="Q58" s="2">
        <f t="shared" si="7"/>
        <v>38428.969</v>
      </c>
      <c r="R58">
        <f>+(P58-U58)^2</f>
        <v>0.05428868683435841</v>
      </c>
      <c r="S58" s="17"/>
      <c r="U58">
        <f>+C58-(C$7+F58*C$8)</f>
        <v>0.017576799989910796</v>
      </c>
    </row>
    <row r="59" spans="1:20" ht="12.75">
      <c r="A59" s="82" t="s">
        <v>63</v>
      </c>
      <c r="B59" s="88" t="s">
        <v>64</v>
      </c>
      <c r="C59" s="89">
        <v>53813.4281</v>
      </c>
      <c r="D59" s="84">
        <v>0.0008</v>
      </c>
      <c r="E59" s="81">
        <f t="shared" si="1"/>
        <v>3860.900000858396</v>
      </c>
      <c r="F59">
        <f t="shared" si="2"/>
        <v>3861</v>
      </c>
      <c r="G59">
        <f aca="true" t="shared" si="12" ref="G59:G68">+C59-(C$7+F59*C$8)</f>
        <v>-0.21668060000956757</v>
      </c>
      <c r="K59">
        <f>G59</f>
        <v>-0.21668060000956757</v>
      </c>
      <c r="O59">
        <f t="shared" si="11"/>
        <v>-0.21602086898347383</v>
      </c>
      <c r="P59">
        <f t="shared" si="6"/>
        <v>-0.2332671463559022</v>
      </c>
      <c r="Q59" s="2">
        <f t="shared" si="7"/>
        <v>38794.9281</v>
      </c>
      <c r="R59">
        <f aca="true" t="shared" si="13" ref="R59:R68">+(P59-G59)^2</f>
        <v>0.00027511351969910684</v>
      </c>
      <c r="S59" s="17">
        <v>1</v>
      </c>
      <c r="T59">
        <f aca="true" t="shared" si="14" ref="T59:T68">+R59*S59</f>
        <v>0.00027511351969910684</v>
      </c>
    </row>
    <row r="60" spans="1:20" ht="12.75">
      <c r="A60" s="82" t="s">
        <v>65</v>
      </c>
      <c r="B60" s="88"/>
      <c r="C60" s="82">
        <v>54203.4304</v>
      </c>
      <c r="D60" s="82">
        <v>0.0009</v>
      </c>
      <c r="E60" s="81">
        <f t="shared" si="1"/>
        <v>4040.887942660423</v>
      </c>
      <c r="F60">
        <f t="shared" si="2"/>
        <v>4041</v>
      </c>
      <c r="G60">
        <f t="shared" si="12"/>
        <v>-0.24280860000726534</v>
      </c>
      <c r="K60">
        <f>G60</f>
        <v>-0.24280860000726534</v>
      </c>
      <c r="O60">
        <f t="shared" si="11"/>
        <v>-0.24328399919672317</v>
      </c>
      <c r="P60">
        <f t="shared" si="6"/>
        <v>-0.25305842378338145</v>
      </c>
      <c r="Q60" s="2">
        <f t="shared" si="7"/>
        <v>39184.9304</v>
      </c>
      <c r="R60">
        <f t="shared" si="13"/>
        <v>0.00010505888744143506</v>
      </c>
      <c r="S60" s="17">
        <v>1</v>
      </c>
      <c r="T60">
        <f t="shared" si="14"/>
        <v>0.00010505888744143506</v>
      </c>
    </row>
    <row r="61" spans="1:20" ht="12.75">
      <c r="A61" s="82" t="s">
        <v>65</v>
      </c>
      <c r="B61" s="88"/>
      <c r="C61" s="82">
        <v>54216.4301</v>
      </c>
      <c r="D61" s="82">
        <v>0.0002</v>
      </c>
      <c r="E61" s="81">
        <f t="shared" si="1"/>
        <v>4046.887366887008</v>
      </c>
      <c r="F61">
        <f t="shared" si="2"/>
        <v>4047</v>
      </c>
      <c r="G61">
        <f t="shared" si="12"/>
        <v>-0.24405620000470662</v>
      </c>
      <c r="K61">
        <f>G61</f>
        <v>-0.24405620000470662</v>
      </c>
      <c r="O61">
        <f t="shared" si="11"/>
        <v>-0.24419277020383146</v>
      </c>
      <c r="P61">
        <f t="shared" si="6"/>
        <v>-0.25373208169885436</v>
      </c>
      <c r="Q61" s="2">
        <f t="shared" si="7"/>
        <v>39197.9301</v>
      </c>
      <c r="R61">
        <f t="shared" si="13"/>
        <v>9.362268655914327E-05</v>
      </c>
      <c r="S61" s="17">
        <v>1</v>
      </c>
      <c r="T61">
        <f t="shared" si="14"/>
        <v>9.362268655914327E-05</v>
      </c>
    </row>
    <row r="62" spans="1:20" ht="12.75">
      <c r="A62" s="90" t="s">
        <v>69</v>
      </c>
      <c r="B62" s="83" t="s">
        <v>64</v>
      </c>
      <c r="C62" s="82">
        <v>54216.4324</v>
      </c>
      <c r="D62" s="82">
        <v>0.0002</v>
      </c>
      <c r="E62" s="81">
        <f t="shared" si="1"/>
        <v>4046.888428348097</v>
      </c>
      <c r="F62">
        <f t="shared" si="2"/>
        <v>4047</v>
      </c>
      <c r="G62">
        <f t="shared" si="12"/>
        <v>-0.24175620000460185</v>
      </c>
      <c r="M62">
        <f>G62</f>
        <v>-0.24175620000460185</v>
      </c>
      <c r="O62">
        <f t="shared" si="11"/>
        <v>-0.24419277020383146</v>
      </c>
      <c r="P62">
        <f t="shared" si="6"/>
        <v>-0.25373208169885436</v>
      </c>
      <c r="Q62" s="2">
        <f t="shared" si="7"/>
        <v>39197.9324</v>
      </c>
      <c r="R62">
        <f t="shared" si="13"/>
        <v>0.00014342174235473237</v>
      </c>
      <c r="S62" s="17">
        <v>1</v>
      </c>
      <c r="T62">
        <f t="shared" si="14"/>
        <v>0.00014342174235473237</v>
      </c>
    </row>
    <row r="63" spans="1:20" ht="12.75">
      <c r="A63" s="82" t="s">
        <v>66</v>
      </c>
      <c r="B63" s="83" t="s">
        <v>64</v>
      </c>
      <c r="C63" s="82">
        <v>54948.7739</v>
      </c>
      <c r="D63" s="82">
        <v>0.0004</v>
      </c>
      <c r="E63" s="81">
        <f t="shared" si="1"/>
        <v>4384.8675614999</v>
      </c>
      <c r="F63">
        <f t="shared" si="2"/>
        <v>4385</v>
      </c>
      <c r="G63">
        <f t="shared" si="12"/>
        <v>-0.28697100000135833</v>
      </c>
      <c r="K63">
        <f>G63</f>
        <v>-0.28697100000135833</v>
      </c>
      <c r="O63">
        <f t="shared" si="11"/>
        <v>-0.29538687027093313</v>
      </c>
      <c r="P63">
        <f t="shared" si="6"/>
        <v>-0.29313473881613356</v>
      </c>
      <c r="Q63" s="2">
        <f t="shared" si="7"/>
        <v>39930.2739</v>
      </c>
      <c r="R63">
        <f t="shared" si="13"/>
        <v>3.7991676176766654E-05</v>
      </c>
      <c r="S63" s="17">
        <v>1</v>
      </c>
      <c r="T63">
        <f t="shared" si="14"/>
        <v>3.7991676176766654E-05</v>
      </c>
    </row>
    <row r="64" spans="1:20" ht="12.75">
      <c r="A64" s="91" t="s">
        <v>171</v>
      </c>
      <c r="B64" s="91"/>
      <c r="C64" s="92">
        <v>55592.2823</v>
      </c>
      <c r="D64" s="92">
        <v>0.0017</v>
      </c>
      <c r="E64" s="81">
        <f t="shared" si="1"/>
        <v>4681.849790702946</v>
      </c>
      <c r="F64">
        <f t="shared" si="2"/>
        <v>4682</v>
      </c>
      <c r="G64">
        <f t="shared" si="12"/>
        <v>-0.325477200000023</v>
      </c>
      <c r="K64">
        <f>G64</f>
        <v>-0.325477200000023</v>
      </c>
      <c r="O64">
        <f t="shared" si="11"/>
        <v>-0.34037103512279476</v>
      </c>
      <c r="P64">
        <f t="shared" si="6"/>
        <v>-0.3301149960637354</v>
      </c>
      <c r="Q64" s="2">
        <f t="shared" si="7"/>
        <v>40573.7823</v>
      </c>
      <c r="R64">
        <f t="shared" si="13"/>
        <v>2.1509152328586194E-05</v>
      </c>
      <c r="S64" s="17">
        <v>1</v>
      </c>
      <c r="T64">
        <f t="shared" si="14"/>
        <v>2.1509152328586194E-05</v>
      </c>
    </row>
    <row r="65" spans="1:20" ht="12.75">
      <c r="A65" s="86" t="s">
        <v>73</v>
      </c>
      <c r="B65" s="87" t="s">
        <v>64</v>
      </c>
      <c r="C65" s="86">
        <v>55635.5926</v>
      </c>
      <c r="D65" s="86">
        <v>0.0028</v>
      </c>
      <c r="E65" s="81">
        <f t="shared" si="1"/>
        <v>4701.837702968667</v>
      </c>
      <c r="F65">
        <f t="shared" si="2"/>
        <v>4702</v>
      </c>
      <c r="G65">
        <f t="shared" si="12"/>
        <v>-0.3516691999975592</v>
      </c>
      <c r="K65">
        <f>G65</f>
        <v>-0.3516691999975592</v>
      </c>
      <c r="O65">
        <f t="shared" si="11"/>
        <v>-0.3434002718131558</v>
      </c>
      <c r="P65">
        <f t="shared" si="6"/>
        <v>-0.33268449150932156</v>
      </c>
      <c r="Q65" s="2">
        <f t="shared" si="7"/>
        <v>40617.0926</v>
      </c>
      <c r="R65">
        <f t="shared" si="13"/>
        <v>0.00036041915638336205</v>
      </c>
      <c r="S65" s="17">
        <v>1</v>
      </c>
      <c r="T65">
        <f t="shared" si="14"/>
        <v>0.00036041915638336205</v>
      </c>
    </row>
    <row r="66" spans="1:20" ht="12.75">
      <c r="A66" s="107" t="s">
        <v>363</v>
      </c>
      <c r="B66" s="109" t="s">
        <v>64</v>
      </c>
      <c r="C66" s="108">
        <v>55659.43</v>
      </c>
      <c r="D66" s="82"/>
      <c r="E66" s="81">
        <f t="shared" si="1"/>
        <v>4712.838777997996</v>
      </c>
      <c r="F66">
        <f t="shared" si="2"/>
        <v>4713</v>
      </c>
      <c r="G66">
        <f t="shared" si="12"/>
        <v>-0.34933980000641895</v>
      </c>
      <c r="M66">
        <f>G66</f>
        <v>-0.34933980000641895</v>
      </c>
      <c r="O66">
        <f t="shared" si="11"/>
        <v>-0.3450663519928543</v>
      </c>
      <c r="P66">
        <f t="shared" si="6"/>
        <v>-0.3341019760973605</v>
      </c>
      <c r="Q66" s="2">
        <f t="shared" si="7"/>
        <v>40640.93</v>
      </c>
      <c r="R66">
        <f t="shared" si="13"/>
        <v>0.0002321912774834742</v>
      </c>
      <c r="S66" s="17">
        <v>0.1</v>
      </c>
      <c r="T66">
        <f t="shared" si="14"/>
        <v>2.3219127748347422E-05</v>
      </c>
    </row>
    <row r="67" spans="1:20" ht="12.75">
      <c r="A67" s="86" t="s">
        <v>73</v>
      </c>
      <c r="B67" s="87" t="s">
        <v>64</v>
      </c>
      <c r="C67" s="86">
        <v>55659.4301</v>
      </c>
      <c r="D67" s="86">
        <v>0.0039</v>
      </c>
      <c r="E67" s="81">
        <f t="shared" si="1"/>
        <v>4712.838824148477</v>
      </c>
      <c r="F67">
        <f t="shared" si="2"/>
        <v>4713</v>
      </c>
      <c r="G67">
        <f t="shared" si="12"/>
        <v>-0.34923980000894517</v>
      </c>
      <c r="K67">
        <f>G67</f>
        <v>-0.34923980000894517</v>
      </c>
      <c r="O67">
        <f t="shared" si="11"/>
        <v>-0.3450663519928543</v>
      </c>
      <c r="P67">
        <f t="shared" si="6"/>
        <v>-0.3341019760973605</v>
      </c>
      <c r="Q67" s="2">
        <f t="shared" si="7"/>
        <v>40640.9301</v>
      </c>
      <c r="R67">
        <f t="shared" si="13"/>
        <v>0.00022915371277814524</v>
      </c>
      <c r="S67" s="17">
        <v>1</v>
      </c>
      <c r="T67">
        <f t="shared" si="14"/>
        <v>0.00022915371277814524</v>
      </c>
    </row>
    <row r="68" spans="1:20" ht="12.75">
      <c r="A68" s="86" t="s">
        <v>73</v>
      </c>
      <c r="B68" s="87" t="s">
        <v>64</v>
      </c>
      <c r="C68" s="86">
        <v>55685.4293</v>
      </c>
      <c r="D68" s="86">
        <v>0.0022</v>
      </c>
      <c r="E68" s="81">
        <f t="shared" si="1"/>
        <v>4724.837580300685</v>
      </c>
      <c r="F68">
        <f t="shared" si="2"/>
        <v>4725</v>
      </c>
      <c r="G68">
        <f t="shared" si="12"/>
        <v>-0.3519349999987753</v>
      </c>
      <c r="K68">
        <f>G68</f>
        <v>-0.3519349999987753</v>
      </c>
      <c r="O68">
        <f t="shared" si="11"/>
        <v>-0.346883894007071</v>
      </c>
      <c r="P68">
        <f t="shared" si="6"/>
        <v>-0.33565177259122914</v>
      </c>
      <c r="Q68" s="2">
        <f t="shared" si="7"/>
        <v>40666.9293</v>
      </c>
      <c r="R68">
        <f t="shared" si="13"/>
        <v>0.0002651434948058629</v>
      </c>
      <c r="S68" s="17">
        <v>1</v>
      </c>
      <c r="T68">
        <f t="shared" si="14"/>
        <v>0.0002651434948058629</v>
      </c>
    </row>
    <row r="69" spans="1:5" ht="12.75">
      <c r="A69" s="81"/>
      <c r="B69" s="83"/>
      <c r="C69" s="82"/>
      <c r="D69" s="82"/>
      <c r="E69" s="81"/>
    </row>
    <row r="70" spans="1:5" ht="12.75">
      <c r="A70" s="81"/>
      <c r="B70" s="81"/>
      <c r="C70" s="82"/>
      <c r="D70" s="82"/>
      <c r="E70" s="81"/>
    </row>
    <row r="71" spans="1:5" ht="12.75">
      <c r="A71" s="81"/>
      <c r="B71" s="81"/>
      <c r="C71" s="82"/>
      <c r="D71" s="82"/>
      <c r="E71" s="81"/>
    </row>
    <row r="72" spans="1:5" ht="12.75">
      <c r="A72" s="81"/>
      <c r="B72" s="81"/>
      <c r="C72" s="82"/>
      <c r="D72" s="82"/>
      <c r="E72" s="81"/>
    </row>
    <row r="73" spans="1:5" ht="12.75">
      <c r="A73" s="81"/>
      <c r="B73" s="81"/>
      <c r="C73" s="82"/>
      <c r="D73" s="82"/>
      <c r="E73" s="81"/>
    </row>
    <row r="74" spans="1:5" ht="12.75">
      <c r="A74" s="81"/>
      <c r="B74" s="81"/>
      <c r="C74" s="82"/>
      <c r="D74" s="82"/>
      <c r="E74" s="81"/>
    </row>
    <row r="75" spans="1:5" ht="12.75">
      <c r="A75" s="81"/>
      <c r="B75" s="81"/>
      <c r="C75" s="82"/>
      <c r="D75" s="82"/>
      <c r="E75" s="81"/>
    </row>
    <row r="76" spans="1:5" ht="12.75">
      <c r="A76" s="81"/>
      <c r="B76" s="81"/>
      <c r="C76" s="82"/>
      <c r="D76" s="82"/>
      <c r="E76" s="81"/>
    </row>
    <row r="77" spans="1:5" ht="12.75">
      <c r="A77" s="81"/>
      <c r="B77" s="81"/>
      <c r="C77" s="82"/>
      <c r="D77" s="82"/>
      <c r="E77" s="81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1"/>
  <sheetViews>
    <sheetView zoomScalePageLayoutView="0" workbookViewId="0" topLeftCell="A22">
      <selection activeCell="A45" sqref="A45:C56"/>
    </sheetView>
  </sheetViews>
  <sheetFormatPr defaultColWidth="9.140625" defaultRowHeight="12.75"/>
  <cols>
    <col min="1" max="1" width="19.7109375" style="94" customWidth="1"/>
    <col min="2" max="2" width="4.421875" style="12" customWidth="1"/>
    <col min="3" max="3" width="12.7109375" style="94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94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93" t="s">
        <v>172</v>
      </c>
      <c r="I1" s="95" t="s">
        <v>98</v>
      </c>
      <c r="J1" s="96" t="s">
        <v>173</v>
      </c>
    </row>
    <row r="2" spans="9:10" ht="12.75">
      <c r="I2" s="97" t="s">
        <v>109</v>
      </c>
      <c r="J2" s="98" t="s">
        <v>174</v>
      </c>
    </row>
    <row r="3" spans="1:10" ht="12.75">
      <c r="A3" s="99" t="s">
        <v>175</v>
      </c>
      <c r="I3" s="97" t="s">
        <v>113</v>
      </c>
      <c r="J3" s="98" t="s">
        <v>176</v>
      </c>
    </row>
    <row r="4" spans="9:10" ht="12.75">
      <c r="I4" s="97" t="s">
        <v>126</v>
      </c>
      <c r="J4" s="98" t="s">
        <v>176</v>
      </c>
    </row>
    <row r="5" spans="9:10" ht="13.5" thickBot="1">
      <c r="I5" s="100" t="s">
        <v>149</v>
      </c>
      <c r="J5" s="101" t="s">
        <v>68</v>
      </c>
    </row>
    <row r="10" ht="13.5" thickBot="1"/>
    <row r="11" spans="1:16" ht="12.75" customHeight="1" thickBot="1">
      <c r="A11" s="94" t="str">
        <f aca="true" t="shared" si="0" ref="A11:A56">P11</f>
        <v> BBS 47 </v>
      </c>
      <c r="B11" s="17" t="str">
        <f aca="true" t="shared" si="1" ref="B11:B56">IF(H11=INT(H11),"I","II")</f>
        <v>I</v>
      </c>
      <c r="C11" s="94">
        <f aca="true" t="shared" si="2" ref="C11:C56">1*G11</f>
        <v>44303.463</v>
      </c>
      <c r="D11" s="12" t="str">
        <f aca="true" t="shared" si="3" ref="D11:D56">VLOOKUP(F11,I$1:J$5,2,FALSE)</f>
        <v>vis</v>
      </c>
      <c r="E11" s="102">
        <f>VLOOKUP(C11,A!C$21:E$973,3,FALSE)</f>
        <v>-527.9947440138902</v>
      </c>
      <c r="F11" s="17" t="s">
        <v>149</v>
      </c>
      <c r="G11" s="12" t="str">
        <f aca="true" t="shared" si="4" ref="G11:G56">MID(I11,3,LEN(I11)-3)</f>
        <v>44303.463</v>
      </c>
      <c r="H11" s="94">
        <f aca="true" t="shared" si="5" ref="H11:H56">1*K11</f>
        <v>-528</v>
      </c>
      <c r="I11" s="103" t="s">
        <v>206</v>
      </c>
      <c r="J11" s="104" t="s">
        <v>207</v>
      </c>
      <c r="K11" s="103">
        <v>-528</v>
      </c>
      <c r="L11" s="103" t="s">
        <v>208</v>
      </c>
      <c r="M11" s="104" t="s">
        <v>209</v>
      </c>
      <c r="N11" s="104"/>
      <c r="O11" s="105" t="s">
        <v>210</v>
      </c>
      <c r="P11" s="105" t="s">
        <v>211</v>
      </c>
    </row>
    <row r="12" spans="1:16" ht="12.75" customHeight="1" thickBot="1">
      <c r="A12" s="94" t="str">
        <f t="shared" si="0"/>
        <v> BBS 50 </v>
      </c>
      <c r="B12" s="17" t="str">
        <f t="shared" si="1"/>
        <v>I</v>
      </c>
      <c r="C12" s="94">
        <f t="shared" si="2"/>
        <v>44485.464</v>
      </c>
      <c r="D12" s="12" t="str">
        <f t="shared" si="3"/>
        <v>vis</v>
      </c>
      <c r="E12" s="102">
        <f>VLOOKUP(C12,A!C$21:E$973,3,FALSE)</f>
        <v>-444.0004050166329</v>
      </c>
      <c r="F12" s="17" t="s">
        <v>149</v>
      </c>
      <c r="G12" s="12" t="str">
        <f t="shared" si="4"/>
        <v>44485.464</v>
      </c>
      <c r="H12" s="94">
        <f t="shared" si="5"/>
        <v>-444</v>
      </c>
      <c r="I12" s="103" t="s">
        <v>212</v>
      </c>
      <c r="J12" s="104" t="s">
        <v>213</v>
      </c>
      <c r="K12" s="103">
        <v>-444</v>
      </c>
      <c r="L12" s="103" t="s">
        <v>214</v>
      </c>
      <c r="M12" s="104" t="s">
        <v>209</v>
      </c>
      <c r="N12" s="104"/>
      <c r="O12" s="105" t="s">
        <v>215</v>
      </c>
      <c r="P12" s="105" t="s">
        <v>216</v>
      </c>
    </row>
    <row r="13" spans="1:16" ht="12.75" customHeight="1" thickBot="1">
      <c r="A13" s="94" t="str">
        <f t="shared" si="0"/>
        <v> BBS 52 </v>
      </c>
      <c r="B13" s="17" t="str">
        <f t="shared" si="1"/>
        <v>I</v>
      </c>
      <c r="C13" s="94">
        <f t="shared" si="2"/>
        <v>44591.64</v>
      </c>
      <c r="D13" s="12" t="str">
        <f t="shared" si="3"/>
        <v>vis</v>
      </c>
      <c r="E13" s="102">
        <f>VLOOKUP(C13,A!C$21:E$973,3,FALSE)</f>
        <v>-394.99966910104496</v>
      </c>
      <c r="F13" s="17" t="s">
        <v>149</v>
      </c>
      <c r="G13" s="12" t="str">
        <f t="shared" si="4"/>
        <v>44591.640</v>
      </c>
      <c r="H13" s="94">
        <f t="shared" si="5"/>
        <v>-395</v>
      </c>
      <c r="I13" s="103" t="s">
        <v>217</v>
      </c>
      <c r="J13" s="104" t="s">
        <v>218</v>
      </c>
      <c r="K13" s="103">
        <v>-395</v>
      </c>
      <c r="L13" s="103" t="s">
        <v>219</v>
      </c>
      <c r="M13" s="104" t="s">
        <v>209</v>
      </c>
      <c r="N13" s="104"/>
      <c r="O13" s="105" t="s">
        <v>215</v>
      </c>
      <c r="P13" s="105" t="s">
        <v>220</v>
      </c>
    </row>
    <row r="14" spans="1:16" ht="12.75" customHeight="1" thickBot="1">
      <c r="A14" s="94" t="str">
        <f t="shared" si="0"/>
        <v> BBS 53 </v>
      </c>
      <c r="B14" s="17" t="str">
        <f t="shared" si="1"/>
        <v>I</v>
      </c>
      <c r="C14" s="94">
        <f t="shared" si="2"/>
        <v>44691.312</v>
      </c>
      <c r="D14" s="12" t="str">
        <f t="shared" si="3"/>
        <v>vis</v>
      </c>
      <c r="E14" s="102">
        <f>VLOOKUP(C14,A!C$21:E$973,3,FALSE)</f>
        <v>-349.0005605437586</v>
      </c>
      <c r="F14" s="17" t="s">
        <v>149</v>
      </c>
      <c r="G14" s="12" t="str">
        <f t="shared" si="4"/>
        <v>44691.312</v>
      </c>
      <c r="H14" s="94">
        <f t="shared" si="5"/>
        <v>-349</v>
      </c>
      <c r="I14" s="103" t="s">
        <v>221</v>
      </c>
      <c r="J14" s="104" t="s">
        <v>222</v>
      </c>
      <c r="K14" s="103">
        <v>-349</v>
      </c>
      <c r="L14" s="103" t="s">
        <v>214</v>
      </c>
      <c r="M14" s="104" t="s">
        <v>209</v>
      </c>
      <c r="N14" s="104"/>
      <c r="O14" s="105" t="s">
        <v>215</v>
      </c>
      <c r="P14" s="105" t="s">
        <v>223</v>
      </c>
    </row>
    <row r="15" spans="1:16" ht="12.75" customHeight="1" thickBot="1">
      <c r="A15" s="94" t="str">
        <f t="shared" si="0"/>
        <v> BBS 59 </v>
      </c>
      <c r="B15" s="17" t="str">
        <f t="shared" si="1"/>
        <v>I</v>
      </c>
      <c r="C15" s="94">
        <f t="shared" si="2"/>
        <v>45055.355</v>
      </c>
      <c r="D15" s="12" t="str">
        <f t="shared" si="3"/>
        <v>vis</v>
      </c>
      <c r="E15" s="102">
        <f>VLOOKUP(C15,A!C$21:E$973,3,FALSE)</f>
        <v>-180.99296085156143</v>
      </c>
      <c r="F15" s="17" t="s">
        <v>149</v>
      </c>
      <c r="G15" s="12" t="str">
        <f t="shared" si="4"/>
        <v>45055.355</v>
      </c>
      <c r="H15" s="94">
        <f t="shared" si="5"/>
        <v>-181</v>
      </c>
      <c r="I15" s="103" t="s">
        <v>224</v>
      </c>
      <c r="J15" s="104" t="s">
        <v>225</v>
      </c>
      <c r="K15" s="103">
        <v>-181</v>
      </c>
      <c r="L15" s="103" t="s">
        <v>226</v>
      </c>
      <c r="M15" s="104" t="s">
        <v>209</v>
      </c>
      <c r="N15" s="104"/>
      <c r="O15" s="105" t="s">
        <v>215</v>
      </c>
      <c r="P15" s="105" t="s">
        <v>227</v>
      </c>
    </row>
    <row r="16" spans="1:16" ht="12.75" customHeight="1" thickBot="1">
      <c r="A16" s="94" t="str">
        <f t="shared" si="0"/>
        <v> BBS 66 </v>
      </c>
      <c r="B16" s="17" t="str">
        <f t="shared" si="1"/>
        <v>I</v>
      </c>
      <c r="C16" s="94">
        <f t="shared" si="2"/>
        <v>45447.509</v>
      </c>
      <c r="D16" s="12" t="str">
        <f t="shared" si="3"/>
        <v>vis</v>
      </c>
      <c r="E16" s="102">
        <f>VLOOKUP(C16,A!C$21:E$973,3,FALSE)</f>
        <v>-0.011999125358507052</v>
      </c>
      <c r="F16" s="17" t="s">
        <v>149</v>
      </c>
      <c r="G16" s="12" t="str">
        <f t="shared" si="4"/>
        <v>45447.509</v>
      </c>
      <c r="H16" s="94">
        <f t="shared" si="5"/>
        <v>0</v>
      </c>
      <c r="I16" s="103" t="s">
        <v>228</v>
      </c>
      <c r="J16" s="104" t="s">
        <v>229</v>
      </c>
      <c r="K16" s="103">
        <v>0</v>
      </c>
      <c r="L16" s="103" t="s">
        <v>230</v>
      </c>
      <c r="M16" s="104" t="s">
        <v>209</v>
      </c>
      <c r="N16" s="104"/>
      <c r="O16" s="105" t="s">
        <v>215</v>
      </c>
      <c r="P16" s="105" t="s">
        <v>231</v>
      </c>
    </row>
    <row r="17" spans="1:16" ht="12.75" customHeight="1" thickBot="1">
      <c r="A17" s="94" t="str">
        <f t="shared" si="0"/>
        <v> BBS 88 </v>
      </c>
      <c r="B17" s="17" t="str">
        <f t="shared" si="1"/>
        <v>I</v>
      </c>
      <c r="C17" s="94">
        <f t="shared" si="2"/>
        <v>47239.482</v>
      </c>
      <c r="D17" s="12" t="str">
        <f t="shared" si="3"/>
        <v>vis</v>
      </c>
      <c r="E17" s="102">
        <f>VLOOKUP(C17,A!C$21:E$973,3,FALSE)</f>
        <v>826.9921801700056</v>
      </c>
      <c r="F17" s="17" t="s">
        <v>149</v>
      </c>
      <c r="G17" s="12" t="str">
        <f t="shared" si="4"/>
        <v>47239.482</v>
      </c>
      <c r="H17" s="94">
        <f t="shared" si="5"/>
        <v>827</v>
      </c>
      <c r="I17" s="103" t="s">
        <v>232</v>
      </c>
      <c r="J17" s="104" t="s">
        <v>233</v>
      </c>
      <c r="K17" s="103">
        <v>827</v>
      </c>
      <c r="L17" s="103" t="s">
        <v>234</v>
      </c>
      <c r="M17" s="104" t="s">
        <v>209</v>
      </c>
      <c r="N17" s="104"/>
      <c r="O17" s="105" t="s">
        <v>215</v>
      </c>
      <c r="P17" s="105" t="s">
        <v>235</v>
      </c>
    </row>
    <row r="18" spans="1:16" ht="12.75" customHeight="1" thickBot="1">
      <c r="A18" s="94" t="str">
        <f t="shared" si="0"/>
        <v> BRNO 30 </v>
      </c>
      <c r="B18" s="17" t="str">
        <f t="shared" si="1"/>
        <v>I</v>
      </c>
      <c r="C18" s="94">
        <f t="shared" si="2"/>
        <v>47263.307</v>
      </c>
      <c r="D18" s="12" t="str">
        <f t="shared" si="3"/>
        <v>vis</v>
      </c>
      <c r="E18" s="102">
        <f>VLOOKUP(C18,A!C$21:E$973,3,FALSE)</f>
        <v>837.9875325395499</v>
      </c>
      <c r="F18" s="17" t="s">
        <v>149</v>
      </c>
      <c r="G18" s="12" t="str">
        <f t="shared" si="4"/>
        <v>47263.307</v>
      </c>
      <c r="H18" s="94">
        <f t="shared" si="5"/>
        <v>838</v>
      </c>
      <c r="I18" s="103" t="s">
        <v>236</v>
      </c>
      <c r="J18" s="104" t="s">
        <v>237</v>
      </c>
      <c r="K18" s="103">
        <v>838</v>
      </c>
      <c r="L18" s="103" t="s">
        <v>238</v>
      </c>
      <c r="M18" s="104" t="s">
        <v>209</v>
      </c>
      <c r="N18" s="104"/>
      <c r="O18" s="105" t="s">
        <v>239</v>
      </c>
      <c r="P18" s="105" t="s">
        <v>240</v>
      </c>
    </row>
    <row r="19" spans="1:16" ht="12.75" customHeight="1" thickBot="1">
      <c r="A19" s="94" t="str">
        <f t="shared" si="0"/>
        <v> BRNO 30 </v>
      </c>
      <c r="B19" s="17" t="str">
        <f t="shared" si="1"/>
        <v>I</v>
      </c>
      <c r="C19" s="94">
        <f t="shared" si="2"/>
        <v>47265.474</v>
      </c>
      <c r="D19" s="12" t="str">
        <f t="shared" si="3"/>
        <v>vis</v>
      </c>
      <c r="E19" s="102">
        <f>VLOOKUP(C19,A!C$21:E$973,3,FALSE)</f>
        <v>838.9876134874962</v>
      </c>
      <c r="F19" s="17" t="s">
        <v>149</v>
      </c>
      <c r="G19" s="12" t="str">
        <f t="shared" si="4"/>
        <v>47265.474</v>
      </c>
      <c r="H19" s="94">
        <f t="shared" si="5"/>
        <v>839</v>
      </c>
      <c r="I19" s="103" t="s">
        <v>241</v>
      </c>
      <c r="J19" s="104" t="s">
        <v>242</v>
      </c>
      <c r="K19" s="103">
        <v>839</v>
      </c>
      <c r="L19" s="103" t="s">
        <v>238</v>
      </c>
      <c r="M19" s="104" t="s">
        <v>209</v>
      </c>
      <c r="N19" s="104"/>
      <c r="O19" s="105" t="s">
        <v>239</v>
      </c>
      <c r="P19" s="105" t="s">
        <v>240</v>
      </c>
    </row>
    <row r="20" spans="1:16" ht="12.75" customHeight="1" thickBot="1">
      <c r="A20" s="94" t="str">
        <f t="shared" si="0"/>
        <v> BBS 91 </v>
      </c>
      <c r="B20" s="17" t="str">
        <f t="shared" si="1"/>
        <v>I</v>
      </c>
      <c r="C20" s="94">
        <f t="shared" si="2"/>
        <v>47564.498</v>
      </c>
      <c r="D20" s="12" t="str">
        <f t="shared" si="3"/>
        <v>vis</v>
      </c>
      <c r="E20" s="102">
        <f>VLOOKUP(C20,A!C$21:E$973,3,FALSE)</f>
        <v>976.9886311979272</v>
      </c>
      <c r="F20" s="17" t="s">
        <v>149</v>
      </c>
      <c r="G20" s="12" t="str">
        <f t="shared" si="4"/>
        <v>47564.498</v>
      </c>
      <c r="H20" s="94">
        <f t="shared" si="5"/>
        <v>977</v>
      </c>
      <c r="I20" s="103" t="s">
        <v>243</v>
      </c>
      <c r="J20" s="104" t="s">
        <v>244</v>
      </c>
      <c r="K20" s="103">
        <v>977</v>
      </c>
      <c r="L20" s="103" t="s">
        <v>245</v>
      </c>
      <c r="M20" s="104" t="s">
        <v>209</v>
      </c>
      <c r="N20" s="104"/>
      <c r="O20" s="105" t="s">
        <v>215</v>
      </c>
      <c r="P20" s="105" t="s">
        <v>246</v>
      </c>
    </row>
    <row r="21" spans="1:16" ht="12.75" customHeight="1" thickBot="1">
      <c r="A21" s="94" t="str">
        <f t="shared" si="0"/>
        <v> BBS 92 </v>
      </c>
      <c r="B21" s="17" t="str">
        <f t="shared" si="1"/>
        <v>I</v>
      </c>
      <c r="C21" s="94">
        <f t="shared" si="2"/>
        <v>47655.476</v>
      </c>
      <c r="D21" s="12" t="str">
        <f t="shared" si="3"/>
        <v>vis</v>
      </c>
      <c r="E21" s="102">
        <f>VLOOKUP(C21,A!C$21:E$973,3,FALSE)</f>
        <v>1018.9754168380767</v>
      </c>
      <c r="F21" s="17" t="s">
        <v>149</v>
      </c>
      <c r="G21" s="12" t="str">
        <f t="shared" si="4"/>
        <v>47655.476</v>
      </c>
      <c r="H21" s="94">
        <f t="shared" si="5"/>
        <v>1019</v>
      </c>
      <c r="I21" s="103" t="s">
        <v>247</v>
      </c>
      <c r="J21" s="104" t="s">
        <v>248</v>
      </c>
      <c r="K21" s="103">
        <v>1019</v>
      </c>
      <c r="L21" s="103" t="s">
        <v>249</v>
      </c>
      <c r="M21" s="104" t="s">
        <v>209</v>
      </c>
      <c r="N21" s="104"/>
      <c r="O21" s="105" t="s">
        <v>215</v>
      </c>
      <c r="P21" s="105" t="s">
        <v>250</v>
      </c>
    </row>
    <row r="22" spans="1:16" ht="12.75" customHeight="1" thickBot="1">
      <c r="A22" s="94" t="str">
        <f t="shared" si="0"/>
        <v> BBS 94 </v>
      </c>
      <c r="B22" s="17" t="str">
        <f t="shared" si="1"/>
        <v>I</v>
      </c>
      <c r="C22" s="94">
        <f t="shared" si="2"/>
        <v>47954.532</v>
      </c>
      <c r="D22" s="12" t="str">
        <f t="shared" si="3"/>
        <v>vis</v>
      </c>
      <c r="E22" s="102">
        <f>VLOOKUP(C22,A!C$21:E$973,3,FALSE)</f>
        <v>1156.9912027027917</v>
      </c>
      <c r="F22" s="17" t="s">
        <v>149</v>
      </c>
      <c r="G22" s="12" t="str">
        <f t="shared" si="4"/>
        <v>47954.532</v>
      </c>
      <c r="H22" s="94">
        <f t="shared" si="5"/>
        <v>1157</v>
      </c>
      <c r="I22" s="103" t="s">
        <v>251</v>
      </c>
      <c r="J22" s="104" t="s">
        <v>252</v>
      </c>
      <c r="K22" s="103">
        <v>1157</v>
      </c>
      <c r="L22" s="103" t="s">
        <v>253</v>
      </c>
      <c r="M22" s="104" t="s">
        <v>209</v>
      </c>
      <c r="N22" s="104"/>
      <c r="O22" s="105" t="s">
        <v>215</v>
      </c>
      <c r="P22" s="105" t="s">
        <v>254</v>
      </c>
    </row>
    <row r="23" spans="1:16" ht="12.75" customHeight="1" thickBot="1">
      <c r="A23" s="94" t="str">
        <f t="shared" si="0"/>
        <v> BRNO 31 </v>
      </c>
      <c r="B23" s="17" t="str">
        <f t="shared" si="1"/>
        <v>I</v>
      </c>
      <c r="C23" s="94">
        <f t="shared" si="2"/>
        <v>47967.506</v>
      </c>
      <c r="D23" s="12" t="str">
        <f t="shared" si="3"/>
        <v>vis</v>
      </c>
      <c r="E23" s="102">
        <f>VLOOKUP(C23,A!C$21:E$973,3,FALSE)</f>
        <v>1162.978766255468</v>
      </c>
      <c r="F23" s="17" t="s">
        <v>149</v>
      </c>
      <c r="G23" s="12" t="str">
        <f t="shared" si="4"/>
        <v>47967.506</v>
      </c>
      <c r="H23" s="94">
        <f t="shared" si="5"/>
        <v>1163</v>
      </c>
      <c r="I23" s="103" t="s">
        <v>255</v>
      </c>
      <c r="J23" s="104" t="s">
        <v>256</v>
      </c>
      <c r="K23" s="103">
        <v>1163</v>
      </c>
      <c r="L23" s="103" t="s">
        <v>257</v>
      </c>
      <c r="M23" s="104" t="s">
        <v>209</v>
      </c>
      <c r="N23" s="104"/>
      <c r="O23" s="105" t="s">
        <v>258</v>
      </c>
      <c r="P23" s="105" t="s">
        <v>259</v>
      </c>
    </row>
    <row r="24" spans="1:16" ht="12.75" customHeight="1" thickBot="1">
      <c r="A24" s="94" t="str">
        <f t="shared" si="0"/>
        <v> BRNO 31 </v>
      </c>
      <c r="B24" s="17" t="str">
        <f t="shared" si="1"/>
        <v>I</v>
      </c>
      <c r="C24" s="94">
        <f t="shared" si="2"/>
        <v>47967.514</v>
      </c>
      <c r="D24" s="12" t="str">
        <f t="shared" si="3"/>
        <v>vis</v>
      </c>
      <c r="E24" s="102">
        <f>VLOOKUP(C24,A!C$21:E$973,3,FALSE)</f>
        <v>1162.9824582940398</v>
      </c>
      <c r="F24" s="17" t="s">
        <v>149</v>
      </c>
      <c r="G24" s="12" t="str">
        <f t="shared" si="4"/>
        <v>47967.514</v>
      </c>
      <c r="H24" s="94">
        <f t="shared" si="5"/>
        <v>1163</v>
      </c>
      <c r="I24" s="103" t="s">
        <v>260</v>
      </c>
      <c r="J24" s="104" t="s">
        <v>261</v>
      </c>
      <c r="K24" s="103">
        <v>1163</v>
      </c>
      <c r="L24" s="103" t="s">
        <v>262</v>
      </c>
      <c r="M24" s="104" t="s">
        <v>209</v>
      </c>
      <c r="N24" s="104"/>
      <c r="O24" s="105" t="s">
        <v>263</v>
      </c>
      <c r="P24" s="105" t="s">
        <v>259</v>
      </c>
    </row>
    <row r="25" spans="1:16" ht="12.75" customHeight="1" thickBot="1">
      <c r="A25" s="94" t="str">
        <f t="shared" si="0"/>
        <v> BBS 96 </v>
      </c>
      <c r="B25" s="17" t="str">
        <f t="shared" si="1"/>
        <v>I</v>
      </c>
      <c r="C25" s="94">
        <f t="shared" si="2"/>
        <v>48071.536</v>
      </c>
      <c r="D25" s="12" t="str">
        <f t="shared" si="3"/>
        <v>vis</v>
      </c>
      <c r="E25" s="102">
        <f>VLOOKUP(C25,A!C$21:E$973,3,FALSE)</f>
        <v>1210.989112824359</v>
      </c>
      <c r="F25" s="17" t="s">
        <v>149</v>
      </c>
      <c r="G25" s="12" t="str">
        <f t="shared" si="4"/>
        <v>48071.536</v>
      </c>
      <c r="H25" s="94">
        <f t="shared" si="5"/>
        <v>1211</v>
      </c>
      <c r="I25" s="103" t="s">
        <v>264</v>
      </c>
      <c r="J25" s="104" t="s">
        <v>265</v>
      </c>
      <c r="K25" s="103">
        <v>1211</v>
      </c>
      <c r="L25" s="103" t="s">
        <v>266</v>
      </c>
      <c r="M25" s="104" t="s">
        <v>209</v>
      </c>
      <c r="N25" s="104"/>
      <c r="O25" s="105" t="s">
        <v>215</v>
      </c>
      <c r="P25" s="105" t="s">
        <v>267</v>
      </c>
    </row>
    <row r="26" spans="1:16" ht="12.75" customHeight="1" thickBot="1">
      <c r="A26" s="94" t="str">
        <f t="shared" si="0"/>
        <v> BBS 97 </v>
      </c>
      <c r="B26" s="17" t="str">
        <f t="shared" si="1"/>
        <v>I</v>
      </c>
      <c r="C26" s="94">
        <f t="shared" si="2"/>
        <v>48357.534</v>
      </c>
      <c r="D26" s="12" t="str">
        <f t="shared" si="3"/>
        <v>vis</v>
      </c>
      <c r="E26" s="102">
        <f>VLOOKUP(C26,A!C$21:E$973,3,FALSE)</f>
        <v>1342.9785687314036</v>
      </c>
      <c r="F26" s="17" t="s">
        <v>149</v>
      </c>
      <c r="G26" s="12" t="str">
        <f t="shared" si="4"/>
        <v>48357.534</v>
      </c>
      <c r="H26" s="94">
        <f t="shared" si="5"/>
        <v>1343</v>
      </c>
      <c r="I26" s="103" t="s">
        <v>268</v>
      </c>
      <c r="J26" s="104" t="s">
        <v>269</v>
      </c>
      <c r="K26" s="103">
        <v>1343</v>
      </c>
      <c r="L26" s="103" t="s">
        <v>257</v>
      </c>
      <c r="M26" s="104" t="s">
        <v>209</v>
      </c>
      <c r="N26" s="104"/>
      <c r="O26" s="105" t="s">
        <v>215</v>
      </c>
      <c r="P26" s="105" t="s">
        <v>270</v>
      </c>
    </row>
    <row r="27" spans="1:16" ht="12.75" customHeight="1" thickBot="1">
      <c r="A27" s="94" t="str">
        <f t="shared" si="0"/>
        <v> BBS 98 </v>
      </c>
      <c r="B27" s="17" t="str">
        <f t="shared" si="1"/>
        <v>I</v>
      </c>
      <c r="C27" s="94">
        <f t="shared" si="2"/>
        <v>48459.382</v>
      </c>
      <c r="D27" s="12" t="str">
        <f t="shared" si="3"/>
        <v>vis</v>
      </c>
      <c r="E27" s="102">
        <f>VLOOKUP(C27,A!C$21:E$973,3,FALSE)</f>
        <v>1389.981911780028</v>
      </c>
      <c r="F27" s="17" t="s">
        <v>149</v>
      </c>
      <c r="G27" s="12" t="str">
        <f t="shared" si="4"/>
        <v>48459.382</v>
      </c>
      <c r="H27" s="94">
        <f t="shared" si="5"/>
        <v>1390</v>
      </c>
      <c r="I27" s="103" t="s">
        <v>271</v>
      </c>
      <c r="J27" s="104" t="s">
        <v>272</v>
      </c>
      <c r="K27" s="103">
        <v>1390</v>
      </c>
      <c r="L27" s="103" t="s">
        <v>273</v>
      </c>
      <c r="M27" s="104" t="s">
        <v>209</v>
      </c>
      <c r="N27" s="104"/>
      <c r="O27" s="105" t="s">
        <v>215</v>
      </c>
      <c r="P27" s="105" t="s">
        <v>274</v>
      </c>
    </row>
    <row r="28" spans="1:16" ht="12.75" customHeight="1" thickBot="1">
      <c r="A28" s="94" t="str">
        <f t="shared" si="0"/>
        <v>IBVS 3877 </v>
      </c>
      <c r="B28" s="17" t="str">
        <f t="shared" si="1"/>
        <v>I</v>
      </c>
      <c r="C28" s="94">
        <f t="shared" si="2"/>
        <v>49020.554</v>
      </c>
      <c r="D28" s="12" t="str">
        <f t="shared" si="3"/>
        <v>vis</v>
      </c>
      <c r="E28" s="102">
        <f>VLOOKUP(C28,A!C$21:E$973,3,FALSE)</f>
        <v>1648.9654954074238</v>
      </c>
      <c r="F28" s="17" t="s">
        <v>149</v>
      </c>
      <c r="G28" s="12" t="str">
        <f t="shared" si="4"/>
        <v>49020.554</v>
      </c>
      <c r="H28" s="94">
        <f t="shared" si="5"/>
        <v>1649</v>
      </c>
      <c r="I28" s="103" t="s">
        <v>275</v>
      </c>
      <c r="J28" s="104" t="s">
        <v>276</v>
      </c>
      <c r="K28" s="103">
        <v>1649</v>
      </c>
      <c r="L28" s="103" t="s">
        <v>277</v>
      </c>
      <c r="M28" s="104" t="s">
        <v>278</v>
      </c>
      <c r="N28" s="104" t="s">
        <v>279</v>
      </c>
      <c r="O28" s="105" t="s">
        <v>258</v>
      </c>
      <c r="P28" s="106" t="s">
        <v>280</v>
      </c>
    </row>
    <row r="29" spans="1:16" ht="12.75" customHeight="1" thickBot="1">
      <c r="A29" s="94" t="str">
        <f t="shared" si="0"/>
        <v> BBS 104 </v>
      </c>
      <c r="B29" s="17" t="str">
        <f t="shared" si="1"/>
        <v>I</v>
      </c>
      <c r="C29" s="94">
        <f t="shared" si="2"/>
        <v>49098.586</v>
      </c>
      <c r="D29" s="12" t="str">
        <f t="shared" si="3"/>
        <v>vis</v>
      </c>
      <c r="E29" s="102">
        <f>VLOOKUP(C29,A!C$21:E$973,3,FALSE)</f>
        <v>1684.9776396298987</v>
      </c>
      <c r="F29" s="17" t="s">
        <v>149</v>
      </c>
      <c r="G29" s="12" t="str">
        <f t="shared" si="4"/>
        <v>49098.586</v>
      </c>
      <c r="H29" s="94">
        <f t="shared" si="5"/>
        <v>1685</v>
      </c>
      <c r="I29" s="103" t="s">
        <v>281</v>
      </c>
      <c r="J29" s="104" t="s">
        <v>282</v>
      </c>
      <c r="K29" s="103">
        <v>1685</v>
      </c>
      <c r="L29" s="103" t="s">
        <v>283</v>
      </c>
      <c r="M29" s="104" t="s">
        <v>209</v>
      </c>
      <c r="N29" s="104"/>
      <c r="O29" s="105" t="s">
        <v>215</v>
      </c>
      <c r="P29" s="105" t="s">
        <v>284</v>
      </c>
    </row>
    <row r="30" spans="1:16" ht="12.75" customHeight="1" thickBot="1">
      <c r="A30" s="94" t="str">
        <f t="shared" si="0"/>
        <v> BBS 109 </v>
      </c>
      <c r="B30" s="17" t="str">
        <f t="shared" si="1"/>
        <v>I</v>
      </c>
      <c r="C30" s="94">
        <f t="shared" si="2"/>
        <v>49811.446</v>
      </c>
      <c r="D30" s="12" t="str">
        <f t="shared" si="3"/>
        <v>vis</v>
      </c>
      <c r="E30" s="102">
        <f>VLOOKUP(C30,A!C$21:E$973,3,FALSE)</f>
        <v>2013.9659666038497</v>
      </c>
      <c r="F30" s="17" t="s">
        <v>149</v>
      </c>
      <c r="G30" s="12" t="str">
        <f t="shared" si="4"/>
        <v>49811.446</v>
      </c>
      <c r="H30" s="94">
        <f t="shared" si="5"/>
        <v>2014</v>
      </c>
      <c r="I30" s="103" t="s">
        <v>285</v>
      </c>
      <c r="J30" s="104" t="s">
        <v>286</v>
      </c>
      <c r="K30" s="103">
        <v>2014</v>
      </c>
      <c r="L30" s="103" t="s">
        <v>287</v>
      </c>
      <c r="M30" s="104" t="s">
        <v>209</v>
      </c>
      <c r="N30" s="104"/>
      <c r="O30" s="105" t="s">
        <v>215</v>
      </c>
      <c r="P30" s="105" t="s">
        <v>288</v>
      </c>
    </row>
    <row r="31" spans="1:16" ht="12.75" customHeight="1" thickBot="1">
      <c r="A31" s="94" t="str">
        <f t="shared" si="0"/>
        <v>OEJV 0060 </v>
      </c>
      <c r="B31" s="17" t="str">
        <f t="shared" si="1"/>
        <v>I</v>
      </c>
      <c r="C31" s="94">
        <f t="shared" si="2"/>
        <v>49837.427</v>
      </c>
      <c r="D31" s="12" t="str">
        <f t="shared" si="3"/>
        <v>vis</v>
      </c>
      <c r="E31" s="102">
        <f>VLOOKUP(C31,A!C$21:E$973,3,FALSE)</f>
        <v>2025.956323368306</v>
      </c>
      <c r="F31" s="17" t="s">
        <v>149</v>
      </c>
      <c r="G31" s="12" t="str">
        <f t="shared" si="4"/>
        <v>49837.427</v>
      </c>
      <c r="H31" s="94">
        <f t="shared" si="5"/>
        <v>2026</v>
      </c>
      <c r="I31" s="103" t="s">
        <v>289</v>
      </c>
      <c r="J31" s="104" t="s">
        <v>290</v>
      </c>
      <c r="K31" s="103">
        <v>2026</v>
      </c>
      <c r="L31" s="103" t="s">
        <v>291</v>
      </c>
      <c r="M31" s="104" t="s">
        <v>209</v>
      </c>
      <c r="N31" s="104"/>
      <c r="O31" s="105" t="s">
        <v>292</v>
      </c>
      <c r="P31" s="106" t="s">
        <v>293</v>
      </c>
    </row>
    <row r="32" spans="1:16" ht="12.75" customHeight="1" thickBot="1">
      <c r="A32" s="94" t="str">
        <f t="shared" si="0"/>
        <v> BBS 112 </v>
      </c>
      <c r="B32" s="17" t="str">
        <f t="shared" si="1"/>
        <v>I</v>
      </c>
      <c r="C32" s="94">
        <f t="shared" si="2"/>
        <v>50279.472</v>
      </c>
      <c r="D32" s="12" t="str">
        <f t="shared" si="3"/>
        <v>vis</v>
      </c>
      <c r="E32" s="102">
        <f>VLOOKUP(C32,A!C$21:E$973,3,FALSE)</f>
        <v>2229.96222213833</v>
      </c>
      <c r="F32" s="17" t="s">
        <v>149</v>
      </c>
      <c r="G32" s="12" t="str">
        <f t="shared" si="4"/>
        <v>50279.472</v>
      </c>
      <c r="H32" s="94">
        <f t="shared" si="5"/>
        <v>2230</v>
      </c>
      <c r="I32" s="103" t="s">
        <v>301</v>
      </c>
      <c r="J32" s="104" t="s">
        <v>302</v>
      </c>
      <c r="K32" s="103">
        <v>2230</v>
      </c>
      <c r="L32" s="103" t="s">
        <v>303</v>
      </c>
      <c r="M32" s="104" t="s">
        <v>209</v>
      </c>
      <c r="N32" s="104"/>
      <c r="O32" s="105" t="s">
        <v>215</v>
      </c>
      <c r="P32" s="105" t="s">
        <v>304</v>
      </c>
    </row>
    <row r="33" spans="1:16" ht="12.75" customHeight="1" thickBot="1">
      <c r="A33" s="94" t="str">
        <f t="shared" si="0"/>
        <v> BBS 114 </v>
      </c>
      <c r="B33" s="17" t="str">
        <f t="shared" si="1"/>
        <v>I</v>
      </c>
      <c r="C33" s="94">
        <f t="shared" si="2"/>
        <v>50539.471</v>
      </c>
      <c r="D33" s="12" t="str">
        <f t="shared" si="3"/>
        <v>vis</v>
      </c>
      <c r="E33" s="102">
        <f>VLOOKUP(C33,A!C$21:E$973,3,FALSE)</f>
        <v>2349.953014194132</v>
      </c>
      <c r="F33" s="17" t="s">
        <v>149</v>
      </c>
      <c r="G33" s="12" t="str">
        <f t="shared" si="4"/>
        <v>50539.471</v>
      </c>
      <c r="H33" s="94">
        <f t="shared" si="5"/>
        <v>2350</v>
      </c>
      <c r="I33" s="103" t="s">
        <v>305</v>
      </c>
      <c r="J33" s="104" t="s">
        <v>306</v>
      </c>
      <c r="K33" s="103">
        <v>2350</v>
      </c>
      <c r="L33" s="103" t="s">
        <v>307</v>
      </c>
      <c r="M33" s="104" t="s">
        <v>209</v>
      </c>
      <c r="N33" s="104"/>
      <c r="O33" s="105" t="s">
        <v>215</v>
      </c>
      <c r="P33" s="105" t="s">
        <v>308</v>
      </c>
    </row>
    <row r="34" spans="1:16" ht="12.75" customHeight="1" thickBot="1">
      <c r="A34" s="94" t="str">
        <f t="shared" si="0"/>
        <v> BBS 117 </v>
      </c>
      <c r="B34" s="17" t="str">
        <f t="shared" si="1"/>
        <v>I</v>
      </c>
      <c r="C34" s="94">
        <f t="shared" si="2"/>
        <v>50864.475</v>
      </c>
      <c r="D34" s="12" t="str">
        <f t="shared" si="3"/>
        <v>vis</v>
      </c>
      <c r="E34" s="102">
        <f>VLOOKUP(C34,A!C$21:E$973,3,FALSE)</f>
        <v>2499.943927164199</v>
      </c>
      <c r="F34" s="17" t="s">
        <v>149</v>
      </c>
      <c r="G34" s="12" t="str">
        <f t="shared" si="4"/>
        <v>50864.475</v>
      </c>
      <c r="H34" s="94">
        <f t="shared" si="5"/>
        <v>2500</v>
      </c>
      <c r="I34" s="103" t="s">
        <v>309</v>
      </c>
      <c r="J34" s="104" t="s">
        <v>310</v>
      </c>
      <c r="K34" s="103">
        <v>2500</v>
      </c>
      <c r="L34" s="103" t="s">
        <v>311</v>
      </c>
      <c r="M34" s="104" t="s">
        <v>209</v>
      </c>
      <c r="N34" s="104"/>
      <c r="O34" s="105" t="s">
        <v>215</v>
      </c>
      <c r="P34" s="105" t="s">
        <v>312</v>
      </c>
    </row>
    <row r="35" spans="1:16" ht="12.75" customHeight="1" thickBot="1">
      <c r="A35" s="94" t="str">
        <f t="shared" si="0"/>
        <v>IBVS 5602 </v>
      </c>
      <c r="B35" s="17" t="str">
        <f t="shared" si="1"/>
        <v>I</v>
      </c>
      <c r="C35" s="94">
        <f t="shared" si="2"/>
        <v>53089.756</v>
      </c>
      <c r="D35" s="12" t="str">
        <f t="shared" si="3"/>
        <v>vis</v>
      </c>
      <c r="E35" s="102">
        <f>VLOOKUP(C35,A!C$21:E$973,3,FALSE)</f>
        <v>3526.9218376051285</v>
      </c>
      <c r="F35" s="17" t="s">
        <v>149</v>
      </c>
      <c r="G35" s="12" t="str">
        <f t="shared" si="4"/>
        <v>53089.756</v>
      </c>
      <c r="H35" s="94">
        <f t="shared" si="5"/>
        <v>3527</v>
      </c>
      <c r="I35" s="103" t="s">
        <v>317</v>
      </c>
      <c r="J35" s="104" t="s">
        <v>318</v>
      </c>
      <c r="K35" s="103">
        <v>3527</v>
      </c>
      <c r="L35" s="103" t="s">
        <v>319</v>
      </c>
      <c r="M35" s="104" t="s">
        <v>278</v>
      </c>
      <c r="N35" s="104" t="s">
        <v>279</v>
      </c>
      <c r="O35" s="105" t="s">
        <v>320</v>
      </c>
      <c r="P35" s="106" t="s">
        <v>321</v>
      </c>
    </row>
    <row r="36" spans="1:16" ht="12.75" customHeight="1" thickBot="1">
      <c r="A36" s="94" t="str">
        <f t="shared" si="0"/>
        <v>OEJV 0003 </v>
      </c>
      <c r="B36" s="17" t="str">
        <f t="shared" si="1"/>
        <v>I</v>
      </c>
      <c r="C36" s="94">
        <f t="shared" si="2"/>
        <v>53447.469</v>
      </c>
      <c r="D36" s="12" t="str">
        <f t="shared" si="3"/>
        <v>vis</v>
      </c>
      <c r="E36" s="102">
        <f>VLOOKUP(C36,A!C$21:E$973,3,FALSE)</f>
        <v>3692.008111777942</v>
      </c>
      <c r="F36" s="17" t="s">
        <v>149</v>
      </c>
      <c r="G36" s="12" t="str">
        <f t="shared" si="4"/>
        <v>53447.469</v>
      </c>
      <c r="H36" s="94">
        <f t="shared" si="5"/>
        <v>3692</v>
      </c>
      <c r="I36" s="103" t="s">
        <v>322</v>
      </c>
      <c r="J36" s="104" t="s">
        <v>323</v>
      </c>
      <c r="K36" s="103">
        <v>3692</v>
      </c>
      <c r="L36" s="103" t="s">
        <v>324</v>
      </c>
      <c r="M36" s="104" t="s">
        <v>209</v>
      </c>
      <c r="N36" s="104"/>
      <c r="O36" s="105" t="s">
        <v>215</v>
      </c>
      <c r="P36" s="106" t="s">
        <v>325</v>
      </c>
    </row>
    <row r="37" spans="1:16" ht="12.75" customHeight="1" thickBot="1">
      <c r="A37" s="94" t="str">
        <f t="shared" si="0"/>
        <v>IBVS 5753 </v>
      </c>
      <c r="B37" s="17" t="str">
        <f t="shared" si="1"/>
        <v>I</v>
      </c>
      <c r="C37" s="94">
        <f t="shared" si="2"/>
        <v>53813.4281</v>
      </c>
      <c r="D37" s="12" t="str">
        <f t="shared" si="3"/>
        <v>vis</v>
      </c>
      <c r="E37" s="102">
        <f>VLOOKUP(C37,A!C$21:E$973,3,FALSE)</f>
        <v>3860.900000858396</v>
      </c>
      <c r="F37" s="17" t="s">
        <v>149</v>
      </c>
      <c r="G37" s="12" t="str">
        <f t="shared" si="4"/>
        <v>53813.4281</v>
      </c>
      <c r="H37" s="94">
        <f t="shared" si="5"/>
        <v>3861</v>
      </c>
      <c r="I37" s="103" t="s">
        <v>326</v>
      </c>
      <c r="J37" s="104" t="s">
        <v>327</v>
      </c>
      <c r="K37" s="103">
        <v>3861</v>
      </c>
      <c r="L37" s="103" t="s">
        <v>328</v>
      </c>
      <c r="M37" s="104" t="s">
        <v>278</v>
      </c>
      <c r="N37" s="104" t="s">
        <v>279</v>
      </c>
      <c r="O37" s="105" t="s">
        <v>329</v>
      </c>
      <c r="P37" s="106" t="s">
        <v>330</v>
      </c>
    </row>
    <row r="38" spans="1:16" ht="12.75" customHeight="1" thickBot="1">
      <c r="A38" s="94" t="str">
        <f t="shared" si="0"/>
        <v>BAVM 186 </v>
      </c>
      <c r="B38" s="17" t="str">
        <f t="shared" si="1"/>
        <v>I</v>
      </c>
      <c r="C38" s="94">
        <f t="shared" si="2"/>
        <v>54203.4304</v>
      </c>
      <c r="D38" s="12" t="str">
        <f t="shared" si="3"/>
        <v>vis</v>
      </c>
      <c r="E38" s="102">
        <f>VLOOKUP(C38,A!C$21:E$973,3,FALSE)</f>
        <v>4040.887942660423</v>
      </c>
      <c r="F38" s="17" t="s">
        <v>149</v>
      </c>
      <c r="G38" s="12" t="str">
        <f t="shared" si="4"/>
        <v>54203.4304</v>
      </c>
      <c r="H38" s="94">
        <f t="shared" si="5"/>
        <v>4041</v>
      </c>
      <c r="I38" s="103" t="s">
        <v>331</v>
      </c>
      <c r="J38" s="104" t="s">
        <v>332</v>
      </c>
      <c r="K38" s="103">
        <v>4041</v>
      </c>
      <c r="L38" s="103" t="s">
        <v>333</v>
      </c>
      <c r="M38" s="104" t="s">
        <v>334</v>
      </c>
      <c r="N38" s="104" t="s">
        <v>335</v>
      </c>
      <c r="O38" s="105" t="s">
        <v>336</v>
      </c>
      <c r="P38" s="106" t="s">
        <v>337</v>
      </c>
    </row>
    <row r="39" spans="1:16" ht="12.75" customHeight="1" thickBot="1">
      <c r="A39" s="94" t="str">
        <f t="shared" si="0"/>
        <v>BAVM 186 </v>
      </c>
      <c r="B39" s="17" t="str">
        <f t="shared" si="1"/>
        <v>I</v>
      </c>
      <c r="C39" s="94">
        <f t="shared" si="2"/>
        <v>54216.4301</v>
      </c>
      <c r="D39" s="12" t="str">
        <f t="shared" si="3"/>
        <v>vis</v>
      </c>
      <c r="E39" s="102">
        <f>VLOOKUP(C39,A!C$21:E$973,3,FALSE)</f>
        <v>4046.887366887008</v>
      </c>
      <c r="F39" s="17" t="s">
        <v>149</v>
      </c>
      <c r="G39" s="12" t="str">
        <f t="shared" si="4"/>
        <v>54216.4301</v>
      </c>
      <c r="H39" s="94">
        <f t="shared" si="5"/>
        <v>4047</v>
      </c>
      <c r="I39" s="103" t="s">
        <v>338</v>
      </c>
      <c r="J39" s="104" t="s">
        <v>339</v>
      </c>
      <c r="K39" s="103" t="s">
        <v>340</v>
      </c>
      <c r="L39" s="103" t="s">
        <v>341</v>
      </c>
      <c r="M39" s="104" t="s">
        <v>334</v>
      </c>
      <c r="N39" s="104" t="s">
        <v>335</v>
      </c>
      <c r="O39" s="105" t="s">
        <v>336</v>
      </c>
      <c r="P39" s="106" t="s">
        <v>337</v>
      </c>
    </row>
    <row r="40" spans="1:16" ht="12.75" customHeight="1" thickBot="1">
      <c r="A40" s="94" t="str">
        <f t="shared" si="0"/>
        <v>OEJV 0107 </v>
      </c>
      <c r="B40" s="17" t="str">
        <f t="shared" si="1"/>
        <v>I</v>
      </c>
      <c r="C40" s="94">
        <f t="shared" si="2"/>
        <v>54216.4324</v>
      </c>
      <c r="D40" s="12" t="str">
        <f t="shared" si="3"/>
        <v>vis</v>
      </c>
      <c r="E40" s="102">
        <f>VLOOKUP(C40,A!C$21:E$973,3,FALSE)</f>
        <v>4046.888428348097</v>
      </c>
      <c r="F40" s="17" t="s">
        <v>149</v>
      </c>
      <c r="G40" s="12" t="str">
        <f t="shared" si="4"/>
        <v>54216.4324</v>
      </c>
      <c r="H40" s="94">
        <f t="shared" si="5"/>
        <v>4047</v>
      </c>
      <c r="I40" s="103" t="s">
        <v>342</v>
      </c>
      <c r="J40" s="104" t="s">
        <v>343</v>
      </c>
      <c r="K40" s="103" t="s">
        <v>340</v>
      </c>
      <c r="L40" s="103" t="s">
        <v>344</v>
      </c>
      <c r="M40" s="104" t="s">
        <v>334</v>
      </c>
      <c r="N40" s="104" t="s">
        <v>130</v>
      </c>
      <c r="O40" s="105" t="s">
        <v>345</v>
      </c>
      <c r="P40" s="106" t="s">
        <v>346</v>
      </c>
    </row>
    <row r="41" spans="1:16" ht="12.75" customHeight="1" thickBot="1">
      <c r="A41" s="94" t="str">
        <f t="shared" si="0"/>
        <v>IBVS 5894 </v>
      </c>
      <c r="B41" s="17" t="str">
        <f t="shared" si="1"/>
        <v>I</v>
      </c>
      <c r="C41" s="94">
        <f t="shared" si="2"/>
        <v>54948.7739</v>
      </c>
      <c r="D41" s="12" t="str">
        <f t="shared" si="3"/>
        <v>vis</v>
      </c>
      <c r="E41" s="102">
        <f>VLOOKUP(C41,A!C$21:E$973,3,FALSE)</f>
        <v>4384.8675614999</v>
      </c>
      <c r="F41" s="17" t="s">
        <v>149</v>
      </c>
      <c r="G41" s="12" t="str">
        <f t="shared" si="4"/>
        <v>54948.7739</v>
      </c>
      <c r="H41" s="94">
        <f t="shared" si="5"/>
        <v>4385</v>
      </c>
      <c r="I41" s="103" t="s">
        <v>347</v>
      </c>
      <c r="J41" s="104" t="s">
        <v>348</v>
      </c>
      <c r="K41" s="103" t="s">
        <v>349</v>
      </c>
      <c r="L41" s="103" t="s">
        <v>350</v>
      </c>
      <c r="M41" s="104" t="s">
        <v>334</v>
      </c>
      <c r="N41" s="104" t="s">
        <v>149</v>
      </c>
      <c r="O41" s="105" t="s">
        <v>210</v>
      </c>
      <c r="P41" s="106" t="s">
        <v>351</v>
      </c>
    </row>
    <row r="42" spans="1:16" ht="12.75" customHeight="1" thickBot="1">
      <c r="A42" s="94" t="str">
        <f t="shared" si="0"/>
        <v>BAVM 215 </v>
      </c>
      <c r="B42" s="17" t="str">
        <f t="shared" si="1"/>
        <v>I</v>
      </c>
      <c r="C42" s="94">
        <f t="shared" si="2"/>
        <v>55592.2823</v>
      </c>
      <c r="D42" s="12" t="str">
        <f t="shared" si="3"/>
        <v>vis</v>
      </c>
      <c r="E42" s="102">
        <f>VLOOKUP(C42,A!C$21:E$973,3,FALSE)</f>
        <v>4681.849790702946</v>
      </c>
      <c r="F42" s="17" t="s">
        <v>149</v>
      </c>
      <c r="G42" s="12" t="str">
        <f t="shared" si="4"/>
        <v>55592.2823</v>
      </c>
      <c r="H42" s="94">
        <f t="shared" si="5"/>
        <v>4682</v>
      </c>
      <c r="I42" s="103" t="s">
        <v>352</v>
      </c>
      <c r="J42" s="104" t="s">
        <v>353</v>
      </c>
      <c r="K42" s="103" t="s">
        <v>354</v>
      </c>
      <c r="L42" s="103" t="s">
        <v>355</v>
      </c>
      <c r="M42" s="104" t="s">
        <v>334</v>
      </c>
      <c r="N42" s="104" t="s">
        <v>356</v>
      </c>
      <c r="O42" s="105" t="s">
        <v>357</v>
      </c>
      <c r="P42" s="106" t="s">
        <v>358</v>
      </c>
    </row>
    <row r="43" spans="1:16" ht="12.75" customHeight="1" thickBot="1">
      <c r="A43" s="94" t="str">
        <f t="shared" si="0"/>
        <v>BAVM 220 </v>
      </c>
      <c r="B43" s="17" t="str">
        <f t="shared" si="1"/>
        <v>I</v>
      </c>
      <c r="C43" s="94">
        <f t="shared" si="2"/>
        <v>55635.5926</v>
      </c>
      <c r="D43" s="12" t="str">
        <f t="shared" si="3"/>
        <v>vis</v>
      </c>
      <c r="E43" s="102">
        <f>VLOOKUP(C43,A!C$21:E$973,3,FALSE)</f>
        <v>4701.837702968667</v>
      </c>
      <c r="F43" s="17" t="s">
        <v>149</v>
      </c>
      <c r="G43" s="12" t="str">
        <f t="shared" si="4"/>
        <v>55635.5926</v>
      </c>
      <c r="H43" s="94">
        <f t="shared" si="5"/>
        <v>4702</v>
      </c>
      <c r="I43" s="103" t="s">
        <v>359</v>
      </c>
      <c r="J43" s="104" t="s">
        <v>360</v>
      </c>
      <c r="K43" s="103" t="s">
        <v>361</v>
      </c>
      <c r="L43" s="103" t="s">
        <v>362</v>
      </c>
      <c r="M43" s="104" t="s">
        <v>334</v>
      </c>
      <c r="N43" s="104" t="s">
        <v>356</v>
      </c>
      <c r="O43" s="105" t="s">
        <v>357</v>
      </c>
      <c r="P43" s="106" t="s">
        <v>363</v>
      </c>
    </row>
    <row r="44" spans="1:16" ht="12.75" customHeight="1" thickBot="1">
      <c r="A44" s="94" t="str">
        <f t="shared" si="0"/>
        <v>BAVM 220 </v>
      </c>
      <c r="B44" s="17" t="str">
        <f t="shared" si="1"/>
        <v>I</v>
      </c>
      <c r="C44" s="94">
        <f t="shared" si="2"/>
        <v>55685.4293</v>
      </c>
      <c r="D44" s="12" t="str">
        <f t="shared" si="3"/>
        <v>vis</v>
      </c>
      <c r="E44" s="102">
        <f>VLOOKUP(C44,A!C$21:E$973,3,FALSE)</f>
        <v>4724.837580300685</v>
      </c>
      <c r="F44" s="17" t="s">
        <v>149</v>
      </c>
      <c r="G44" s="12" t="str">
        <f t="shared" si="4"/>
        <v>55685.4293</v>
      </c>
      <c r="H44" s="94">
        <f t="shared" si="5"/>
        <v>4725</v>
      </c>
      <c r="I44" s="103" t="s">
        <v>368</v>
      </c>
      <c r="J44" s="104" t="s">
        <v>369</v>
      </c>
      <c r="K44" s="103" t="s">
        <v>370</v>
      </c>
      <c r="L44" s="103" t="s">
        <v>371</v>
      </c>
      <c r="M44" s="104" t="s">
        <v>334</v>
      </c>
      <c r="N44" s="104" t="s">
        <v>335</v>
      </c>
      <c r="O44" s="105" t="s">
        <v>336</v>
      </c>
      <c r="P44" s="106" t="s">
        <v>363</v>
      </c>
    </row>
    <row r="45" spans="1:16" ht="12.75" customHeight="1" thickBot="1">
      <c r="A45" s="94" t="str">
        <f t="shared" si="0"/>
        <v> AN 251.317 </v>
      </c>
      <c r="B45" s="17" t="str">
        <f t="shared" si="1"/>
        <v>II</v>
      </c>
      <c r="C45" s="94">
        <f t="shared" si="2"/>
        <v>24641.55</v>
      </c>
      <c r="D45" s="12" t="str">
        <f t="shared" si="3"/>
        <v>vis</v>
      </c>
      <c r="E45" s="102">
        <f>VLOOKUP(C45,A!C$21:E$973,3,FALSE)</f>
        <v>-9602.06239120601</v>
      </c>
      <c r="F45" s="17" t="s">
        <v>149</v>
      </c>
      <c r="G45" s="12" t="str">
        <f t="shared" si="4"/>
        <v>24641.55</v>
      </c>
      <c r="H45" s="94">
        <f t="shared" si="5"/>
        <v>-9602.5</v>
      </c>
      <c r="I45" s="103" t="s">
        <v>177</v>
      </c>
      <c r="J45" s="104" t="s">
        <v>178</v>
      </c>
      <c r="K45" s="103">
        <v>-9602.5</v>
      </c>
      <c r="L45" s="103" t="s">
        <v>179</v>
      </c>
      <c r="M45" s="104" t="s">
        <v>180</v>
      </c>
      <c r="N45" s="104"/>
      <c r="O45" s="105" t="s">
        <v>181</v>
      </c>
      <c r="P45" s="105" t="s">
        <v>182</v>
      </c>
    </row>
    <row r="46" spans="1:16" ht="12.75" customHeight="1" thickBot="1">
      <c r="A46" s="94" t="str">
        <f t="shared" si="0"/>
        <v> AN 251.317 </v>
      </c>
      <c r="B46" s="17" t="str">
        <f t="shared" si="1"/>
        <v>II</v>
      </c>
      <c r="C46" s="94">
        <f t="shared" si="2"/>
        <v>25688.33</v>
      </c>
      <c r="D46" s="12" t="str">
        <f t="shared" si="3"/>
        <v>vis</v>
      </c>
      <c r="E46" s="102">
        <f>VLOOKUP(C46,A!C$21:E$973,3,FALSE)</f>
        <v>-9118.968374274504</v>
      </c>
      <c r="F46" s="17" t="s">
        <v>149</v>
      </c>
      <c r="G46" s="12" t="str">
        <f t="shared" si="4"/>
        <v>25688.33</v>
      </c>
      <c r="H46" s="94">
        <f t="shared" si="5"/>
        <v>-9119.5</v>
      </c>
      <c r="I46" s="103" t="s">
        <v>183</v>
      </c>
      <c r="J46" s="104" t="s">
        <v>184</v>
      </c>
      <c r="K46" s="103">
        <v>-9119.5</v>
      </c>
      <c r="L46" s="103" t="s">
        <v>185</v>
      </c>
      <c r="M46" s="104" t="s">
        <v>180</v>
      </c>
      <c r="N46" s="104"/>
      <c r="O46" s="105" t="s">
        <v>186</v>
      </c>
      <c r="P46" s="105" t="s">
        <v>182</v>
      </c>
    </row>
    <row r="47" spans="1:16" ht="12.75" customHeight="1" thickBot="1">
      <c r="A47" s="94" t="str">
        <f t="shared" si="0"/>
        <v> PZ 4.196 </v>
      </c>
      <c r="B47" s="17" t="str">
        <f t="shared" si="1"/>
        <v>II</v>
      </c>
      <c r="C47" s="94">
        <f t="shared" si="2"/>
        <v>25716.344</v>
      </c>
      <c r="D47" s="12" t="str">
        <f t="shared" si="3"/>
        <v>vis</v>
      </c>
      <c r="E47" s="102">
        <f>VLOOKUP(C47,A!C$21:E$973,3,FALSE)</f>
        <v>-9106.039778208167</v>
      </c>
      <c r="F47" s="17" t="s">
        <v>149</v>
      </c>
      <c r="G47" s="12" t="str">
        <f t="shared" si="4"/>
        <v>25716.344</v>
      </c>
      <c r="H47" s="94">
        <f t="shared" si="5"/>
        <v>-9106.5</v>
      </c>
      <c r="I47" s="103" t="s">
        <v>187</v>
      </c>
      <c r="J47" s="104" t="s">
        <v>188</v>
      </c>
      <c r="K47" s="103">
        <v>-9106.5</v>
      </c>
      <c r="L47" s="103" t="s">
        <v>189</v>
      </c>
      <c r="M47" s="104" t="s">
        <v>180</v>
      </c>
      <c r="N47" s="104"/>
      <c r="O47" s="105" t="s">
        <v>190</v>
      </c>
      <c r="P47" s="105" t="s">
        <v>191</v>
      </c>
    </row>
    <row r="48" spans="1:16" ht="12.75" customHeight="1" thickBot="1">
      <c r="A48" s="94" t="str">
        <f t="shared" si="0"/>
        <v> PZ 4.196 </v>
      </c>
      <c r="B48" s="17" t="str">
        <f t="shared" si="1"/>
        <v>II</v>
      </c>
      <c r="C48" s="94">
        <f t="shared" si="2"/>
        <v>26041.367</v>
      </c>
      <c r="D48" s="12" t="str">
        <f t="shared" si="3"/>
        <v>vis</v>
      </c>
      <c r="E48" s="102">
        <f>VLOOKUP(C48,A!C$21:E$973,3,FALSE)</f>
        <v>-8956.040096646497</v>
      </c>
      <c r="F48" s="17" t="s">
        <v>149</v>
      </c>
      <c r="G48" s="12" t="str">
        <f t="shared" si="4"/>
        <v>26041.367</v>
      </c>
      <c r="H48" s="94">
        <f t="shared" si="5"/>
        <v>-8956.5</v>
      </c>
      <c r="I48" s="103" t="s">
        <v>192</v>
      </c>
      <c r="J48" s="104" t="s">
        <v>193</v>
      </c>
      <c r="K48" s="103">
        <v>-8956.5</v>
      </c>
      <c r="L48" s="103" t="s">
        <v>189</v>
      </c>
      <c r="M48" s="104" t="s">
        <v>180</v>
      </c>
      <c r="N48" s="104"/>
      <c r="O48" s="105" t="s">
        <v>190</v>
      </c>
      <c r="P48" s="105" t="s">
        <v>191</v>
      </c>
    </row>
    <row r="49" spans="1:16" ht="12.75" customHeight="1" thickBot="1">
      <c r="A49" s="94" t="str">
        <f t="shared" si="0"/>
        <v> AN 251.317 </v>
      </c>
      <c r="B49" s="17" t="str">
        <f t="shared" si="1"/>
        <v>I</v>
      </c>
      <c r="C49" s="94">
        <f t="shared" si="2"/>
        <v>26444.42</v>
      </c>
      <c r="D49" s="12" t="str">
        <f t="shared" si="3"/>
        <v>vis</v>
      </c>
      <c r="E49" s="102">
        <f>VLOOKUP(C49,A!C$21:E$973,3,FALSE)</f>
        <v>-8770.029193871993</v>
      </c>
      <c r="F49" s="17" t="s">
        <v>149</v>
      </c>
      <c r="G49" s="12" t="str">
        <f t="shared" si="4"/>
        <v>26444.42</v>
      </c>
      <c r="H49" s="94">
        <f t="shared" si="5"/>
        <v>-8770</v>
      </c>
      <c r="I49" s="103" t="s">
        <v>194</v>
      </c>
      <c r="J49" s="104" t="s">
        <v>195</v>
      </c>
      <c r="K49" s="103">
        <v>-8770</v>
      </c>
      <c r="L49" s="103" t="s">
        <v>196</v>
      </c>
      <c r="M49" s="104" t="s">
        <v>180</v>
      </c>
      <c r="N49" s="104"/>
      <c r="O49" s="105" t="s">
        <v>186</v>
      </c>
      <c r="P49" s="105" t="s">
        <v>182</v>
      </c>
    </row>
    <row r="50" spans="1:16" ht="12.75" customHeight="1" thickBot="1">
      <c r="A50" s="94" t="str">
        <f t="shared" si="0"/>
        <v> PZ 4.196 </v>
      </c>
      <c r="B50" s="17" t="str">
        <f t="shared" si="1"/>
        <v>I</v>
      </c>
      <c r="C50" s="94">
        <f t="shared" si="2"/>
        <v>26455.274</v>
      </c>
      <c r="D50" s="12" t="str">
        <f t="shared" si="3"/>
        <v>vis</v>
      </c>
      <c r="E50" s="102">
        <f>VLOOKUP(C50,A!C$21:E$973,3,FALSE)</f>
        <v>-8765.020020540658</v>
      </c>
      <c r="F50" s="17" t="s">
        <v>149</v>
      </c>
      <c r="G50" s="12" t="str">
        <f t="shared" si="4"/>
        <v>26455.274</v>
      </c>
      <c r="H50" s="94">
        <f t="shared" si="5"/>
        <v>-8765</v>
      </c>
      <c r="I50" s="103" t="s">
        <v>197</v>
      </c>
      <c r="J50" s="104" t="s">
        <v>198</v>
      </c>
      <c r="K50" s="103">
        <v>-8765</v>
      </c>
      <c r="L50" s="103" t="s">
        <v>199</v>
      </c>
      <c r="M50" s="104" t="s">
        <v>180</v>
      </c>
      <c r="N50" s="104"/>
      <c r="O50" s="105" t="s">
        <v>190</v>
      </c>
      <c r="P50" s="105" t="s">
        <v>191</v>
      </c>
    </row>
    <row r="51" spans="1:16" ht="12.75" customHeight="1" thickBot="1">
      <c r="A51" s="94" t="str">
        <f t="shared" si="0"/>
        <v> AN 251.317 </v>
      </c>
      <c r="B51" s="17" t="str">
        <f t="shared" si="1"/>
        <v>I</v>
      </c>
      <c r="C51" s="94">
        <f t="shared" si="2"/>
        <v>26509.45</v>
      </c>
      <c r="D51" s="12" t="str">
        <f t="shared" si="3"/>
        <v>vis</v>
      </c>
      <c r="E51" s="102">
        <f>VLOOKUP(C51,A!C$21:E$973,3,FALSE)</f>
        <v>-8740.017535337194</v>
      </c>
      <c r="F51" s="17" t="s">
        <v>149</v>
      </c>
      <c r="G51" s="12" t="str">
        <f t="shared" si="4"/>
        <v>26509.45</v>
      </c>
      <c r="H51" s="94">
        <f t="shared" si="5"/>
        <v>-8740</v>
      </c>
      <c r="I51" s="103" t="s">
        <v>200</v>
      </c>
      <c r="J51" s="104" t="s">
        <v>201</v>
      </c>
      <c r="K51" s="103">
        <v>-8740</v>
      </c>
      <c r="L51" s="103" t="s">
        <v>202</v>
      </c>
      <c r="M51" s="104" t="s">
        <v>180</v>
      </c>
      <c r="N51" s="104"/>
      <c r="O51" s="105" t="s">
        <v>186</v>
      </c>
      <c r="P51" s="105" t="s">
        <v>182</v>
      </c>
    </row>
    <row r="52" spans="1:16" ht="12.75" customHeight="1" thickBot="1">
      <c r="A52" s="94" t="str">
        <f t="shared" si="0"/>
        <v> AN 251.317 </v>
      </c>
      <c r="B52" s="17" t="str">
        <f t="shared" si="1"/>
        <v>I</v>
      </c>
      <c r="C52" s="94">
        <f t="shared" si="2"/>
        <v>27133.57</v>
      </c>
      <c r="D52" s="12" t="str">
        <f t="shared" si="3"/>
        <v>vis</v>
      </c>
      <c r="E52" s="102">
        <f>VLOOKUP(C52,A!C$21:E$973,3,FALSE)</f>
        <v>-8451.983146213128</v>
      </c>
      <c r="F52" s="17" t="s">
        <v>149</v>
      </c>
      <c r="G52" s="12" t="str">
        <f t="shared" si="4"/>
        <v>27133.57</v>
      </c>
      <c r="H52" s="94">
        <f t="shared" si="5"/>
        <v>-8452</v>
      </c>
      <c r="I52" s="103" t="s">
        <v>203</v>
      </c>
      <c r="J52" s="104" t="s">
        <v>204</v>
      </c>
      <c r="K52" s="103">
        <v>-8452</v>
      </c>
      <c r="L52" s="103" t="s">
        <v>205</v>
      </c>
      <c r="M52" s="104" t="s">
        <v>180</v>
      </c>
      <c r="N52" s="104"/>
      <c r="O52" s="105" t="s">
        <v>186</v>
      </c>
      <c r="P52" s="105" t="s">
        <v>182</v>
      </c>
    </row>
    <row r="53" spans="1:16" ht="12.75" customHeight="1" thickBot="1">
      <c r="A53" s="94" t="str">
        <f t="shared" si="0"/>
        <v> BRNO 32 </v>
      </c>
      <c r="B53" s="17" t="str">
        <f t="shared" si="1"/>
        <v>I</v>
      </c>
      <c r="C53" s="94">
        <f t="shared" si="2"/>
        <v>49837.437</v>
      </c>
      <c r="D53" s="12" t="str">
        <f t="shared" si="3"/>
        <v>vis</v>
      </c>
      <c r="E53" s="102">
        <f>VLOOKUP(C53,A!C$21:E$973,3,FALSE)</f>
        <v>2025.9609384165171</v>
      </c>
      <c r="F53" s="17" t="s">
        <v>149</v>
      </c>
      <c r="G53" s="12" t="str">
        <f t="shared" si="4"/>
        <v>49837.4370</v>
      </c>
      <c r="H53" s="94">
        <f t="shared" si="5"/>
        <v>2026</v>
      </c>
      <c r="I53" s="103" t="s">
        <v>294</v>
      </c>
      <c r="J53" s="104" t="s">
        <v>295</v>
      </c>
      <c r="K53" s="103">
        <v>2026</v>
      </c>
      <c r="L53" s="103" t="s">
        <v>296</v>
      </c>
      <c r="M53" s="104" t="s">
        <v>209</v>
      </c>
      <c r="N53" s="104"/>
      <c r="O53" s="105" t="s">
        <v>258</v>
      </c>
      <c r="P53" s="105" t="s">
        <v>297</v>
      </c>
    </row>
    <row r="54" spans="1:16" ht="12.75" customHeight="1" thickBot="1">
      <c r="A54" s="94" t="str">
        <f t="shared" si="0"/>
        <v> BRNO 32 </v>
      </c>
      <c r="B54" s="17" t="str">
        <f t="shared" si="1"/>
        <v>I</v>
      </c>
      <c r="C54" s="94">
        <f t="shared" si="2"/>
        <v>49837.439</v>
      </c>
      <c r="D54" s="12" t="str">
        <f t="shared" si="3"/>
        <v>vis</v>
      </c>
      <c r="E54" s="102">
        <f>VLOOKUP(C54,A!C$21:E$973,3,FALSE)</f>
        <v>2025.96186142616</v>
      </c>
      <c r="F54" s="17" t="s">
        <v>149</v>
      </c>
      <c r="G54" s="12" t="str">
        <f t="shared" si="4"/>
        <v>49837.4390</v>
      </c>
      <c r="H54" s="94">
        <f t="shared" si="5"/>
        <v>2026</v>
      </c>
      <c r="I54" s="103" t="s">
        <v>298</v>
      </c>
      <c r="J54" s="104" t="s">
        <v>299</v>
      </c>
      <c r="K54" s="103">
        <v>2026</v>
      </c>
      <c r="L54" s="103" t="s">
        <v>300</v>
      </c>
      <c r="M54" s="104" t="s">
        <v>209</v>
      </c>
      <c r="N54" s="104"/>
      <c r="O54" s="105" t="s">
        <v>263</v>
      </c>
      <c r="P54" s="105" t="s">
        <v>297</v>
      </c>
    </row>
    <row r="55" spans="1:16" ht="12.75" customHeight="1" thickBot="1">
      <c r="A55" s="94" t="str">
        <f t="shared" si="0"/>
        <v> BBS 127 </v>
      </c>
      <c r="B55" s="17" t="str">
        <f t="shared" si="1"/>
        <v>I</v>
      </c>
      <c r="C55" s="94">
        <f t="shared" si="2"/>
        <v>52344.39</v>
      </c>
      <c r="D55" s="12" t="str">
        <f t="shared" si="3"/>
        <v>vis</v>
      </c>
      <c r="E55" s="102">
        <f>VLOOKUP(C55,A!C$21:E$973,3,FALSE)</f>
        <v>3182.9318349071705</v>
      </c>
      <c r="F55" s="17" t="s">
        <v>149</v>
      </c>
      <c r="G55" s="12" t="str">
        <f t="shared" si="4"/>
        <v>52344.390</v>
      </c>
      <c r="H55" s="94">
        <f t="shared" si="5"/>
        <v>3183</v>
      </c>
      <c r="I55" s="103" t="s">
        <v>313</v>
      </c>
      <c r="J55" s="104" t="s">
        <v>314</v>
      </c>
      <c r="K55" s="103">
        <v>3183</v>
      </c>
      <c r="L55" s="103" t="s">
        <v>315</v>
      </c>
      <c r="M55" s="104" t="s">
        <v>278</v>
      </c>
      <c r="N55" s="104" t="s">
        <v>279</v>
      </c>
      <c r="O55" s="105" t="s">
        <v>210</v>
      </c>
      <c r="P55" s="105" t="s">
        <v>316</v>
      </c>
    </row>
    <row r="56" spans="1:16" ht="12.75" customHeight="1" thickBot="1">
      <c r="A56" s="94" t="str">
        <f t="shared" si="0"/>
        <v>BAVM 220 </v>
      </c>
      <c r="B56" s="17" t="str">
        <f t="shared" si="1"/>
        <v>I</v>
      </c>
      <c r="C56" s="94">
        <f t="shared" si="2"/>
        <v>55659.43</v>
      </c>
      <c r="D56" s="12" t="str">
        <f t="shared" si="3"/>
        <v>vis</v>
      </c>
      <c r="E56" s="102">
        <f>VLOOKUP(C56,A!C$21:E$973,3,FALSE)</f>
        <v>4712.838777997996</v>
      </c>
      <c r="F56" s="17" t="s">
        <v>149</v>
      </c>
      <c r="G56" s="12" t="str">
        <f t="shared" si="4"/>
        <v>55659.4300</v>
      </c>
      <c r="H56" s="94">
        <f t="shared" si="5"/>
        <v>4713</v>
      </c>
      <c r="I56" s="103" t="s">
        <v>364</v>
      </c>
      <c r="J56" s="104" t="s">
        <v>365</v>
      </c>
      <c r="K56" s="103" t="s">
        <v>366</v>
      </c>
      <c r="L56" s="103" t="s">
        <v>367</v>
      </c>
      <c r="M56" s="104" t="s">
        <v>334</v>
      </c>
      <c r="N56" s="104" t="s">
        <v>335</v>
      </c>
      <c r="O56" s="105" t="s">
        <v>336</v>
      </c>
      <c r="P56" s="106" t="s">
        <v>363</v>
      </c>
    </row>
    <row r="57" spans="2:6" ht="12.75">
      <c r="B57" s="17"/>
      <c r="E57" s="102"/>
      <c r="F57" s="17"/>
    </row>
    <row r="58" spans="2:6" ht="12.75">
      <c r="B58" s="17"/>
      <c r="E58" s="102"/>
      <c r="F58" s="17"/>
    </row>
    <row r="59" spans="2:6" ht="12.75">
      <c r="B59" s="17"/>
      <c r="E59" s="102"/>
      <c r="F59" s="17"/>
    </row>
    <row r="60" spans="2:6" ht="12.75">
      <c r="B60" s="17"/>
      <c r="E60" s="102"/>
      <c r="F60" s="17"/>
    </row>
    <row r="61" spans="2:6" ht="12.75">
      <c r="B61" s="17"/>
      <c r="E61" s="102"/>
      <c r="F61" s="17"/>
    </row>
    <row r="62" spans="2:6" ht="12.75">
      <c r="B62" s="17"/>
      <c r="E62" s="102"/>
      <c r="F62" s="17"/>
    </row>
    <row r="63" spans="2:6" ht="12.75">
      <c r="B63" s="17"/>
      <c r="E63" s="102"/>
      <c r="F63" s="17"/>
    </row>
    <row r="64" spans="2:6" ht="12.75">
      <c r="B64" s="17"/>
      <c r="E64" s="102"/>
      <c r="F64" s="17"/>
    </row>
    <row r="65" spans="2:6" ht="12.75">
      <c r="B65" s="17"/>
      <c r="E65" s="102"/>
      <c r="F65" s="17"/>
    </row>
    <row r="66" spans="2:6" ht="12.75">
      <c r="B66" s="17"/>
      <c r="E66" s="102"/>
      <c r="F66" s="17"/>
    </row>
    <row r="67" spans="2:6" ht="12.75">
      <c r="B67" s="17"/>
      <c r="E67" s="102"/>
      <c r="F67" s="17"/>
    </row>
    <row r="68" spans="2:6" ht="12.75">
      <c r="B68" s="17"/>
      <c r="E68" s="102"/>
      <c r="F68" s="17"/>
    </row>
    <row r="69" spans="2:6" ht="12.75">
      <c r="B69" s="17"/>
      <c r="E69" s="102"/>
      <c r="F69" s="17"/>
    </row>
    <row r="70" spans="2:6" ht="12.75">
      <c r="B70" s="17"/>
      <c r="E70" s="102"/>
      <c r="F70" s="17"/>
    </row>
    <row r="71" spans="2:6" ht="12.75">
      <c r="B71" s="17"/>
      <c r="E71" s="102"/>
      <c r="F71" s="17"/>
    </row>
    <row r="72" spans="2:6" ht="12.75">
      <c r="B72" s="17"/>
      <c r="E72" s="102"/>
      <c r="F72" s="17"/>
    </row>
    <row r="73" spans="2:6" ht="12.75">
      <c r="B73" s="17"/>
      <c r="E73" s="102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  <row r="793" spans="2:6" ht="12.75">
      <c r="B793" s="17"/>
      <c r="F793" s="17"/>
    </row>
    <row r="794" spans="2:6" ht="12.75">
      <c r="B794" s="17"/>
      <c r="F794" s="17"/>
    </row>
    <row r="795" spans="2:6" ht="12.75">
      <c r="B795" s="17"/>
      <c r="F795" s="17"/>
    </row>
    <row r="796" spans="2:6" ht="12.75">
      <c r="B796" s="17"/>
      <c r="F796" s="17"/>
    </row>
    <row r="797" spans="2:6" ht="12.75">
      <c r="B797" s="17"/>
      <c r="F797" s="17"/>
    </row>
    <row r="798" spans="2:6" ht="12.75">
      <c r="B798" s="17"/>
      <c r="F798" s="17"/>
    </row>
    <row r="799" spans="2:6" ht="12.75">
      <c r="B799" s="17"/>
      <c r="F799" s="17"/>
    </row>
    <row r="800" spans="2:6" ht="12.75">
      <c r="B800" s="17"/>
      <c r="F800" s="17"/>
    </row>
    <row r="801" spans="2:6" ht="12.75">
      <c r="B801" s="17"/>
      <c r="F801" s="17"/>
    </row>
    <row r="802" spans="2:6" ht="12.75">
      <c r="B802" s="17"/>
      <c r="F802" s="17"/>
    </row>
    <row r="803" spans="2:6" ht="12.75">
      <c r="B803" s="17"/>
      <c r="F803" s="17"/>
    </row>
    <row r="804" spans="2:6" ht="12.75">
      <c r="B804" s="17"/>
      <c r="F804" s="17"/>
    </row>
    <row r="805" spans="2:6" ht="12.75">
      <c r="B805" s="17"/>
      <c r="F805" s="17"/>
    </row>
    <row r="806" spans="2:6" ht="12.75">
      <c r="B806" s="17"/>
      <c r="F806" s="17"/>
    </row>
    <row r="807" spans="2:6" ht="12.75">
      <c r="B807" s="17"/>
      <c r="F807" s="17"/>
    </row>
    <row r="808" spans="2:6" ht="12.75">
      <c r="B808" s="17"/>
      <c r="F808" s="17"/>
    </row>
    <row r="809" spans="2:6" ht="12.75">
      <c r="B809" s="17"/>
      <c r="F809" s="17"/>
    </row>
    <row r="810" spans="2:6" ht="12.75">
      <c r="B810" s="17"/>
      <c r="F810" s="17"/>
    </row>
    <row r="811" spans="2:6" ht="12.75">
      <c r="B811" s="17"/>
      <c r="F811" s="17"/>
    </row>
    <row r="812" spans="2:6" ht="12.75">
      <c r="B812" s="17"/>
      <c r="F812" s="17"/>
    </row>
    <row r="813" spans="2:6" ht="12.75">
      <c r="B813" s="17"/>
      <c r="F813" s="17"/>
    </row>
    <row r="814" spans="2:6" ht="12.75">
      <c r="B814" s="17"/>
      <c r="F814" s="17"/>
    </row>
    <row r="815" spans="2:6" ht="12.75">
      <c r="B815" s="17"/>
      <c r="F815" s="17"/>
    </row>
    <row r="816" spans="2:6" ht="12.75">
      <c r="B816" s="17"/>
      <c r="F816" s="17"/>
    </row>
    <row r="817" spans="2:6" ht="12.75">
      <c r="B817" s="17"/>
      <c r="F817" s="17"/>
    </row>
    <row r="818" spans="2:6" ht="12.75">
      <c r="B818" s="17"/>
      <c r="F818" s="17"/>
    </row>
    <row r="819" spans="2:6" ht="12.75">
      <c r="B819" s="17"/>
      <c r="F819" s="17"/>
    </row>
    <row r="820" spans="2:6" ht="12.75">
      <c r="B820" s="17"/>
      <c r="F820" s="17"/>
    </row>
    <row r="821" spans="2:6" ht="12.75">
      <c r="B821" s="17"/>
      <c r="F821" s="17"/>
    </row>
    <row r="822" spans="2:6" ht="12.75">
      <c r="B822" s="17"/>
      <c r="F822" s="17"/>
    </row>
    <row r="823" spans="2:6" ht="12.75">
      <c r="B823" s="17"/>
      <c r="F823" s="17"/>
    </row>
    <row r="824" spans="2:6" ht="12.75">
      <c r="B824" s="17"/>
      <c r="F824" s="17"/>
    </row>
    <row r="825" spans="2:6" ht="12.75">
      <c r="B825" s="17"/>
      <c r="F825" s="17"/>
    </row>
    <row r="826" spans="2:6" ht="12.75">
      <c r="B826" s="17"/>
      <c r="F826" s="17"/>
    </row>
    <row r="827" spans="2:6" ht="12.75">
      <c r="B827" s="17"/>
      <c r="F827" s="17"/>
    </row>
    <row r="828" spans="2:6" ht="12.75">
      <c r="B828" s="17"/>
      <c r="F828" s="17"/>
    </row>
    <row r="829" spans="2:6" ht="12.75">
      <c r="B829" s="17"/>
      <c r="F829" s="17"/>
    </row>
    <row r="830" spans="2:6" ht="12.75">
      <c r="B830" s="17"/>
      <c r="F830" s="17"/>
    </row>
    <row r="831" spans="2:6" ht="12.75">
      <c r="B831" s="17"/>
      <c r="F831" s="17"/>
    </row>
    <row r="832" spans="2:6" ht="12.75">
      <c r="B832" s="17"/>
      <c r="F832" s="17"/>
    </row>
    <row r="833" spans="2:6" ht="12.75">
      <c r="B833" s="17"/>
      <c r="F833" s="17"/>
    </row>
    <row r="834" spans="2:6" ht="12.75">
      <c r="B834" s="17"/>
      <c r="F834" s="17"/>
    </row>
    <row r="835" spans="2:6" ht="12.75">
      <c r="B835" s="17"/>
      <c r="F835" s="17"/>
    </row>
    <row r="836" spans="2:6" ht="12.75">
      <c r="B836" s="17"/>
      <c r="F836" s="17"/>
    </row>
    <row r="837" spans="2:6" ht="12.75">
      <c r="B837" s="17"/>
      <c r="F837" s="17"/>
    </row>
    <row r="838" spans="2:6" ht="12.75">
      <c r="B838" s="17"/>
      <c r="F838" s="17"/>
    </row>
    <row r="839" spans="2:6" ht="12.75">
      <c r="B839" s="17"/>
      <c r="F839" s="17"/>
    </row>
    <row r="840" spans="2:6" ht="12.75">
      <c r="B840" s="17"/>
      <c r="F840" s="17"/>
    </row>
    <row r="841" spans="2:6" ht="12.75">
      <c r="B841" s="17"/>
      <c r="F841" s="17"/>
    </row>
    <row r="842" spans="2:6" ht="12.75">
      <c r="B842" s="17"/>
      <c r="F842" s="17"/>
    </row>
    <row r="843" spans="2:6" ht="12.75">
      <c r="B843" s="17"/>
      <c r="F843" s="17"/>
    </row>
    <row r="844" spans="2:6" ht="12.75">
      <c r="B844" s="17"/>
      <c r="F844" s="17"/>
    </row>
    <row r="845" spans="2:6" ht="12.75">
      <c r="B845" s="17"/>
      <c r="F845" s="17"/>
    </row>
    <row r="846" spans="2:6" ht="12.75">
      <c r="B846" s="17"/>
      <c r="F846" s="17"/>
    </row>
    <row r="847" spans="2:6" ht="12.75">
      <c r="B847" s="17"/>
      <c r="F847" s="17"/>
    </row>
    <row r="848" spans="2:6" ht="12.75">
      <c r="B848" s="17"/>
      <c r="F848" s="17"/>
    </row>
    <row r="849" spans="2:6" ht="12.75">
      <c r="B849" s="17"/>
      <c r="F849" s="17"/>
    </row>
    <row r="850" spans="2:6" ht="12.75">
      <c r="B850" s="17"/>
      <c r="F850" s="17"/>
    </row>
    <row r="851" spans="2:6" ht="12.75">
      <c r="B851" s="17"/>
      <c r="F851" s="17"/>
    </row>
    <row r="852" spans="2:6" ht="12.75">
      <c r="B852" s="17"/>
      <c r="F852" s="17"/>
    </row>
    <row r="853" spans="2:6" ht="12.75">
      <c r="B853" s="17"/>
      <c r="F853" s="17"/>
    </row>
    <row r="854" spans="2:6" ht="12.75">
      <c r="B854" s="17"/>
      <c r="F854" s="17"/>
    </row>
    <row r="855" spans="2:6" ht="12.75">
      <c r="B855" s="17"/>
      <c r="F855" s="17"/>
    </row>
    <row r="856" spans="2:6" ht="12.75">
      <c r="B856" s="17"/>
      <c r="F856" s="17"/>
    </row>
    <row r="857" spans="2:6" ht="12.75">
      <c r="B857" s="17"/>
      <c r="F857" s="17"/>
    </row>
    <row r="858" spans="2:6" ht="12.75">
      <c r="B858" s="17"/>
      <c r="F858" s="17"/>
    </row>
    <row r="859" spans="2:6" ht="12.75">
      <c r="B859" s="17"/>
      <c r="F859" s="17"/>
    </row>
    <row r="860" spans="2:6" ht="12.75">
      <c r="B860" s="17"/>
      <c r="F860" s="17"/>
    </row>
    <row r="861" spans="2:6" ht="12.75">
      <c r="B861" s="17"/>
      <c r="F861" s="17"/>
    </row>
  </sheetData>
  <sheetProtection/>
  <hyperlinks>
    <hyperlink ref="P28" r:id="rId1" display="http://www.konkoly.hu/cgi-bin/IBVS?3877"/>
    <hyperlink ref="P31" r:id="rId2" display="http://var.astro.cz/oejv/issues/oejv0060.pdf"/>
    <hyperlink ref="P35" r:id="rId3" display="http://www.konkoly.hu/cgi-bin/IBVS?5602"/>
    <hyperlink ref="P36" r:id="rId4" display="http://var.astro.cz/oejv/issues/oejv0003.pdf"/>
    <hyperlink ref="P37" r:id="rId5" display="http://www.konkoly.hu/cgi-bin/IBVS?5753"/>
    <hyperlink ref="P38" r:id="rId6" display="http://www.bav-astro.de/sfs/BAVM_link.php?BAVMnr=186"/>
    <hyperlink ref="P39" r:id="rId7" display="http://www.bav-astro.de/sfs/BAVM_link.php?BAVMnr=186"/>
    <hyperlink ref="P40" r:id="rId8" display="http://var.astro.cz/oejv/issues/oejv0107.pdf"/>
    <hyperlink ref="P41" r:id="rId9" display="http://www.konkoly.hu/cgi-bin/IBVS?5894"/>
    <hyperlink ref="P42" r:id="rId10" display="http://www.bav-astro.de/sfs/BAVM_link.php?BAVMnr=215"/>
    <hyperlink ref="P43" r:id="rId11" display="http://www.bav-astro.de/sfs/BAVM_link.php?BAVMnr=220"/>
    <hyperlink ref="P56" r:id="rId12" display="http://www.bav-astro.de/sfs/BAVM_link.php?BAVMnr=220"/>
    <hyperlink ref="P44" r:id="rId13" display="http://www.bav-astro.de/sfs/BAVM_link.php?BAVMnr=220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48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0.7109375" style="0" customWidth="1"/>
    <col min="5" max="5" width="10.7109375" style="0" customWidth="1"/>
    <col min="6" max="6" width="13.140625" style="0" bestFit="1" customWidth="1"/>
  </cols>
  <sheetData>
    <row r="1" spans="1:35" ht="18.75" thickBot="1">
      <c r="A1" s="41" t="s">
        <v>84</v>
      </c>
      <c r="B1" s="12"/>
      <c r="C1" s="12"/>
      <c r="D1" s="22" t="s">
        <v>165</v>
      </c>
      <c r="E1" s="12"/>
      <c r="F1" s="12"/>
      <c r="G1" s="12"/>
      <c r="H1" s="12"/>
      <c r="I1" s="12"/>
      <c r="J1" s="12"/>
      <c r="K1" s="12"/>
      <c r="L1" s="12"/>
      <c r="M1" s="42" t="s">
        <v>85</v>
      </c>
      <c r="N1" s="12" t="s">
        <v>86</v>
      </c>
      <c r="O1" s="12">
        <f>H18*J18-I18*I18</f>
        <v>0.053724175316195666</v>
      </c>
      <c r="P1" s="12" t="s">
        <v>159</v>
      </c>
      <c r="Q1" s="12"/>
      <c r="R1" s="12"/>
      <c r="S1" s="12"/>
      <c r="T1" s="12"/>
      <c r="U1" s="7" t="s">
        <v>140</v>
      </c>
      <c r="V1" s="43" t="s">
        <v>142</v>
      </c>
      <c r="W1" s="12"/>
      <c r="X1" s="12"/>
      <c r="Y1" s="12"/>
      <c r="Z1" s="12"/>
      <c r="AA1" s="12">
        <v>1</v>
      </c>
      <c r="AB1" s="12" t="s">
        <v>87</v>
      </c>
      <c r="AC1" s="12"/>
      <c r="AD1" s="12"/>
      <c r="AE1" s="12"/>
      <c r="AF1" s="12"/>
      <c r="AG1" s="12"/>
      <c r="AH1" s="12"/>
      <c r="AI1" s="12"/>
    </row>
    <row r="2" spans="1:3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2" t="s">
        <v>88</v>
      </c>
      <c r="N2" s="12" t="s">
        <v>89</v>
      </c>
      <c r="O2" s="12">
        <f>+F18*J18-H18*I18</f>
        <v>0.3844940302635289</v>
      </c>
      <c r="P2" s="12" t="s">
        <v>160</v>
      </c>
      <c r="Q2" s="12"/>
      <c r="R2" s="12"/>
      <c r="S2" s="12"/>
      <c r="T2" s="12"/>
      <c r="U2" s="12">
        <v>0</v>
      </c>
      <c r="V2" s="12">
        <f aca="true" t="shared" si="0" ref="V2:V22">+E$4+E$5*U2+E$6*U2^2</f>
        <v>-0.0037541435283741076</v>
      </c>
      <c r="W2" s="12"/>
      <c r="X2" s="12"/>
      <c r="Y2" s="12"/>
      <c r="Z2" s="12"/>
      <c r="AA2" s="12">
        <v>2</v>
      </c>
      <c r="AB2" s="12" t="s">
        <v>27</v>
      </c>
      <c r="AC2" s="12"/>
      <c r="AD2" s="12"/>
      <c r="AE2" s="12"/>
      <c r="AF2" s="12"/>
      <c r="AG2" s="12"/>
      <c r="AH2" s="12"/>
      <c r="AI2" s="12"/>
    </row>
    <row r="3" spans="1:35" ht="13.5" thickBot="1">
      <c r="A3" s="12" t="s">
        <v>90</v>
      </c>
      <c r="B3" s="12" t="s">
        <v>91</v>
      </c>
      <c r="C3" s="12"/>
      <c r="D3" s="12"/>
      <c r="E3" s="44" t="s">
        <v>92</v>
      </c>
      <c r="F3" s="44" t="s">
        <v>93</v>
      </c>
      <c r="G3" s="44" t="s">
        <v>94</v>
      </c>
      <c r="H3" s="44" t="s">
        <v>95</v>
      </c>
      <c r="I3" s="12"/>
      <c r="J3" s="12"/>
      <c r="K3" s="12"/>
      <c r="L3" s="12"/>
      <c r="M3" s="42" t="s">
        <v>96</v>
      </c>
      <c r="N3" s="12" t="s">
        <v>97</v>
      </c>
      <c r="O3" s="12">
        <f>+F18*I18-H18*H18</f>
        <v>0.590007192058013</v>
      </c>
      <c r="P3" s="12" t="s">
        <v>161</v>
      </c>
      <c r="Q3" s="12"/>
      <c r="R3" s="12"/>
      <c r="S3" s="12"/>
      <c r="T3" s="12"/>
      <c r="U3" s="12">
        <v>0.025</v>
      </c>
      <c r="V3" s="12">
        <f t="shared" si="0"/>
        <v>-0.007331907467281494</v>
      </c>
      <c r="W3" s="12"/>
      <c r="X3" s="12"/>
      <c r="Y3" s="12"/>
      <c r="Z3" s="12"/>
      <c r="AA3" s="12">
        <v>3</v>
      </c>
      <c r="AB3" s="12" t="s">
        <v>98</v>
      </c>
      <c r="AC3" s="12"/>
      <c r="AD3" s="12"/>
      <c r="AE3" s="12"/>
      <c r="AF3" s="12"/>
      <c r="AG3" s="12"/>
      <c r="AH3" s="12"/>
      <c r="AI3" s="12"/>
    </row>
    <row r="4" spans="1:35" ht="12.75">
      <c r="A4" s="12" t="s">
        <v>99</v>
      </c>
      <c r="B4" s="12" t="s">
        <v>100</v>
      </c>
      <c r="C4" s="12"/>
      <c r="D4" s="45" t="s">
        <v>101</v>
      </c>
      <c r="E4" s="46">
        <f>(G18*O1-K18*O2+L18*O3)/O7</f>
        <v>-0.0037541435283741076</v>
      </c>
      <c r="F4" s="47">
        <f>+E7/O7*O18</f>
        <v>0.0038783678752730985</v>
      </c>
      <c r="G4" s="48">
        <f>+B18</f>
        <v>1</v>
      </c>
      <c r="H4" s="49">
        <f>ABS(F4/E4)</f>
        <v>1.0330899300892717</v>
      </c>
      <c r="I4" s="12"/>
      <c r="J4" s="12"/>
      <c r="K4" s="12"/>
      <c r="L4" s="12"/>
      <c r="M4" s="42" t="s">
        <v>102</v>
      </c>
      <c r="N4" s="12" t="s">
        <v>103</v>
      </c>
      <c r="O4" s="12">
        <f>+C18*J18-H18*H18</f>
        <v>6.571527483974886</v>
      </c>
      <c r="P4" s="12" t="s">
        <v>162</v>
      </c>
      <c r="Q4" s="12"/>
      <c r="R4" s="12"/>
      <c r="S4" s="12"/>
      <c r="T4" s="12"/>
      <c r="U4" s="12">
        <v>0.05</v>
      </c>
      <c r="V4" s="12">
        <f t="shared" si="0"/>
        <v>-0.012472011055583609</v>
      </c>
      <c r="W4" s="12"/>
      <c r="X4" s="12"/>
      <c r="Y4" s="12"/>
      <c r="Z4" s="12"/>
      <c r="AA4" s="12">
        <v>4</v>
      </c>
      <c r="AB4" s="12" t="s">
        <v>104</v>
      </c>
      <c r="AC4" s="12"/>
      <c r="AD4" s="12"/>
      <c r="AE4" s="12"/>
      <c r="AF4" s="12"/>
      <c r="AG4" s="12"/>
      <c r="AH4" s="12"/>
      <c r="AI4" s="12"/>
    </row>
    <row r="5" spans="1:35" ht="12.75">
      <c r="A5" s="12" t="s">
        <v>105</v>
      </c>
      <c r="B5" s="50">
        <v>40323</v>
      </c>
      <c r="C5" s="12"/>
      <c r="D5" s="51" t="s">
        <v>106</v>
      </c>
      <c r="E5" s="52">
        <f>+(-G18*O2+K18*O4-L18*O5)/O7</f>
        <v>-0.11186376456840089</v>
      </c>
      <c r="F5" s="53">
        <f>P18*E7/O7</f>
        <v>0.042894072978578224</v>
      </c>
      <c r="G5" s="54">
        <f>+B18/A18</f>
        <v>0.0001</v>
      </c>
      <c r="H5" s="49">
        <f>ABS(F5/E5)</f>
        <v>0.3834492173946994</v>
      </c>
      <c r="I5" s="12"/>
      <c r="J5" s="12"/>
      <c r="K5" s="12"/>
      <c r="L5" s="12"/>
      <c r="M5" s="42" t="s">
        <v>107</v>
      </c>
      <c r="N5" s="12" t="s">
        <v>108</v>
      </c>
      <c r="O5" s="12">
        <f>+C18*I18-F18*H18</f>
        <v>13.543667115203998</v>
      </c>
      <c r="P5" s="12" t="s">
        <v>163</v>
      </c>
      <c r="Q5" s="12"/>
      <c r="R5" s="12"/>
      <c r="S5" s="12"/>
      <c r="T5" s="12"/>
      <c r="U5" s="12">
        <v>0.075</v>
      </c>
      <c r="V5" s="12">
        <f t="shared" si="0"/>
        <v>-0.019174454293280453</v>
      </c>
      <c r="W5" s="12"/>
      <c r="X5" s="12"/>
      <c r="Y5" s="12"/>
      <c r="Z5" s="12"/>
      <c r="AA5" s="12">
        <v>5</v>
      </c>
      <c r="AB5" s="12" t="s">
        <v>109</v>
      </c>
      <c r="AC5" s="12"/>
      <c r="AD5" s="12"/>
      <c r="AE5" s="12"/>
      <c r="AF5" s="12"/>
      <c r="AG5" s="12"/>
      <c r="AH5" s="12"/>
      <c r="AI5" s="12"/>
    </row>
    <row r="6" spans="1:35" ht="13.5" thickBot="1">
      <c r="A6" s="12"/>
      <c r="B6" s="12"/>
      <c r="C6" s="12"/>
      <c r="D6" s="55" t="s">
        <v>110</v>
      </c>
      <c r="E6" s="56">
        <f>+(G18*O3-K18*O5+L18*O6)/O7</f>
        <v>-1.2498717195157827</v>
      </c>
      <c r="F6" s="57">
        <f>Q18*E7/O7</f>
        <v>0.09352258874631689</v>
      </c>
      <c r="G6" s="58">
        <f>+B18/A18^2</f>
        <v>1E-08</v>
      </c>
      <c r="H6" s="49">
        <f>ABS(F6/E6)</f>
        <v>0.07482574994380128</v>
      </c>
      <c r="I6" s="12"/>
      <c r="J6" s="12"/>
      <c r="K6" s="12"/>
      <c r="L6" s="12"/>
      <c r="M6" s="59" t="s">
        <v>111</v>
      </c>
      <c r="N6" s="60" t="s">
        <v>112</v>
      </c>
      <c r="O6" s="60">
        <f>+C18*H18-F18*F18</f>
        <v>31.23955187999998</v>
      </c>
      <c r="P6" s="12" t="s">
        <v>164</v>
      </c>
      <c r="Q6" s="12"/>
      <c r="R6" s="12"/>
      <c r="S6" s="12"/>
      <c r="T6" s="12"/>
      <c r="U6" s="12">
        <v>0.1</v>
      </c>
      <c r="V6" s="12">
        <f t="shared" si="0"/>
        <v>-0.027439237180372028</v>
      </c>
      <c r="W6" s="12"/>
      <c r="X6" s="12"/>
      <c r="Y6" s="12"/>
      <c r="Z6" s="12"/>
      <c r="AA6" s="12">
        <v>6</v>
      </c>
      <c r="AB6" s="12" t="s">
        <v>113</v>
      </c>
      <c r="AC6" s="12"/>
      <c r="AD6" s="12"/>
      <c r="AE6" s="12"/>
      <c r="AF6" s="12"/>
      <c r="AG6" s="12"/>
      <c r="AH6" s="12"/>
      <c r="AI6" s="12"/>
    </row>
    <row r="7" spans="1:35" ht="12.75">
      <c r="A7" s="12"/>
      <c r="B7" s="12"/>
      <c r="C7" s="12"/>
      <c r="D7" s="61" t="s">
        <v>114</v>
      </c>
      <c r="E7" s="62">
        <f>SQRT(N18/(B15-3))</f>
        <v>0.013417025559676542</v>
      </c>
      <c r="F7" s="12"/>
      <c r="G7" s="63">
        <f>+B22</f>
        <v>0.01138879999780329</v>
      </c>
      <c r="H7" s="12"/>
      <c r="I7" s="12"/>
      <c r="J7" s="12"/>
      <c r="K7" s="12"/>
      <c r="L7" s="12"/>
      <c r="M7" s="42" t="s">
        <v>115</v>
      </c>
      <c r="N7" s="64" t="s">
        <v>116</v>
      </c>
      <c r="O7" s="12">
        <f>+C18*O1-F18*O2+H18*O3</f>
        <v>0.6429604364417978</v>
      </c>
      <c r="P7" s="12"/>
      <c r="Q7" s="12"/>
      <c r="R7" s="12"/>
      <c r="S7" s="12"/>
      <c r="T7" s="12"/>
      <c r="U7" s="12">
        <v>0.125</v>
      </c>
      <c r="V7" s="12">
        <f t="shared" si="0"/>
        <v>-0.03726635971685832</v>
      </c>
      <c r="W7" s="12"/>
      <c r="X7" s="12"/>
      <c r="Y7" s="12"/>
      <c r="Z7" s="12"/>
      <c r="AA7" s="12">
        <v>7</v>
      </c>
      <c r="AB7" s="12" t="s">
        <v>117</v>
      </c>
      <c r="AC7" s="12"/>
      <c r="AD7" s="12"/>
      <c r="AE7" s="12"/>
      <c r="AF7" s="12"/>
      <c r="AG7" s="12"/>
      <c r="AH7" s="12"/>
      <c r="AI7" s="12"/>
    </row>
    <row r="8" spans="1:35" ht="12.75">
      <c r="A8" s="65">
        <v>21</v>
      </c>
      <c r="B8" s="12" t="s">
        <v>120</v>
      </c>
      <c r="C8" s="66">
        <v>21</v>
      </c>
      <c r="D8" s="61" t="s">
        <v>152</v>
      </c>
      <c r="E8" s="12"/>
      <c r="F8" s="67">
        <f ca="1">CORREL(INDIRECT(E12):INDIRECT(E13),INDIRECT(M12):INDIRECT(M13))</f>
        <v>0.9934959911923672</v>
      </c>
      <c r="G8" s="62"/>
      <c r="H8" s="12"/>
      <c r="I8" s="12"/>
      <c r="J8" s="12"/>
      <c r="K8" s="63"/>
      <c r="L8" s="12"/>
      <c r="M8" s="12"/>
      <c r="N8" s="64"/>
      <c r="O8" s="12"/>
      <c r="P8" s="12"/>
      <c r="Q8" s="12"/>
      <c r="R8" s="12"/>
      <c r="S8" s="12"/>
      <c r="T8" s="12"/>
      <c r="U8" s="12">
        <v>0.15</v>
      </c>
      <c r="V8" s="12">
        <f t="shared" si="0"/>
        <v>-0.04865582190273935</v>
      </c>
      <c r="W8" s="12"/>
      <c r="X8" s="12"/>
      <c r="Y8" s="12"/>
      <c r="Z8" s="12"/>
      <c r="AA8" s="12">
        <v>8</v>
      </c>
      <c r="AB8" s="12" t="s">
        <v>118</v>
      </c>
      <c r="AC8" s="12"/>
      <c r="AD8" s="12"/>
      <c r="AE8" s="12"/>
      <c r="AF8" s="12"/>
      <c r="AG8" s="12"/>
      <c r="AH8" s="12"/>
      <c r="AI8" s="12"/>
    </row>
    <row r="9" spans="1:35" ht="12.75">
      <c r="A9" s="65">
        <f>20+COUNT(A21:A1443)</f>
        <v>54</v>
      </c>
      <c r="B9" s="12" t="s">
        <v>122</v>
      </c>
      <c r="C9" s="66">
        <f>A9</f>
        <v>54</v>
      </c>
      <c r="D9" s="12"/>
      <c r="E9" s="68">
        <f>E6*G6</f>
        <v>-1.2498717195157828E-08</v>
      </c>
      <c r="F9" s="69">
        <f>H6</f>
        <v>0.07482574994380128</v>
      </c>
      <c r="G9" s="70">
        <f>F8</f>
        <v>0.9934959911923672</v>
      </c>
      <c r="H9" s="12"/>
      <c r="I9" s="12"/>
      <c r="J9" s="12"/>
      <c r="K9" s="63"/>
      <c r="L9" s="12"/>
      <c r="M9" s="12"/>
      <c r="N9" s="64"/>
      <c r="O9" s="12"/>
      <c r="P9" s="12"/>
      <c r="Q9" s="12"/>
      <c r="R9" s="12"/>
      <c r="S9" s="12"/>
      <c r="T9" s="12"/>
      <c r="U9" s="12">
        <v>0.175</v>
      </c>
      <c r="V9" s="12">
        <f t="shared" si="0"/>
        <v>-0.061607623738015094</v>
      </c>
      <c r="W9" s="12"/>
      <c r="X9" s="12"/>
      <c r="Y9" s="12"/>
      <c r="Z9" s="12"/>
      <c r="AA9" s="12">
        <v>9</v>
      </c>
      <c r="AB9" s="12" t="s">
        <v>64</v>
      </c>
      <c r="AC9" s="12"/>
      <c r="AD9" s="12"/>
      <c r="AE9" s="12"/>
      <c r="AF9" s="12"/>
      <c r="AG9" s="12"/>
      <c r="AH9" s="12"/>
      <c r="AI9" s="12"/>
    </row>
    <row r="10" spans="1:35" ht="12.75">
      <c r="A10" s="28" t="s">
        <v>3</v>
      </c>
      <c r="B10" s="27">
        <f>A!C8</f>
        <v>2.1668246</v>
      </c>
      <c r="C10" s="12"/>
      <c r="D10" s="12" t="s">
        <v>153</v>
      </c>
      <c r="E10" s="12">
        <f>2*E9*365.2422/B10</f>
        <v>-4.213593445022984E-06</v>
      </c>
      <c r="F10">
        <f>+F9*E10</f>
        <v>-3.1528528948213E-07</v>
      </c>
      <c r="G10" s="12" t="s">
        <v>154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0.2</v>
      </c>
      <c r="V10" s="12">
        <f t="shared" si="0"/>
        <v>-0.0761217652226856</v>
      </c>
      <c r="W10" s="12"/>
      <c r="X10" s="12"/>
      <c r="Y10" s="12"/>
      <c r="Z10" s="12"/>
      <c r="AA10" s="12">
        <v>10</v>
      </c>
      <c r="AB10" s="12" t="s">
        <v>119</v>
      </c>
      <c r="AC10" s="12"/>
      <c r="AD10" s="12"/>
      <c r="AE10" s="12"/>
      <c r="AF10" s="12"/>
      <c r="AG10" s="12"/>
      <c r="AH10" s="12"/>
      <c r="AI10" s="12"/>
    </row>
    <row r="11" spans="1:35" ht="12.75">
      <c r="A11" s="71"/>
      <c r="B11" s="7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0.225</v>
      </c>
      <c r="V11" s="12">
        <f t="shared" si="0"/>
        <v>-0.09219824635675081</v>
      </c>
      <c r="W11" s="12"/>
      <c r="X11" s="12"/>
      <c r="Y11" s="12"/>
      <c r="Z11" s="12"/>
      <c r="AA11" s="12">
        <v>11</v>
      </c>
      <c r="AB11" s="12" t="s">
        <v>37</v>
      </c>
      <c r="AC11" s="12"/>
      <c r="AD11" s="12"/>
      <c r="AE11" s="12"/>
      <c r="AF11" s="12"/>
      <c r="AG11" s="12"/>
      <c r="AH11" s="12"/>
      <c r="AI11" s="12"/>
    </row>
    <row r="12" spans="1:35" ht="12.75">
      <c r="A12" s="12"/>
      <c r="B12" s="12"/>
      <c r="C12" s="17" t="str">
        <f aca="true" t="shared" si="1" ref="C12:Q13">C$15&amp;$C8</f>
        <v>C21</v>
      </c>
      <c r="D12" s="17" t="str">
        <f t="shared" si="1"/>
        <v>D21</v>
      </c>
      <c r="E12" s="17" t="str">
        <f t="shared" si="1"/>
        <v>E21</v>
      </c>
      <c r="F12" s="17" t="str">
        <f t="shared" si="1"/>
        <v>F21</v>
      </c>
      <c r="G12" s="17" t="str">
        <f aca="true" t="shared" si="2" ref="G12:Q12">G15&amp;$C8</f>
        <v>G21</v>
      </c>
      <c r="H12" s="17" t="str">
        <f t="shared" si="2"/>
        <v>H21</v>
      </c>
      <c r="I12" s="17" t="str">
        <f t="shared" si="2"/>
        <v>I21</v>
      </c>
      <c r="J12" s="17" t="str">
        <f t="shared" si="2"/>
        <v>J21</v>
      </c>
      <c r="K12" s="17" t="str">
        <f t="shared" si="2"/>
        <v>K21</v>
      </c>
      <c r="L12" s="17" t="str">
        <f t="shared" si="2"/>
        <v>L21</v>
      </c>
      <c r="M12" s="17" t="str">
        <f t="shared" si="2"/>
        <v>M21</v>
      </c>
      <c r="N12" s="17" t="str">
        <f t="shared" si="2"/>
        <v>N21</v>
      </c>
      <c r="O12" s="17" t="str">
        <f t="shared" si="2"/>
        <v>O21</v>
      </c>
      <c r="P12" s="17" t="str">
        <f t="shared" si="2"/>
        <v>P21</v>
      </c>
      <c r="Q12" s="17" t="str">
        <f t="shared" si="2"/>
        <v>Q21</v>
      </c>
      <c r="R12" s="12"/>
      <c r="S12" s="12"/>
      <c r="T12" s="12"/>
      <c r="U12" s="12">
        <v>0.25</v>
      </c>
      <c r="V12" s="12">
        <f t="shared" si="0"/>
        <v>-0.10983706714021074</v>
      </c>
      <c r="W12" s="12"/>
      <c r="X12" s="12"/>
      <c r="Y12" s="12"/>
      <c r="Z12" s="12"/>
      <c r="AA12" s="12">
        <v>12</v>
      </c>
      <c r="AB12" s="12" t="s">
        <v>121</v>
      </c>
      <c r="AC12" s="12"/>
      <c r="AD12" s="12"/>
      <c r="AE12" s="12"/>
      <c r="AF12" s="12"/>
      <c r="AG12" s="12"/>
      <c r="AH12" s="12"/>
      <c r="AI12" s="12"/>
    </row>
    <row r="13" spans="1:35" ht="12.75">
      <c r="A13" s="12"/>
      <c r="B13" s="12"/>
      <c r="C13" s="17" t="str">
        <f t="shared" si="1"/>
        <v>C54</v>
      </c>
      <c r="D13" s="17" t="str">
        <f t="shared" si="1"/>
        <v>D54</v>
      </c>
      <c r="E13" s="17" t="str">
        <f t="shared" si="1"/>
        <v>E54</v>
      </c>
      <c r="F13" s="17" t="str">
        <f t="shared" si="1"/>
        <v>F54</v>
      </c>
      <c r="G13" s="17" t="str">
        <f t="shared" si="1"/>
        <v>G54</v>
      </c>
      <c r="H13" s="17" t="str">
        <f t="shared" si="1"/>
        <v>H54</v>
      </c>
      <c r="I13" s="17" t="str">
        <f t="shared" si="1"/>
        <v>I54</v>
      </c>
      <c r="J13" s="17" t="str">
        <f t="shared" si="1"/>
        <v>J54</v>
      </c>
      <c r="K13" s="17" t="str">
        <f t="shared" si="1"/>
        <v>K54</v>
      </c>
      <c r="L13" s="17" t="str">
        <f t="shared" si="1"/>
        <v>L54</v>
      </c>
      <c r="M13" s="17" t="str">
        <f t="shared" si="1"/>
        <v>M54</v>
      </c>
      <c r="N13" s="17" t="str">
        <f t="shared" si="1"/>
        <v>N54</v>
      </c>
      <c r="O13" s="17" t="str">
        <f t="shared" si="1"/>
        <v>O54</v>
      </c>
      <c r="P13" s="17" t="str">
        <f t="shared" si="1"/>
        <v>P54</v>
      </c>
      <c r="Q13" s="17" t="str">
        <f t="shared" si="1"/>
        <v>Q54</v>
      </c>
      <c r="R13" s="12"/>
      <c r="S13" s="12"/>
      <c r="T13" s="12"/>
      <c r="U13" s="12">
        <v>0.275</v>
      </c>
      <c r="V13" s="12">
        <f t="shared" si="0"/>
        <v>-0.12903822757306543</v>
      </c>
      <c r="W13" s="12"/>
      <c r="X13" s="12"/>
      <c r="Y13" s="12"/>
      <c r="Z13" s="12"/>
      <c r="AA13" s="12">
        <v>13</v>
      </c>
      <c r="AB13" s="12" t="s">
        <v>123</v>
      </c>
      <c r="AC13" s="12"/>
      <c r="AD13" s="12"/>
      <c r="AE13" s="12"/>
      <c r="AF13" s="12"/>
      <c r="AG13" s="12"/>
      <c r="AH13" s="12"/>
      <c r="AI13" s="12"/>
    </row>
    <row r="14" spans="1:3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64"/>
      <c r="P14" s="12"/>
      <c r="Q14" s="12"/>
      <c r="R14" s="12"/>
      <c r="S14" s="12"/>
      <c r="T14" s="12"/>
      <c r="U14" s="12">
        <v>0.3</v>
      </c>
      <c r="V14" s="12">
        <f t="shared" si="0"/>
        <v>-0.14980172765531483</v>
      </c>
      <c r="W14" s="12"/>
      <c r="X14" s="12"/>
      <c r="Y14" s="12"/>
      <c r="Z14" s="12"/>
      <c r="AA14" s="12">
        <v>14</v>
      </c>
      <c r="AB14" s="12" t="s">
        <v>124</v>
      </c>
      <c r="AC14" s="12"/>
      <c r="AD14" s="12"/>
      <c r="AE14" s="12"/>
      <c r="AF14" s="12"/>
      <c r="AG14" s="12"/>
      <c r="AH14" s="12"/>
      <c r="AI14" s="12"/>
    </row>
    <row r="15" spans="1:35" ht="12.75">
      <c r="A15" s="22" t="s">
        <v>128</v>
      </c>
      <c r="B15" s="22">
        <f>C9-C8+1</f>
        <v>34</v>
      </c>
      <c r="C15" s="17" t="str">
        <f aca="true" t="shared" si="3" ref="C15:Q15">VLOOKUP(C16,$AA1:$AB26,2,FALSE)</f>
        <v>C</v>
      </c>
      <c r="D15" s="17" t="str">
        <f t="shared" si="3"/>
        <v>D</v>
      </c>
      <c r="E15" s="17" t="str">
        <f t="shared" si="3"/>
        <v>E</v>
      </c>
      <c r="F15" s="17" t="str">
        <f t="shared" si="3"/>
        <v>F</v>
      </c>
      <c r="G15" s="17" t="str">
        <f t="shared" si="3"/>
        <v>G</v>
      </c>
      <c r="H15" s="17" t="str">
        <f t="shared" si="3"/>
        <v>H</v>
      </c>
      <c r="I15" s="17" t="str">
        <f t="shared" si="3"/>
        <v>I</v>
      </c>
      <c r="J15" s="17" t="str">
        <f t="shared" si="3"/>
        <v>J</v>
      </c>
      <c r="K15" s="17" t="str">
        <f t="shared" si="3"/>
        <v>K</v>
      </c>
      <c r="L15" s="17" t="str">
        <f t="shared" si="3"/>
        <v>L</v>
      </c>
      <c r="M15" s="17" t="str">
        <f t="shared" si="3"/>
        <v>M</v>
      </c>
      <c r="N15" s="17" t="str">
        <f t="shared" si="3"/>
        <v>N</v>
      </c>
      <c r="O15" s="17" t="str">
        <f t="shared" si="3"/>
        <v>O</v>
      </c>
      <c r="P15" s="17" t="str">
        <f t="shared" si="3"/>
        <v>P</v>
      </c>
      <c r="Q15" s="17" t="str">
        <f t="shared" si="3"/>
        <v>Q</v>
      </c>
      <c r="R15" s="12"/>
      <c r="S15" s="12"/>
      <c r="T15" s="12"/>
      <c r="U15" s="12">
        <v>0.325</v>
      </c>
      <c r="V15" s="12">
        <f t="shared" si="0"/>
        <v>-0.17212756738695895</v>
      </c>
      <c r="W15" s="12"/>
      <c r="X15" s="12"/>
      <c r="Y15" s="12"/>
      <c r="Z15" s="12"/>
      <c r="AA15" s="12">
        <v>15</v>
      </c>
      <c r="AB15" s="12" t="s">
        <v>125</v>
      </c>
      <c r="AC15" s="12"/>
      <c r="AD15" s="12"/>
      <c r="AE15" s="12"/>
      <c r="AF15" s="12"/>
      <c r="AG15" s="12"/>
      <c r="AH15" s="12"/>
      <c r="AI15" s="12"/>
    </row>
    <row r="16" spans="1:35" ht="12.75">
      <c r="A16" s="17"/>
      <c r="B16" s="71"/>
      <c r="C16" s="17">
        <f>COLUMN()</f>
        <v>3</v>
      </c>
      <c r="D16" s="17">
        <f>COLUMN()</f>
        <v>4</v>
      </c>
      <c r="E16" s="17">
        <f>COLUMN()</f>
        <v>5</v>
      </c>
      <c r="F16" s="17">
        <f>COLUMN()</f>
        <v>6</v>
      </c>
      <c r="G16" s="17">
        <f>COLUMN()</f>
        <v>7</v>
      </c>
      <c r="H16" s="17">
        <f>COLUMN()</f>
        <v>8</v>
      </c>
      <c r="I16" s="17">
        <f>COLUMN()</f>
        <v>9</v>
      </c>
      <c r="J16" s="17">
        <f>COLUMN()</f>
        <v>10</v>
      </c>
      <c r="K16" s="17">
        <f>COLUMN()</f>
        <v>11</v>
      </c>
      <c r="L16" s="17">
        <f>COLUMN()</f>
        <v>12</v>
      </c>
      <c r="M16" s="17">
        <f>COLUMN()</f>
        <v>13</v>
      </c>
      <c r="N16" s="17">
        <f>COLUMN()</f>
        <v>14</v>
      </c>
      <c r="O16" s="17">
        <f>COLUMN()</f>
        <v>15</v>
      </c>
      <c r="P16" s="17">
        <f>COLUMN()</f>
        <v>16</v>
      </c>
      <c r="Q16" s="17">
        <f>COLUMN()</f>
        <v>17</v>
      </c>
      <c r="R16" s="12"/>
      <c r="S16" s="12"/>
      <c r="T16" s="12"/>
      <c r="U16" s="12">
        <v>0.35</v>
      </c>
      <c r="V16" s="12">
        <f t="shared" si="0"/>
        <v>-0.19601574676799777</v>
      </c>
      <c r="W16" s="12"/>
      <c r="X16" s="12"/>
      <c r="Y16" s="12"/>
      <c r="Z16" s="12"/>
      <c r="AA16" s="12">
        <v>16</v>
      </c>
      <c r="AB16" s="12" t="s">
        <v>126</v>
      </c>
      <c r="AC16" s="12"/>
      <c r="AD16" s="12"/>
      <c r="AE16" s="12"/>
      <c r="AF16" s="12"/>
      <c r="AG16" s="12"/>
      <c r="AH16" s="12"/>
      <c r="AI16" s="12"/>
    </row>
    <row r="17" spans="1:35" ht="12.75">
      <c r="A17" s="22" t="s">
        <v>127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0.375</v>
      </c>
      <c r="V17" s="12">
        <f t="shared" si="0"/>
        <v>-0.22146626579843137</v>
      </c>
      <c r="W17" s="12"/>
      <c r="X17" s="12"/>
      <c r="Y17" s="12"/>
      <c r="Z17" s="12"/>
      <c r="AA17" s="12">
        <v>17</v>
      </c>
      <c r="AB17" s="12" t="s">
        <v>129</v>
      </c>
      <c r="AC17" s="12"/>
      <c r="AD17" s="12"/>
      <c r="AE17" s="12"/>
      <c r="AF17" s="12"/>
      <c r="AG17" s="12"/>
      <c r="AH17" s="12"/>
      <c r="AI17" s="12"/>
    </row>
    <row r="18" spans="1:35" ht="12.75">
      <c r="A18" s="72">
        <v>10000</v>
      </c>
      <c r="B18" s="72">
        <v>1</v>
      </c>
      <c r="C18" s="12">
        <f ca="1">SUM(INDIRECT(C12):INDIRECT(C13))</f>
        <v>34</v>
      </c>
      <c r="D18" s="73">
        <f ca="1">SUM(INDIRECT(D12):INDIRECT(D13))</f>
        <v>6.253200000000001</v>
      </c>
      <c r="E18" s="73">
        <f ca="1">SUM(INDIRECT(E12):INDIRECT(E13))</f>
        <v>-3.412987200099451</v>
      </c>
      <c r="F18" s="22">
        <f ca="1">SUM(INDIRECT(F12):INDIRECT(F13))</f>
        <v>6.253200000000001</v>
      </c>
      <c r="G18" s="22">
        <f ca="1">SUM(INDIRECT(G12):INDIRECT(G13))</f>
        <v>-3.412987200099451</v>
      </c>
      <c r="H18" s="22">
        <f ca="1">SUM(INDIRECT(H12):INDIRECT(H13))</f>
        <v>2.06888418</v>
      </c>
      <c r="I18" s="22">
        <f ca="1">SUM(INDIRECT(I12):INDIRECT(I13))</f>
        <v>0.77884746087</v>
      </c>
      <c r="J18" s="22">
        <f ca="1">SUM(INDIRECT(J12):INDIRECT(J13))</f>
        <v>0.3191708598302694</v>
      </c>
      <c r="K18" s="22">
        <f ca="1">SUM(INDIRECT(K12):INDIRECT(K13))</f>
        <v>-1.2283679983005313</v>
      </c>
      <c r="L18" s="22">
        <f ca="1">SUM(INDIRECT(L12):INDIRECT(L13))</f>
        <v>-0.4938143285481529</v>
      </c>
      <c r="M18" s="12"/>
      <c r="N18" s="12">
        <f ca="1">SUM(INDIRECT(N12):INDIRECT(N13))</f>
        <v>0.005580513820939422</v>
      </c>
      <c r="O18" s="12">
        <f ca="1">SQRT(SUM(INDIRECT(O12):INDIRECT(O13)))</f>
        <v>0.1858561788286223</v>
      </c>
      <c r="P18" s="12">
        <f ca="1">SQRT(SUM(INDIRECT(P12):INDIRECT(P13)))</f>
        <v>2.055536956414493</v>
      </c>
      <c r="Q18" s="12">
        <f ca="1">SQRT(SUM(INDIRECT(Q12):INDIRECT(Q13)))</f>
        <v>4.481717964242167</v>
      </c>
      <c r="R18" s="12"/>
      <c r="S18" s="12"/>
      <c r="T18" s="12"/>
      <c r="U18" s="12">
        <v>0.4</v>
      </c>
      <c r="V18" s="12">
        <f t="shared" si="0"/>
        <v>-0.24847912447825973</v>
      </c>
      <c r="W18" s="12"/>
      <c r="X18" s="12"/>
      <c r="Y18" s="12"/>
      <c r="Z18" s="12"/>
      <c r="AA18" s="12">
        <v>18</v>
      </c>
      <c r="AB18" s="12" t="s">
        <v>130</v>
      </c>
      <c r="AC18" s="12"/>
      <c r="AD18" s="12"/>
      <c r="AE18" s="12"/>
      <c r="AF18" s="12"/>
      <c r="AG18" s="12"/>
      <c r="AH18" s="12"/>
      <c r="AI18" s="12"/>
    </row>
    <row r="19" spans="1:35" ht="12.75">
      <c r="A19" s="74" t="s">
        <v>131</v>
      </c>
      <c r="B19" s="12"/>
      <c r="C19" s="12"/>
      <c r="D19" s="12"/>
      <c r="E19" s="12"/>
      <c r="F19" s="75" t="s">
        <v>132</v>
      </c>
      <c r="G19" s="75" t="s">
        <v>133</v>
      </c>
      <c r="H19" s="75" t="s">
        <v>134</v>
      </c>
      <c r="I19" s="75" t="s">
        <v>135</v>
      </c>
      <c r="J19" s="75" t="s">
        <v>136</v>
      </c>
      <c r="K19" s="75" t="s">
        <v>137</v>
      </c>
      <c r="L19" s="75" t="s">
        <v>138</v>
      </c>
      <c r="M19" s="76"/>
      <c r="N19" s="76"/>
      <c r="O19" s="76"/>
      <c r="P19" s="76"/>
      <c r="Q19" s="76"/>
      <c r="R19" s="12"/>
      <c r="S19" s="12"/>
      <c r="T19" s="12"/>
      <c r="U19" s="12">
        <v>0.425</v>
      </c>
      <c r="V19" s="12">
        <f t="shared" si="0"/>
        <v>-0.2770543228074827</v>
      </c>
      <c r="W19" s="12"/>
      <c r="X19" s="12"/>
      <c r="Y19" s="12"/>
      <c r="Z19" s="12"/>
      <c r="AA19" s="12">
        <v>19</v>
      </c>
      <c r="AB19" s="12" t="s">
        <v>139</v>
      </c>
      <c r="AC19" s="12"/>
      <c r="AD19" s="12"/>
      <c r="AE19" s="12"/>
      <c r="AF19" s="12"/>
      <c r="AG19" s="12"/>
      <c r="AH19" s="12"/>
      <c r="AI19" s="12"/>
    </row>
    <row r="20" spans="1:35" ht="15" thickBot="1">
      <c r="A20" s="7" t="s">
        <v>140</v>
      </c>
      <c r="B20" s="7" t="s">
        <v>141</v>
      </c>
      <c r="C20" s="7" t="s">
        <v>155</v>
      </c>
      <c r="D20" s="7" t="s">
        <v>140</v>
      </c>
      <c r="E20" s="7" t="s">
        <v>141</v>
      </c>
      <c r="F20" s="7" t="s">
        <v>156</v>
      </c>
      <c r="G20" s="7" t="s">
        <v>157</v>
      </c>
      <c r="H20" s="7" t="s">
        <v>166</v>
      </c>
      <c r="I20" s="7" t="s">
        <v>167</v>
      </c>
      <c r="J20" s="7" t="s">
        <v>168</v>
      </c>
      <c r="K20" s="39" t="s">
        <v>158</v>
      </c>
      <c r="L20" s="7" t="s">
        <v>169</v>
      </c>
      <c r="M20" s="43" t="s">
        <v>142</v>
      </c>
      <c r="N20" s="39" t="s">
        <v>170</v>
      </c>
      <c r="O20" s="39" t="s">
        <v>143</v>
      </c>
      <c r="P20" s="39" t="s">
        <v>144</v>
      </c>
      <c r="Q20" s="39" t="s">
        <v>145</v>
      </c>
      <c r="R20" s="38" t="s">
        <v>146</v>
      </c>
      <c r="S20" s="12"/>
      <c r="T20" s="12"/>
      <c r="U20" s="12">
        <v>0.45</v>
      </c>
      <c r="V20" s="12">
        <f t="shared" si="0"/>
        <v>-0.3071918607861005</v>
      </c>
      <c r="W20" s="12"/>
      <c r="X20" s="12"/>
      <c r="Y20" s="12"/>
      <c r="Z20" s="12"/>
      <c r="AA20" s="12">
        <v>20</v>
      </c>
      <c r="AB20" s="12" t="s">
        <v>147</v>
      </c>
      <c r="AC20" s="12"/>
      <c r="AD20" s="12"/>
      <c r="AE20" s="12"/>
      <c r="AF20" s="12"/>
      <c r="AG20" s="12"/>
      <c r="AH20" s="12"/>
      <c r="AI20" s="12"/>
    </row>
    <row r="21" spans="1:35" ht="12.75">
      <c r="A21" s="77">
        <v>0</v>
      </c>
      <c r="B21" s="77">
        <v>0</v>
      </c>
      <c r="C21" s="78">
        <v>1</v>
      </c>
      <c r="D21" s="79">
        <f>A21/A$18</f>
        <v>0</v>
      </c>
      <c r="E21" s="79">
        <f>B21/B$18</f>
        <v>0</v>
      </c>
      <c r="F21" s="16">
        <f>$C21*D21</f>
        <v>0</v>
      </c>
      <c r="G21" s="16">
        <f>$C21*E21</f>
        <v>0</v>
      </c>
      <c r="H21" s="16">
        <f>C21*D21*D21</f>
        <v>0</v>
      </c>
      <c r="I21" s="16">
        <f>C21*D21*D21*D21</f>
        <v>0</v>
      </c>
      <c r="J21" s="16">
        <f>C21*D21*D21*D21*D21</f>
        <v>0</v>
      </c>
      <c r="K21" s="16">
        <f>C21*E21*D21</f>
        <v>0</v>
      </c>
      <c r="L21" s="16">
        <f>C21*E21*D21*D21</f>
        <v>0</v>
      </c>
      <c r="M21" s="16">
        <f aca="true" t="shared" si="4" ref="M21:M83">+E$4+E$5*D21+E$6*D21^2</f>
        <v>-0.0037541435283741076</v>
      </c>
      <c r="N21" s="16">
        <f>C21*(M21-E21)^2</f>
        <v>1.4093593631633195E-05</v>
      </c>
      <c r="O21" s="80">
        <f>(C21*O$1-O$2*F21+O$3*H21)^2</f>
        <v>0.0028862870134053276</v>
      </c>
      <c r="P21" s="16">
        <f>(-C21*O$2+O$4*F21-O$5*H21)^2</f>
        <v>0.14783565930829148</v>
      </c>
      <c r="Q21" s="16">
        <f>+(C21*O$3-F21*O$5+H21*O$6)^2</f>
        <v>0.348108486680181</v>
      </c>
      <c r="R21" s="12">
        <f aca="true" t="shared" si="5" ref="R21:R83">+E21-M21</f>
        <v>0.0037541435283741076</v>
      </c>
      <c r="S21" s="12"/>
      <c r="T21" s="12"/>
      <c r="U21" s="12">
        <v>0.475</v>
      </c>
      <c r="V21" s="12">
        <f t="shared" si="0"/>
        <v>-0.33889173841411296</v>
      </c>
      <c r="W21" s="12"/>
      <c r="X21" s="12"/>
      <c r="Y21" s="12"/>
      <c r="Z21" s="12"/>
      <c r="AA21" s="12">
        <v>21</v>
      </c>
      <c r="AB21" s="12" t="s">
        <v>148</v>
      </c>
      <c r="AC21" s="12"/>
      <c r="AD21" s="12"/>
      <c r="AE21" s="12"/>
      <c r="AF21" s="12"/>
      <c r="AG21" s="12"/>
      <c r="AH21" s="12"/>
      <c r="AI21" s="12"/>
    </row>
    <row r="22" spans="1:35" ht="12.75">
      <c r="A22" s="77">
        <v>-528</v>
      </c>
      <c r="B22" s="77">
        <v>0.01138879999780329</v>
      </c>
      <c r="C22" s="78">
        <v>1</v>
      </c>
      <c r="D22" s="79">
        <f aca="true" t="shared" si="6" ref="D22:E84">A22/A$18</f>
        <v>-0.0528</v>
      </c>
      <c r="E22" s="79">
        <f t="shared" si="6"/>
        <v>0.01138879999780329</v>
      </c>
      <c r="F22" s="16">
        <f aca="true" t="shared" si="7" ref="F22:G84">$C22*D22</f>
        <v>-0.0528</v>
      </c>
      <c r="G22" s="16">
        <f t="shared" si="7"/>
        <v>0.01138879999780329</v>
      </c>
      <c r="H22" s="16">
        <f aca="true" t="shared" si="8" ref="H22:H84">C22*D22*D22</f>
        <v>0.0027878399999999998</v>
      </c>
      <c r="I22" s="16">
        <f aca="true" t="shared" si="9" ref="I22:I84">C22*D22*D22*D22</f>
        <v>-0.000147197952</v>
      </c>
      <c r="J22" s="16">
        <f aca="true" t="shared" si="10" ref="J22:J84">C22*D22*D22*D22*D22</f>
        <v>7.7720518656E-06</v>
      </c>
      <c r="K22" s="16">
        <f aca="true" t="shared" si="11" ref="K22:K84">C22*E22*D22</f>
        <v>-0.0006013286398840137</v>
      </c>
      <c r="L22" s="16">
        <f aca="true" t="shared" si="12" ref="L22:L84">C22*E22*D22*D22</f>
        <v>3.175015218587592E-05</v>
      </c>
      <c r="M22" s="16">
        <f t="shared" si="4"/>
        <v>-0.0013321791336974196</v>
      </c>
      <c r="N22" s="16">
        <f aca="true" t="shared" si="13" ref="N22:N84">C22*(M22-E22)^2</f>
        <v>0.00016182331006407656</v>
      </c>
      <c r="O22" s="80">
        <f aca="true" t="shared" si="14" ref="O22:O84">(C22*O$1-O$2*F22+O$3*H22)^2</f>
        <v>0.00572599517448036</v>
      </c>
      <c r="P22" s="16">
        <f aca="true" t="shared" si="15" ref="P22:P84">(-C22*O$2+O$4*F22-O$5*H22)^2</f>
        <v>0.5917121134408715</v>
      </c>
      <c r="Q22" s="16">
        <f aca="true" t="shared" si="16" ref="Q22:Q84">+(C22*O$3-F22*O$5+H22*O$6)^2</f>
        <v>1.9382311090309456</v>
      </c>
      <c r="R22" s="12">
        <f t="shared" si="5"/>
        <v>0.01272097913150071</v>
      </c>
      <c r="S22" s="12"/>
      <c r="T22" s="12"/>
      <c r="U22" s="12">
        <v>0.5</v>
      </c>
      <c r="V22" s="12">
        <f t="shared" si="0"/>
        <v>-0.3721539556915202</v>
      </c>
      <c r="W22" s="12"/>
      <c r="X22" s="12"/>
      <c r="Y22" s="12"/>
      <c r="Z22" s="12"/>
      <c r="AA22" s="12">
        <v>22</v>
      </c>
      <c r="AB22" s="12" t="s">
        <v>149</v>
      </c>
      <c r="AC22" s="12"/>
      <c r="AD22" s="12"/>
      <c r="AE22" s="12"/>
      <c r="AF22" s="12"/>
      <c r="AG22" s="12"/>
      <c r="AH22" s="12"/>
      <c r="AI22" s="12"/>
    </row>
    <row r="23" spans="1:35" ht="12.75">
      <c r="A23" s="77">
        <v>-444</v>
      </c>
      <c r="B23" s="77">
        <v>-0.0008776000031502917</v>
      </c>
      <c r="C23" s="78">
        <v>1</v>
      </c>
      <c r="D23" s="79">
        <f t="shared" si="6"/>
        <v>-0.0444</v>
      </c>
      <c r="E23" s="79">
        <f t="shared" si="6"/>
        <v>-0.0008776000031502917</v>
      </c>
      <c r="F23" s="16">
        <f t="shared" si="7"/>
        <v>-0.0444</v>
      </c>
      <c r="G23" s="16">
        <f t="shared" si="7"/>
        <v>-0.0008776000031502917</v>
      </c>
      <c r="H23" s="16">
        <f t="shared" si="8"/>
        <v>0.00197136</v>
      </c>
      <c r="I23" s="16">
        <f t="shared" si="9"/>
        <v>-8.7528384E-05</v>
      </c>
      <c r="J23" s="16">
        <f t="shared" si="10"/>
        <v>3.8862602496000005E-06</v>
      </c>
      <c r="K23" s="16">
        <f t="shared" si="11"/>
        <v>3.896544013987296E-05</v>
      </c>
      <c r="L23" s="16">
        <f t="shared" si="12"/>
        <v>-1.7300655422103593E-06</v>
      </c>
      <c r="M23" s="16">
        <f t="shared" si="4"/>
        <v>-0.0012513394945217419</v>
      </c>
      <c r="N23" s="16">
        <f t="shared" si="13"/>
        <v>1.3968120741059025E-07</v>
      </c>
      <c r="O23" s="80">
        <f t="shared" si="14"/>
        <v>0.0051780727599058515</v>
      </c>
      <c r="P23" s="16">
        <f t="shared" si="15"/>
        <v>0.4941658285265257</v>
      </c>
      <c r="Q23" s="16">
        <f t="shared" si="16"/>
        <v>1.5698346247499486</v>
      </c>
      <c r="R23" s="12">
        <f t="shared" si="5"/>
        <v>0.00037373949137145014</v>
      </c>
      <c r="S23" s="12"/>
      <c r="T23" s="12"/>
      <c r="U23" s="12"/>
      <c r="V23" s="12"/>
      <c r="W23" s="12"/>
      <c r="X23" s="12"/>
      <c r="Y23" s="12"/>
      <c r="Z23" s="12"/>
      <c r="AA23" s="12">
        <v>23</v>
      </c>
      <c r="AB23" s="12" t="s">
        <v>150</v>
      </c>
      <c r="AC23" s="12"/>
      <c r="AD23" s="12"/>
      <c r="AE23" s="12"/>
      <c r="AF23" s="12"/>
      <c r="AG23" s="12"/>
      <c r="AH23" s="12"/>
      <c r="AI23" s="12"/>
    </row>
    <row r="24" spans="1:35" ht="12.75">
      <c r="A24" s="77">
        <v>-395</v>
      </c>
      <c r="B24" s="77">
        <v>0.0007169999953475781</v>
      </c>
      <c r="C24" s="78">
        <v>1</v>
      </c>
      <c r="D24" s="79">
        <f t="shared" si="6"/>
        <v>-0.0395</v>
      </c>
      <c r="E24" s="79">
        <f t="shared" si="6"/>
        <v>0.0007169999953475781</v>
      </c>
      <c r="F24" s="16">
        <f t="shared" si="7"/>
        <v>-0.0395</v>
      </c>
      <c r="G24" s="16">
        <f t="shared" si="7"/>
        <v>0.0007169999953475781</v>
      </c>
      <c r="H24" s="16">
        <f t="shared" si="8"/>
        <v>0.00156025</v>
      </c>
      <c r="I24" s="16">
        <f t="shared" si="9"/>
        <v>-6.1629875E-05</v>
      </c>
      <c r="J24" s="16">
        <f t="shared" si="10"/>
        <v>2.4343800625E-06</v>
      </c>
      <c r="K24" s="16">
        <f t="shared" si="11"/>
        <v>-2.8321499816229334E-05</v>
      </c>
      <c r="L24" s="16">
        <f t="shared" si="12"/>
        <v>1.1186992427410587E-06</v>
      </c>
      <c r="M24" s="16">
        <f t="shared" si="4"/>
        <v>-0.0012856371782967722</v>
      </c>
      <c r="N24" s="16">
        <f t="shared" si="13"/>
        <v>4.010555649262233E-06</v>
      </c>
      <c r="O24" s="80">
        <f t="shared" si="14"/>
        <v>0.004876542893277228</v>
      </c>
      <c r="P24" s="16">
        <f t="shared" si="15"/>
        <v>0.4424922007708151</v>
      </c>
      <c r="Q24" s="16">
        <f t="shared" si="16"/>
        <v>1.3776269810485229</v>
      </c>
      <c r="R24" s="12">
        <f t="shared" si="5"/>
        <v>0.0020026371736443505</v>
      </c>
      <c r="S24" s="12"/>
      <c r="T24" s="12"/>
      <c r="U24" s="12"/>
      <c r="V24" s="12"/>
      <c r="W24" s="12"/>
      <c r="X24" s="12"/>
      <c r="Y24" s="12"/>
      <c r="Z24" s="12"/>
      <c r="AA24" s="12">
        <v>24</v>
      </c>
      <c r="AB24" s="12" t="s">
        <v>140</v>
      </c>
      <c r="AC24" s="12"/>
      <c r="AD24" s="12"/>
      <c r="AE24" s="12"/>
      <c r="AF24" s="12"/>
      <c r="AG24" s="12"/>
      <c r="AH24" s="12"/>
      <c r="AI24" s="12"/>
    </row>
    <row r="25" spans="1:35" ht="12.75">
      <c r="A25" s="77">
        <v>-349</v>
      </c>
      <c r="B25" s="77">
        <v>-0.0012146000080974773</v>
      </c>
      <c r="C25" s="78">
        <v>1</v>
      </c>
      <c r="D25" s="79">
        <f t="shared" si="6"/>
        <v>-0.0349</v>
      </c>
      <c r="E25" s="79">
        <f t="shared" si="6"/>
        <v>-0.0012146000080974773</v>
      </c>
      <c r="F25" s="16">
        <f t="shared" si="7"/>
        <v>-0.0349</v>
      </c>
      <c r="G25" s="16">
        <f t="shared" si="7"/>
        <v>-0.0012146000080974773</v>
      </c>
      <c r="H25" s="16">
        <f t="shared" si="8"/>
        <v>0.00121801</v>
      </c>
      <c r="I25" s="16">
        <f t="shared" si="9"/>
        <v>-4.2508549E-05</v>
      </c>
      <c r="J25" s="16">
        <f t="shared" si="10"/>
        <v>1.4835483601E-06</v>
      </c>
      <c r="K25" s="16">
        <f t="shared" si="11"/>
        <v>4.238954028260196E-05</v>
      </c>
      <c r="L25" s="16">
        <f t="shared" si="12"/>
        <v>-1.4793949558628083E-06</v>
      </c>
      <c r="M25" s="16">
        <f t="shared" si="4"/>
        <v>-0.0013724543980243352</v>
      </c>
      <c r="N25" s="16">
        <f t="shared" si="13"/>
        <v>2.491800841918052E-08</v>
      </c>
      <c r="O25" s="80">
        <f t="shared" si="14"/>
        <v>0.004605203762276052</v>
      </c>
      <c r="P25" s="16">
        <f t="shared" si="15"/>
        <v>0.3973243067518484</v>
      </c>
      <c r="Q25" s="16">
        <f t="shared" si="16"/>
        <v>1.2116093088633786</v>
      </c>
      <c r="R25" s="12">
        <f t="shared" si="5"/>
        <v>0.00015785438992685797</v>
      </c>
      <c r="S25" s="12"/>
      <c r="T25" s="12"/>
      <c r="U25" s="12"/>
      <c r="V25" s="12"/>
      <c r="W25" s="12"/>
      <c r="X25" s="12"/>
      <c r="Y25" s="12"/>
      <c r="Z25" s="12"/>
      <c r="AA25" s="12">
        <v>25</v>
      </c>
      <c r="AB25" s="12" t="s">
        <v>141</v>
      </c>
      <c r="AC25" s="12"/>
      <c r="AD25" s="12"/>
      <c r="AE25" s="12"/>
      <c r="AF25" s="12"/>
      <c r="AG25" s="12"/>
      <c r="AH25" s="12"/>
      <c r="AI25" s="12"/>
    </row>
    <row r="26" spans="1:35" ht="12.75">
      <c r="A26" s="77">
        <v>-181</v>
      </c>
      <c r="B26" s="77">
        <v>0.015252600001986139</v>
      </c>
      <c r="C26" s="78">
        <v>1</v>
      </c>
      <c r="D26" s="79">
        <f t="shared" si="6"/>
        <v>-0.0181</v>
      </c>
      <c r="E26" s="79">
        <f t="shared" si="6"/>
        <v>0.015252600001986139</v>
      </c>
      <c r="F26" s="16">
        <f t="shared" si="7"/>
        <v>-0.0181</v>
      </c>
      <c r="G26" s="16">
        <f t="shared" si="7"/>
        <v>0.015252600001986139</v>
      </c>
      <c r="H26" s="16">
        <f t="shared" si="8"/>
        <v>0.00032761000000000004</v>
      </c>
      <c r="I26" s="16">
        <f t="shared" si="9"/>
        <v>-5.9297410000000015E-06</v>
      </c>
      <c r="J26" s="16">
        <f t="shared" si="10"/>
        <v>1.0732831210000003E-07</v>
      </c>
      <c r="K26" s="16">
        <f t="shared" si="11"/>
        <v>-0.0002760720600359491</v>
      </c>
      <c r="L26" s="16">
        <f t="shared" si="12"/>
        <v>4.99690428665068E-06</v>
      </c>
      <c r="M26" s="16">
        <f t="shared" si="4"/>
        <v>-0.002138879863716617</v>
      </c>
      <c r="N26" s="16">
        <f t="shared" si="13"/>
        <v>0.00030246357191914425</v>
      </c>
      <c r="O26" s="80">
        <f t="shared" si="14"/>
        <v>0.0037059859373533145</v>
      </c>
      <c r="P26" s="16">
        <f t="shared" si="15"/>
        <v>0.2579377454490892</v>
      </c>
      <c r="Q26" s="16">
        <f t="shared" si="16"/>
        <v>0.7146706522652124</v>
      </c>
      <c r="R26" s="12">
        <f t="shared" si="5"/>
        <v>0.017391479865702754</v>
      </c>
      <c r="S26" s="12"/>
      <c r="T26" s="12"/>
      <c r="U26" s="12"/>
      <c r="V26" s="12"/>
      <c r="W26" s="12"/>
      <c r="X26" s="12"/>
      <c r="Y26" s="12"/>
      <c r="Z26" s="12"/>
      <c r="AA26" s="12">
        <v>26</v>
      </c>
      <c r="AB26" s="12" t="s">
        <v>151</v>
      </c>
      <c r="AC26" s="12"/>
      <c r="AD26" s="12"/>
      <c r="AE26" s="12"/>
      <c r="AF26" s="12"/>
      <c r="AG26" s="12"/>
      <c r="AH26" s="12"/>
      <c r="AI26" s="12"/>
    </row>
    <row r="27" spans="1:35" ht="12.75">
      <c r="A27" s="77">
        <v>0</v>
      </c>
      <c r="B27" s="77">
        <v>-0.026000000005296897</v>
      </c>
      <c r="C27" s="78">
        <v>1</v>
      </c>
      <c r="D27" s="79">
        <f t="shared" si="6"/>
        <v>0</v>
      </c>
      <c r="E27" s="79">
        <f t="shared" si="6"/>
        <v>-0.026000000005296897</v>
      </c>
      <c r="F27" s="16">
        <f t="shared" si="7"/>
        <v>0</v>
      </c>
      <c r="G27" s="16">
        <f t="shared" si="7"/>
        <v>-0.026000000005296897</v>
      </c>
      <c r="H27" s="16">
        <f t="shared" si="8"/>
        <v>0</v>
      </c>
      <c r="I27" s="16">
        <f t="shared" si="9"/>
        <v>0</v>
      </c>
      <c r="J27" s="16">
        <f t="shared" si="10"/>
        <v>0</v>
      </c>
      <c r="K27" s="16">
        <f t="shared" si="11"/>
        <v>0</v>
      </c>
      <c r="L27" s="16">
        <f t="shared" si="12"/>
        <v>0</v>
      </c>
      <c r="M27" s="16">
        <f t="shared" si="4"/>
        <v>-0.0037541435283741076</v>
      </c>
      <c r="N27" s="16">
        <f t="shared" si="13"/>
        <v>0.0004948781303918476</v>
      </c>
      <c r="O27" s="80">
        <f t="shared" si="14"/>
        <v>0.0028862870134053276</v>
      </c>
      <c r="P27" s="16">
        <f t="shared" si="15"/>
        <v>0.14783565930829148</v>
      </c>
      <c r="Q27" s="16">
        <f t="shared" si="16"/>
        <v>0.348108486680181</v>
      </c>
      <c r="R27" s="12">
        <f t="shared" si="5"/>
        <v>-0.02224585647692279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2.75">
      <c r="A28" s="77">
        <v>827</v>
      </c>
      <c r="B28" s="77">
        <v>-0.01694419999694219</v>
      </c>
      <c r="C28" s="78">
        <v>1</v>
      </c>
      <c r="D28" s="79">
        <f t="shared" si="6"/>
        <v>0.0827</v>
      </c>
      <c r="E28" s="79">
        <f t="shared" si="6"/>
        <v>-0.01694419999694219</v>
      </c>
      <c r="F28" s="16">
        <f t="shared" si="7"/>
        <v>0.0827</v>
      </c>
      <c r="G28" s="16">
        <f t="shared" si="7"/>
        <v>-0.01694419999694219</v>
      </c>
      <c r="H28" s="16">
        <f t="shared" si="8"/>
        <v>0.00683929</v>
      </c>
      <c r="I28" s="16">
        <f t="shared" si="9"/>
        <v>0.000565609283</v>
      </c>
      <c r="J28" s="16">
        <f t="shared" si="10"/>
        <v>4.677588770409999E-05</v>
      </c>
      <c r="K28" s="16">
        <f t="shared" si="11"/>
        <v>-0.0014012853397471188</v>
      </c>
      <c r="L28" s="16">
        <f t="shared" si="12"/>
        <v>-0.00011588629759708673</v>
      </c>
      <c r="M28" s="16">
        <f t="shared" si="4"/>
        <v>-0.02155351201074796</v>
      </c>
      <c r="N28" s="16">
        <f t="shared" si="13"/>
        <v>2.12457572406142E-05</v>
      </c>
      <c r="O28" s="80">
        <f t="shared" si="14"/>
        <v>0.0006740124268184578</v>
      </c>
      <c r="P28" s="16">
        <f t="shared" si="15"/>
        <v>0.004401290897143417</v>
      </c>
      <c r="Q28" s="16">
        <f t="shared" si="16"/>
        <v>0.10010751949419498</v>
      </c>
      <c r="R28" s="12">
        <f t="shared" si="5"/>
        <v>0.00460931201380577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2.75">
      <c r="A29" s="77">
        <v>838</v>
      </c>
      <c r="B29" s="77">
        <v>-0.027014800005417783</v>
      </c>
      <c r="C29" s="78">
        <v>1</v>
      </c>
      <c r="D29" s="79">
        <f t="shared" si="6"/>
        <v>0.0838</v>
      </c>
      <c r="E29" s="79">
        <f t="shared" si="6"/>
        <v>-0.027014800005417783</v>
      </c>
      <c r="F29" s="16">
        <f t="shared" si="7"/>
        <v>0.0838</v>
      </c>
      <c r="G29" s="16">
        <f t="shared" si="7"/>
        <v>-0.027014800005417783</v>
      </c>
      <c r="H29" s="16">
        <f t="shared" si="8"/>
        <v>0.00702244</v>
      </c>
      <c r="I29" s="16">
        <f t="shared" si="9"/>
        <v>0.000588480472</v>
      </c>
      <c r="J29" s="16">
        <f t="shared" si="10"/>
        <v>4.93146635536E-05</v>
      </c>
      <c r="K29" s="16">
        <f t="shared" si="11"/>
        <v>-0.00226384024045401</v>
      </c>
      <c r="L29" s="16">
        <f t="shared" si="12"/>
        <v>-0.00018970981215004604</v>
      </c>
      <c r="M29" s="16">
        <f t="shared" si="4"/>
        <v>-0.021905476157202515</v>
      </c>
      <c r="N29" s="16">
        <f t="shared" si="13"/>
        <v>2.6105190185941274E-05</v>
      </c>
      <c r="O29" s="80">
        <f t="shared" si="14"/>
        <v>0.0006577617195109957</v>
      </c>
      <c r="P29" s="16">
        <f t="shared" si="15"/>
        <v>0.005053842583106723</v>
      </c>
      <c r="Q29" s="16">
        <f t="shared" si="16"/>
        <v>0.10599858151383501</v>
      </c>
      <c r="R29" s="12">
        <f t="shared" si="5"/>
        <v>-0.005109323848215268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2.75">
      <c r="A30" s="77">
        <v>839</v>
      </c>
      <c r="B30" s="77">
        <v>-0.02683940000133589</v>
      </c>
      <c r="C30" s="78">
        <v>1</v>
      </c>
      <c r="D30" s="79">
        <f t="shared" si="6"/>
        <v>0.0839</v>
      </c>
      <c r="E30" s="79">
        <f t="shared" si="6"/>
        <v>-0.02683940000133589</v>
      </c>
      <c r="F30" s="16">
        <f t="shared" si="7"/>
        <v>0.0839</v>
      </c>
      <c r="G30" s="16">
        <f t="shared" si="7"/>
        <v>-0.02683940000133589</v>
      </c>
      <c r="H30" s="16">
        <f t="shared" si="8"/>
        <v>0.007039210000000001</v>
      </c>
      <c r="I30" s="16">
        <f t="shared" si="9"/>
        <v>0.000590589719</v>
      </c>
      <c r="J30" s="16">
        <f t="shared" si="10"/>
        <v>4.95504774241E-05</v>
      </c>
      <c r="K30" s="16">
        <f t="shared" si="11"/>
        <v>-0.002251825660112081</v>
      </c>
      <c r="L30" s="16">
        <f t="shared" si="12"/>
        <v>-0.0001889281728834036</v>
      </c>
      <c r="M30" s="16">
        <f t="shared" si="4"/>
        <v>-0.021937622882395636</v>
      </c>
      <c r="N30" s="16">
        <f t="shared" si="13"/>
        <v>2.4027418923766206E-05</v>
      </c>
      <c r="O30" s="80">
        <f t="shared" si="14"/>
        <v>0.000656297843300667</v>
      </c>
      <c r="P30" s="16">
        <f t="shared" si="15"/>
        <v>0.005115168853169594</v>
      </c>
      <c r="Q30" s="16">
        <f t="shared" si="16"/>
        <v>0.10654003661533512</v>
      </c>
      <c r="R30" s="12">
        <f t="shared" si="5"/>
        <v>-0.004901777118940253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2.75">
      <c r="A31" s="77">
        <v>977</v>
      </c>
      <c r="B31" s="77">
        <v>-0.024634200002765283</v>
      </c>
      <c r="C31" s="78">
        <v>1</v>
      </c>
      <c r="D31" s="79">
        <f t="shared" si="6"/>
        <v>0.0977</v>
      </c>
      <c r="E31" s="79">
        <f t="shared" si="6"/>
        <v>-0.024634200002765283</v>
      </c>
      <c r="F31" s="16">
        <f t="shared" si="7"/>
        <v>0.0977</v>
      </c>
      <c r="G31" s="16">
        <f t="shared" si="7"/>
        <v>-0.024634200002765283</v>
      </c>
      <c r="H31" s="16">
        <f t="shared" si="8"/>
        <v>0.00954529</v>
      </c>
      <c r="I31" s="16">
        <f t="shared" si="9"/>
        <v>0.000932574833</v>
      </c>
      <c r="J31" s="16">
        <f t="shared" si="10"/>
        <v>9.11125611841E-05</v>
      </c>
      <c r="K31" s="16">
        <f t="shared" si="11"/>
        <v>-0.002406761340270168</v>
      </c>
      <c r="L31" s="16">
        <f t="shared" si="12"/>
        <v>-0.0002351405829443954</v>
      </c>
      <c r="M31" s="16">
        <f t="shared" si="4"/>
        <v>-0.02661362135228368</v>
      </c>
      <c r="N31" s="16">
        <f t="shared" si="13"/>
        <v>3.918108878929226E-06</v>
      </c>
      <c r="O31" s="80">
        <f t="shared" si="14"/>
        <v>0.0004748432491449208</v>
      </c>
      <c r="P31" s="16">
        <f t="shared" si="15"/>
        <v>0.016452160251049928</v>
      </c>
      <c r="Q31" s="16">
        <f t="shared" si="16"/>
        <v>0.18924109789387064</v>
      </c>
      <c r="R31" s="12">
        <f t="shared" si="5"/>
        <v>0.0019794213495183954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2.75">
      <c r="A32" s="77">
        <v>1019</v>
      </c>
      <c r="B32" s="77">
        <v>-0.05326739999873098</v>
      </c>
      <c r="C32" s="78">
        <v>1</v>
      </c>
      <c r="D32" s="79">
        <f t="shared" si="6"/>
        <v>0.1019</v>
      </c>
      <c r="E32" s="79">
        <f t="shared" si="6"/>
        <v>-0.05326739999873098</v>
      </c>
      <c r="F32" s="16">
        <f t="shared" si="7"/>
        <v>0.1019</v>
      </c>
      <c r="G32" s="16">
        <f t="shared" si="7"/>
        <v>-0.05326739999873098</v>
      </c>
      <c r="H32" s="16">
        <f t="shared" si="8"/>
        <v>0.010383610000000001</v>
      </c>
      <c r="I32" s="16">
        <f t="shared" si="9"/>
        <v>0.0010580898590000002</v>
      </c>
      <c r="J32" s="16">
        <f t="shared" si="10"/>
        <v>0.00010781935663210002</v>
      </c>
      <c r="K32" s="16">
        <f t="shared" si="11"/>
        <v>-0.005427948059870687</v>
      </c>
      <c r="L32" s="16">
        <f t="shared" si="12"/>
        <v>-0.000553107907300823</v>
      </c>
      <c r="M32" s="16">
        <f t="shared" si="4"/>
        <v>-0.028131241623375436</v>
      </c>
      <c r="N32" s="16">
        <f t="shared" si="13"/>
        <v>0.0006318264578709567</v>
      </c>
      <c r="O32" s="80">
        <f t="shared" si="14"/>
        <v>0.00042727528408592</v>
      </c>
      <c r="P32" s="16">
        <f t="shared" si="15"/>
        <v>0.02088385197949692</v>
      </c>
      <c r="Q32" s="16">
        <f t="shared" si="16"/>
        <v>0.2168887508291077</v>
      </c>
      <c r="R32" s="12">
        <f t="shared" si="5"/>
        <v>-0.025136158375355544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2.75">
      <c r="A33" s="77">
        <v>1157</v>
      </c>
      <c r="B33" s="77">
        <v>-0.019062200000917073</v>
      </c>
      <c r="C33" s="78">
        <v>1</v>
      </c>
      <c r="D33" s="79">
        <f t="shared" si="6"/>
        <v>0.1157</v>
      </c>
      <c r="E33" s="79">
        <f t="shared" si="6"/>
        <v>-0.019062200000917073</v>
      </c>
      <c r="F33" s="16">
        <f t="shared" si="7"/>
        <v>0.1157</v>
      </c>
      <c r="G33" s="16">
        <f t="shared" si="7"/>
        <v>-0.019062200000917073</v>
      </c>
      <c r="H33" s="16">
        <f t="shared" si="8"/>
        <v>0.01338649</v>
      </c>
      <c r="I33" s="16">
        <f t="shared" si="9"/>
        <v>0.0015488168929999999</v>
      </c>
      <c r="J33" s="16">
        <f t="shared" si="10"/>
        <v>0.0001791981145201</v>
      </c>
      <c r="K33" s="16">
        <f t="shared" si="11"/>
        <v>-0.002205496540106105</v>
      </c>
      <c r="L33" s="16">
        <f t="shared" si="12"/>
        <v>-0.00025517594969027635</v>
      </c>
      <c r="M33" s="16">
        <f t="shared" si="4"/>
        <v>-0.03342817636351892</v>
      </c>
      <c r="N33" s="16">
        <f t="shared" si="13"/>
        <v>0.00020638127685083498</v>
      </c>
      <c r="O33" s="80">
        <f t="shared" si="14"/>
        <v>0.00029365419627294534</v>
      </c>
      <c r="P33" s="16">
        <f t="shared" si="15"/>
        <v>0.037841740077328205</v>
      </c>
      <c r="Q33" s="16">
        <f t="shared" si="16"/>
        <v>0.31226542454864875</v>
      </c>
      <c r="R33" s="12">
        <f t="shared" si="5"/>
        <v>0.014365976362601847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2.75">
      <c r="A34" s="77">
        <v>1163</v>
      </c>
      <c r="B34" s="77">
        <v>-0.046009800003957935</v>
      </c>
      <c r="C34" s="78">
        <v>1</v>
      </c>
      <c r="D34" s="79">
        <f t="shared" si="6"/>
        <v>0.1163</v>
      </c>
      <c r="E34" s="79">
        <f t="shared" si="6"/>
        <v>-0.046009800003957935</v>
      </c>
      <c r="F34" s="16">
        <f t="shared" si="7"/>
        <v>0.1163</v>
      </c>
      <c r="G34" s="16">
        <f t="shared" si="7"/>
        <v>-0.046009800003957935</v>
      </c>
      <c r="H34" s="16">
        <f t="shared" si="8"/>
        <v>0.01352569</v>
      </c>
      <c r="I34" s="16">
        <f t="shared" si="9"/>
        <v>0.001573037747</v>
      </c>
      <c r="J34" s="16">
        <f t="shared" si="10"/>
        <v>0.0001829442899761</v>
      </c>
      <c r="K34" s="16">
        <f t="shared" si="11"/>
        <v>-0.0053509397404603075</v>
      </c>
      <c r="L34" s="16">
        <f t="shared" si="12"/>
        <v>-0.0006223142918155338</v>
      </c>
      <c r="M34" s="16">
        <f t="shared" si="4"/>
        <v>-0.033669276765616554</v>
      </c>
      <c r="N34" s="16">
        <f t="shared" si="13"/>
        <v>0.00015228851379604362</v>
      </c>
      <c r="O34" s="80">
        <f t="shared" si="14"/>
        <v>0.00028858446459491906</v>
      </c>
      <c r="P34" s="16">
        <f t="shared" si="15"/>
        <v>0.03864651669008469</v>
      </c>
      <c r="Q34" s="16">
        <f t="shared" si="16"/>
        <v>0.3165016560348327</v>
      </c>
      <c r="R34" s="12">
        <f t="shared" si="5"/>
        <v>-0.01234052323834138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2.75">
      <c r="A35" s="77">
        <v>1163</v>
      </c>
      <c r="B35" s="77">
        <v>-0.03800980000232812</v>
      </c>
      <c r="C35" s="78">
        <v>1</v>
      </c>
      <c r="D35" s="79">
        <f t="shared" si="6"/>
        <v>0.1163</v>
      </c>
      <c r="E35" s="79">
        <f t="shared" si="6"/>
        <v>-0.03800980000232812</v>
      </c>
      <c r="F35" s="16">
        <f t="shared" si="7"/>
        <v>0.1163</v>
      </c>
      <c r="G35" s="16">
        <f t="shared" si="7"/>
        <v>-0.03800980000232812</v>
      </c>
      <c r="H35" s="16">
        <f t="shared" si="8"/>
        <v>0.01352569</v>
      </c>
      <c r="I35" s="16">
        <f t="shared" si="9"/>
        <v>0.001573037747</v>
      </c>
      <c r="J35" s="16">
        <f t="shared" si="10"/>
        <v>0.0001829442899761</v>
      </c>
      <c r="K35" s="16">
        <f t="shared" si="11"/>
        <v>-0.004420539740270761</v>
      </c>
      <c r="L35" s="16">
        <f t="shared" si="12"/>
        <v>-0.0005141087717934895</v>
      </c>
      <c r="M35" s="16">
        <f t="shared" si="4"/>
        <v>-0.033669276765616554</v>
      </c>
      <c r="N35" s="16">
        <f t="shared" si="13"/>
        <v>1.8840141968433048E-05</v>
      </c>
      <c r="O35" s="80">
        <f t="shared" si="14"/>
        <v>0.00028858446459491906</v>
      </c>
      <c r="P35" s="16">
        <f t="shared" si="15"/>
        <v>0.03864651669008469</v>
      </c>
      <c r="Q35" s="16">
        <f t="shared" si="16"/>
        <v>0.3165016560348327</v>
      </c>
      <c r="R35" s="12">
        <f t="shared" si="5"/>
        <v>-0.004340523236711566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2.75">
      <c r="A36" s="77">
        <v>1211</v>
      </c>
      <c r="B36" s="77">
        <v>-0.023590600001625717</v>
      </c>
      <c r="C36" s="78">
        <v>1</v>
      </c>
      <c r="D36" s="79">
        <f t="shared" si="6"/>
        <v>0.1211</v>
      </c>
      <c r="E36" s="79">
        <f t="shared" si="6"/>
        <v>-0.023590600001625717</v>
      </c>
      <c r="F36" s="16">
        <f t="shared" si="7"/>
        <v>0.1211</v>
      </c>
      <c r="G36" s="16">
        <f t="shared" si="7"/>
        <v>-0.023590600001625717</v>
      </c>
      <c r="H36" s="16">
        <f t="shared" si="8"/>
        <v>0.01466521</v>
      </c>
      <c r="I36" s="16">
        <f t="shared" si="9"/>
        <v>0.001775956931</v>
      </c>
      <c r="J36" s="16">
        <f t="shared" si="10"/>
        <v>0.00021506838434409998</v>
      </c>
      <c r="K36" s="16">
        <f t="shared" si="11"/>
        <v>-0.0028568216601968744</v>
      </c>
      <c r="L36" s="16">
        <f t="shared" si="12"/>
        <v>-0.0003459611030498415</v>
      </c>
      <c r="M36" s="16">
        <f t="shared" si="4"/>
        <v>-0.0356304766573675</v>
      </c>
      <c r="N36" s="16">
        <f t="shared" si="13"/>
        <v>0.000144958629885476</v>
      </c>
      <c r="O36" s="80">
        <f t="shared" si="14"/>
        <v>0.00025009928398048815</v>
      </c>
      <c r="P36" s="16">
        <f t="shared" si="15"/>
        <v>0.04524010979123893</v>
      </c>
      <c r="Q36" s="16">
        <f t="shared" si="16"/>
        <v>0.350459627462681</v>
      </c>
      <c r="R36" s="12">
        <f t="shared" si="5"/>
        <v>0.012039876655741785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2.75">
      <c r="A37" s="77">
        <v>1343</v>
      </c>
      <c r="B37" s="77">
        <v>-0.046437800003332086</v>
      </c>
      <c r="C37" s="78">
        <v>1</v>
      </c>
      <c r="D37" s="79">
        <f t="shared" si="6"/>
        <v>0.1343</v>
      </c>
      <c r="E37" s="79">
        <f t="shared" si="6"/>
        <v>-0.046437800003332086</v>
      </c>
      <c r="F37" s="16">
        <f t="shared" si="7"/>
        <v>0.1343</v>
      </c>
      <c r="G37" s="16">
        <f t="shared" si="7"/>
        <v>-0.046437800003332086</v>
      </c>
      <c r="H37" s="16">
        <f t="shared" si="8"/>
        <v>0.018036490000000002</v>
      </c>
      <c r="I37" s="16">
        <f t="shared" si="9"/>
        <v>0.0024223006070000002</v>
      </c>
      <c r="J37" s="16">
        <f t="shared" si="10"/>
        <v>0.00032531497152010004</v>
      </c>
      <c r="K37" s="16">
        <f t="shared" si="11"/>
        <v>-0.006236596540447499</v>
      </c>
      <c r="L37" s="16">
        <f t="shared" si="12"/>
        <v>-0.0008375749153820991</v>
      </c>
      <c r="M37" s="16">
        <f t="shared" si="4"/>
        <v>-0.04132074588023957</v>
      </c>
      <c r="N37" s="16">
        <f t="shared" si="13"/>
        <v>2.618424289865814E-05</v>
      </c>
      <c r="O37" s="80">
        <f t="shared" si="14"/>
        <v>0.00016200926122118307</v>
      </c>
      <c r="P37" s="16">
        <f t="shared" si="15"/>
        <v>0.06440524989865258</v>
      </c>
      <c r="Q37" s="16">
        <f t="shared" si="16"/>
        <v>0.4428309378686296</v>
      </c>
      <c r="R37" s="12">
        <f t="shared" si="5"/>
        <v>-0.005117054123092518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2.75">
      <c r="A38" s="77">
        <v>1390</v>
      </c>
      <c r="B38" s="77">
        <v>-0.039194000004499685</v>
      </c>
      <c r="C38" s="78">
        <v>1</v>
      </c>
      <c r="D38" s="79">
        <f t="shared" si="6"/>
        <v>0.139</v>
      </c>
      <c r="E38" s="79">
        <f t="shared" si="6"/>
        <v>-0.039194000004499685</v>
      </c>
      <c r="F38" s="16">
        <f t="shared" si="7"/>
        <v>0.139</v>
      </c>
      <c r="G38" s="16">
        <f t="shared" si="7"/>
        <v>-0.039194000004499685</v>
      </c>
      <c r="H38" s="16">
        <f t="shared" si="8"/>
        <v>0.019321000000000005</v>
      </c>
      <c r="I38" s="16">
        <f t="shared" si="9"/>
        <v>0.002685619000000001</v>
      </c>
      <c r="J38" s="16">
        <f t="shared" si="10"/>
        <v>0.0003733010410000002</v>
      </c>
      <c r="K38" s="16">
        <f t="shared" si="11"/>
        <v>-0.0054479660006254566</v>
      </c>
      <c r="L38" s="16">
        <f t="shared" si="12"/>
        <v>-0.0007572672740869385</v>
      </c>
      <c r="M38" s="16">
        <f t="shared" si="4"/>
        <v>-0.043451978296146276</v>
      </c>
      <c r="N38" s="16">
        <f t="shared" si="13"/>
        <v>1.8130379132133624E-05</v>
      </c>
      <c r="O38" s="80">
        <f t="shared" si="14"/>
        <v>0.00013639983674557473</v>
      </c>
      <c r="P38" s="16">
        <f t="shared" si="15"/>
        <v>0.07143383965300007</v>
      </c>
      <c r="Q38" s="16">
        <f t="shared" si="16"/>
        <v>0.474697787986559</v>
      </c>
      <c r="R38" s="12">
        <f t="shared" si="5"/>
        <v>0.004257978291646591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2.75">
      <c r="A39" s="77">
        <v>1649</v>
      </c>
      <c r="B39" s="77">
        <v>-0.074765400007891</v>
      </c>
      <c r="C39" s="78">
        <v>1</v>
      </c>
      <c r="D39" s="79">
        <f t="shared" si="6"/>
        <v>0.1649</v>
      </c>
      <c r="E39" s="79">
        <f t="shared" si="6"/>
        <v>-0.074765400007891</v>
      </c>
      <c r="F39" s="16">
        <f t="shared" si="7"/>
        <v>0.1649</v>
      </c>
      <c r="G39" s="16">
        <f t="shared" si="7"/>
        <v>-0.074765400007891</v>
      </c>
      <c r="H39" s="16">
        <f t="shared" si="8"/>
        <v>0.027192009999999996</v>
      </c>
      <c r="I39" s="16">
        <f t="shared" si="9"/>
        <v>0.004483962448999999</v>
      </c>
      <c r="J39" s="16">
        <f t="shared" si="10"/>
        <v>0.0007394054078400997</v>
      </c>
      <c r="K39" s="16">
        <f t="shared" si="11"/>
        <v>-0.012328814461301225</v>
      </c>
      <c r="L39" s="16">
        <f t="shared" si="12"/>
        <v>-0.002033021504668572</v>
      </c>
      <c r="M39" s="16">
        <f t="shared" si="4"/>
        <v>-0.05618700260149377</v>
      </c>
      <c r="N39" s="16">
        <f t="shared" si="13"/>
        <v>0.0003451568501900274</v>
      </c>
      <c r="O39" s="80">
        <f t="shared" si="14"/>
        <v>4.050802104450646E-05</v>
      </c>
      <c r="P39" s="16">
        <f t="shared" si="15"/>
        <v>0.10947583053792627</v>
      </c>
      <c r="Q39" s="16">
        <f t="shared" si="16"/>
        <v>0.630241180352062</v>
      </c>
      <c r="R39" s="12">
        <f t="shared" si="5"/>
        <v>-0.018578397406397232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2.75">
      <c r="A40" s="77">
        <v>1685</v>
      </c>
      <c r="B40" s="77">
        <v>-0.048451000002387445</v>
      </c>
      <c r="C40" s="78">
        <v>1</v>
      </c>
      <c r="D40" s="79">
        <f t="shared" si="6"/>
        <v>0.1685</v>
      </c>
      <c r="E40" s="79">
        <f t="shared" si="6"/>
        <v>-0.048451000002387445</v>
      </c>
      <c r="F40" s="16">
        <f t="shared" si="7"/>
        <v>0.1685</v>
      </c>
      <c r="G40" s="16">
        <f t="shared" si="7"/>
        <v>-0.048451000002387445</v>
      </c>
      <c r="H40" s="16">
        <f t="shared" si="8"/>
        <v>0.028392250000000004</v>
      </c>
      <c r="I40" s="16">
        <f t="shared" si="9"/>
        <v>0.004784094125000001</v>
      </c>
      <c r="J40" s="16">
        <f t="shared" si="10"/>
        <v>0.0008061198600625002</v>
      </c>
      <c r="K40" s="16">
        <f t="shared" si="11"/>
        <v>-0.008163993500402285</v>
      </c>
      <c r="L40" s="16">
        <f t="shared" si="12"/>
        <v>-0.001375632904817785</v>
      </c>
      <c r="M40" s="16">
        <f t="shared" si="4"/>
        <v>-0.05808985818657164</v>
      </c>
      <c r="N40" s="16">
        <f t="shared" si="13"/>
        <v>9.290758709481465E-05</v>
      </c>
      <c r="O40" s="80">
        <f t="shared" si="14"/>
        <v>3.2359748043603636E-05</v>
      </c>
      <c r="P40" s="16">
        <f t="shared" si="15"/>
        <v>0.1144287362798116</v>
      </c>
      <c r="Q40" s="16">
        <f t="shared" si="16"/>
        <v>0.6482496949563792</v>
      </c>
      <c r="R40" s="12">
        <f t="shared" si="5"/>
        <v>0.009638858184184196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2.75">
      <c r="A41" s="77">
        <v>2014</v>
      </c>
      <c r="B41" s="77">
        <v>-0.07374439999694005</v>
      </c>
      <c r="C41" s="78">
        <v>1</v>
      </c>
      <c r="D41" s="79">
        <f t="shared" si="6"/>
        <v>0.2014</v>
      </c>
      <c r="E41" s="79">
        <f t="shared" si="6"/>
        <v>-0.07374439999694005</v>
      </c>
      <c r="F41" s="16">
        <f t="shared" si="7"/>
        <v>0.2014</v>
      </c>
      <c r="G41" s="16">
        <f t="shared" si="7"/>
        <v>-0.07374439999694005</v>
      </c>
      <c r="H41" s="16">
        <f t="shared" si="8"/>
        <v>0.04056196</v>
      </c>
      <c r="I41" s="16">
        <f t="shared" si="9"/>
        <v>0.008169178744</v>
      </c>
      <c r="J41" s="16">
        <f t="shared" si="10"/>
        <v>0.0016452725990415999</v>
      </c>
      <c r="K41" s="16">
        <f t="shared" si="11"/>
        <v>-0.014852122159383726</v>
      </c>
      <c r="L41" s="16">
        <f t="shared" si="12"/>
        <v>-0.0029912174028998823</v>
      </c>
      <c r="M41" s="16">
        <f t="shared" si="4"/>
        <v>-0.07698075240458044</v>
      </c>
      <c r="N41" s="16">
        <f t="shared" si="13"/>
        <v>1.047397690643976E-05</v>
      </c>
      <c r="O41" s="80">
        <f t="shared" si="14"/>
        <v>4.792848186338262E-08</v>
      </c>
      <c r="P41" s="16">
        <f t="shared" si="15"/>
        <v>0.15183017832897439</v>
      </c>
      <c r="Q41" s="16">
        <f t="shared" si="16"/>
        <v>0.7578571478373783</v>
      </c>
      <c r="R41" s="12">
        <f t="shared" si="5"/>
        <v>0.0032363524076403916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2.75">
      <c r="A42" s="77">
        <v>2026</v>
      </c>
      <c r="B42" s="77">
        <v>-0.09463959999993676</v>
      </c>
      <c r="C42" s="78">
        <v>1</v>
      </c>
      <c r="D42" s="79">
        <f t="shared" si="6"/>
        <v>0.2026</v>
      </c>
      <c r="E42" s="79">
        <f t="shared" si="6"/>
        <v>-0.09463959999993676</v>
      </c>
      <c r="F42" s="16">
        <f t="shared" si="7"/>
        <v>0.2026</v>
      </c>
      <c r="G42" s="16">
        <f t="shared" si="7"/>
        <v>-0.09463959999993676</v>
      </c>
      <c r="H42" s="16">
        <f t="shared" si="8"/>
        <v>0.04104676</v>
      </c>
      <c r="I42" s="16">
        <f t="shared" si="9"/>
        <v>0.008316073576</v>
      </c>
      <c r="J42" s="16">
        <f t="shared" si="10"/>
        <v>0.0016848365064976</v>
      </c>
      <c r="K42" s="16">
        <f t="shared" si="11"/>
        <v>-0.01917398295998719</v>
      </c>
      <c r="L42" s="16">
        <f t="shared" si="12"/>
        <v>-0.0038846489476934047</v>
      </c>
      <c r="M42" s="16">
        <f t="shared" si="4"/>
        <v>-0.07772092673168378</v>
      </c>
      <c r="N42" s="16">
        <f t="shared" si="13"/>
        <v>0.0002862415051578981</v>
      </c>
      <c r="O42" s="80">
        <f t="shared" si="14"/>
        <v>1.8982050850390886E-09</v>
      </c>
      <c r="P42" s="16">
        <f t="shared" si="15"/>
        <v>0.15286050008188973</v>
      </c>
      <c r="Q42" s="16">
        <f t="shared" si="16"/>
        <v>0.7597865828025271</v>
      </c>
      <c r="R42" s="12">
        <f t="shared" si="5"/>
        <v>-0.016918673268252984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2.75">
      <c r="A43" s="77">
        <v>2230</v>
      </c>
      <c r="B43" s="77">
        <v>-0.08185800000501331</v>
      </c>
      <c r="C43" s="78">
        <v>1</v>
      </c>
      <c r="D43" s="79">
        <f t="shared" si="6"/>
        <v>0.223</v>
      </c>
      <c r="E43" s="79">
        <f t="shared" si="6"/>
        <v>-0.08185800000501331</v>
      </c>
      <c r="F43" s="16">
        <f t="shared" si="7"/>
        <v>0.223</v>
      </c>
      <c r="G43" s="16">
        <f t="shared" si="7"/>
        <v>-0.08185800000501331</v>
      </c>
      <c r="H43" s="16">
        <f t="shared" si="8"/>
        <v>0.049729</v>
      </c>
      <c r="I43" s="16">
        <f t="shared" si="9"/>
        <v>0.011089567000000002</v>
      </c>
      <c r="J43" s="16">
        <f t="shared" si="10"/>
        <v>0.0024729734410000002</v>
      </c>
      <c r="K43" s="16">
        <f t="shared" si="11"/>
        <v>-0.018254334001117967</v>
      </c>
      <c r="L43" s="16">
        <f t="shared" si="12"/>
        <v>-0.004070716482249307</v>
      </c>
      <c r="M43" s="16">
        <f t="shared" si="4"/>
        <v>-0.09085463376692787</v>
      </c>
      <c r="N43" s="16">
        <f t="shared" si="13"/>
        <v>8.093941904602098E-05</v>
      </c>
      <c r="O43" s="80">
        <f t="shared" si="14"/>
        <v>7.169144295701308E-06</v>
      </c>
      <c r="P43" s="16">
        <f t="shared" si="15"/>
        <v>0.16601026818666592</v>
      </c>
      <c r="Q43" s="16">
        <f t="shared" si="16"/>
        <v>0.7686360282003619</v>
      </c>
      <c r="R43" s="12">
        <f t="shared" si="5"/>
        <v>0.008996633761914563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2.75">
      <c r="A44" s="77">
        <v>2350</v>
      </c>
      <c r="B44" s="77">
        <v>-0.10181000000739004</v>
      </c>
      <c r="C44" s="78">
        <v>1</v>
      </c>
      <c r="D44" s="79">
        <f t="shared" si="6"/>
        <v>0.235</v>
      </c>
      <c r="E44" s="79">
        <f t="shared" si="6"/>
        <v>-0.10181000000739004</v>
      </c>
      <c r="F44" s="16">
        <f t="shared" si="7"/>
        <v>0.235</v>
      </c>
      <c r="G44" s="16">
        <f t="shared" si="7"/>
        <v>-0.10181000000739004</v>
      </c>
      <c r="H44" s="16">
        <f t="shared" si="8"/>
        <v>0.055224999999999996</v>
      </c>
      <c r="I44" s="16">
        <f t="shared" si="9"/>
        <v>0.012977874999999998</v>
      </c>
      <c r="J44" s="16">
        <f t="shared" si="10"/>
        <v>0.0030498006249999993</v>
      </c>
      <c r="K44" s="16">
        <f t="shared" si="11"/>
        <v>-0.023925350001736657</v>
      </c>
      <c r="L44" s="16">
        <f t="shared" si="12"/>
        <v>-0.005622457250408114</v>
      </c>
      <c r="M44" s="16">
        <f t="shared" si="4"/>
        <v>-0.09906629391220742</v>
      </c>
      <c r="N44" s="16">
        <f t="shared" si="13"/>
        <v>7.527923136742283E-06</v>
      </c>
      <c r="O44" s="80">
        <f t="shared" si="14"/>
        <v>1.6392575877641816E-05</v>
      </c>
      <c r="P44" s="16">
        <f t="shared" si="15"/>
        <v>0.16963352949512786</v>
      </c>
      <c r="Q44" s="16">
        <f t="shared" si="16"/>
        <v>0.7526435706445962</v>
      </c>
      <c r="R44" s="12">
        <f t="shared" si="5"/>
        <v>-0.002743706095182624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2.75">
      <c r="A45" s="77">
        <v>2500</v>
      </c>
      <c r="B45" s="77">
        <v>-0.12150000000110595</v>
      </c>
      <c r="C45" s="78">
        <v>1</v>
      </c>
      <c r="D45" s="79">
        <f t="shared" si="6"/>
        <v>0.25</v>
      </c>
      <c r="E45" s="79">
        <f t="shared" si="6"/>
        <v>-0.12150000000110595</v>
      </c>
      <c r="F45" s="16">
        <f t="shared" si="7"/>
        <v>0.25</v>
      </c>
      <c r="G45" s="16">
        <f t="shared" si="7"/>
        <v>-0.12150000000110595</v>
      </c>
      <c r="H45" s="16">
        <f t="shared" si="8"/>
        <v>0.0625</v>
      </c>
      <c r="I45" s="16">
        <f t="shared" si="9"/>
        <v>0.015625</v>
      </c>
      <c r="J45" s="16">
        <f t="shared" si="10"/>
        <v>0.00390625</v>
      </c>
      <c r="K45" s="16">
        <f t="shared" si="11"/>
        <v>-0.030375000000276486</v>
      </c>
      <c r="L45" s="16">
        <f t="shared" si="12"/>
        <v>-0.007593750000069122</v>
      </c>
      <c r="M45" s="16">
        <f t="shared" si="4"/>
        <v>-0.10983706714021074</v>
      </c>
      <c r="N45" s="16">
        <f t="shared" si="13"/>
        <v>0.00013602400291774916</v>
      </c>
      <c r="O45" s="80">
        <f t="shared" si="14"/>
        <v>3.051328059222764E-05</v>
      </c>
      <c r="P45" s="16">
        <f t="shared" si="15"/>
        <v>0.16966873267422053</v>
      </c>
      <c r="Q45" s="16">
        <f t="shared" si="16"/>
        <v>0.7113869753823991</v>
      </c>
      <c r="R45" s="12">
        <f t="shared" si="5"/>
        <v>-0.011662932860895203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2.75">
      <c r="A46" s="77">
        <v>3527</v>
      </c>
      <c r="B46" s="77">
        <v>-0.16936420000274666</v>
      </c>
      <c r="C46" s="78">
        <v>1</v>
      </c>
      <c r="D46" s="79">
        <f t="shared" si="6"/>
        <v>0.3527</v>
      </c>
      <c r="E46" s="79">
        <f t="shared" si="6"/>
        <v>-0.16936420000274666</v>
      </c>
      <c r="F46" s="16">
        <f t="shared" si="7"/>
        <v>0.3527</v>
      </c>
      <c r="G46" s="16">
        <f t="shared" si="7"/>
        <v>-0.16936420000274666</v>
      </c>
      <c r="H46" s="16">
        <f t="shared" si="8"/>
        <v>0.12439729000000001</v>
      </c>
      <c r="I46" s="16">
        <f t="shared" si="9"/>
        <v>0.04387492418300001</v>
      </c>
      <c r="J46" s="16">
        <f t="shared" si="10"/>
        <v>0.015474685759344103</v>
      </c>
      <c r="K46" s="16">
        <f t="shared" si="11"/>
        <v>-0.05973475334096875</v>
      </c>
      <c r="L46" s="16">
        <f t="shared" si="12"/>
        <v>-0.021068447503359677</v>
      </c>
      <c r="M46" s="16">
        <f t="shared" si="4"/>
        <v>-0.1986891480470526</v>
      </c>
      <c r="N46" s="16">
        <f t="shared" si="13"/>
        <v>0.0008599525778012426</v>
      </c>
      <c r="O46" s="80">
        <f t="shared" si="14"/>
        <v>7.210681855665532E-05</v>
      </c>
      <c r="P46" s="16">
        <f t="shared" si="15"/>
        <v>0.061746399226427114</v>
      </c>
      <c r="Q46" s="16">
        <f t="shared" si="16"/>
        <v>0.09043769373775794</v>
      </c>
      <c r="R46" s="12">
        <f t="shared" si="5"/>
        <v>0.029324948044305937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2.75">
      <c r="A47" s="77">
        <v>3861</v>
      </c>
      <c r="B47" s="77">
        <v>-0.21668060000956757</v>
      </c>
      <c r="C47" s="78">
        <v>1</v>
      </c>
      <c r="D47" s="79">
        <f t="shared" si="6"/>
        <v>0.3861</v>
      </c>
      <c r="E47" s="79">
        <f t="shared" si="6"/>
        <v>-0.21668060000956757</v>
      </c>
      <c r="F47" s="16">
        <f t="shared" si="7"/>
        <v>0.3861</v>
      </c>
      <c r="G47" s="16">
        <f t="shared" si="7"/>
        <v>-0.21668060000956757</v>
      </c>
      <c r="H47" s="16">
        <f t="shared" si="8"/>
        <v>0.14907321</v>
      </c>
      <c r="I47" s="16">
        <f t="shared" si="9"/>
        <v>0.057557166381</v>
      </c>
      <c r="J47" s="16">
        <f t="shared" si="10"/>
        <v>0.0222228219397041</v>
      </c>
      <c r="K47" s="16">
        <f t="shared" si="11"/>
        <v>-0.08366037966369404</v>
      </c>
      <c r="L47" s="16">
        <f t="shared" si="12"/>
        <v>-0.03230127258815227</v>
      </c>
      <c r="M47" s="16">
        <f t="shared" si="4"/>
        <v>-0.23326713234467106</v>
      </c>
      <c r="N47" s="16">
        <f t="shared" si="13"/>
        <v>0.00027511305490343353</v>
      </c>
      <c r="O47" s="80">
        <f t="shared" si="14"/>
        <v>4.589661056665526E-05</v>
      </c>
      <c r="P47" s="16">
        <f t="shared" si="15"/>
        <v>0.017895696918196966</v>
      </c>
      <c r="Q47" s="16">
        <f t="shared" si="16"/>
        <v>0.00031604294054811427</v>
      </c>
      <c r="R47" s="12">
        <f t="shared" si="5"/>
        <v>0.016586532335103488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2.75">
      <c r="A48" s="77">
        <v>4041</v>
      </c>
      <c r="B48" s="77">
        <v>-0.24280860000726534</v>
      </c>
      <c r="C48" s="78">
        <v>1</v>
      </c>
      <c r="D48" s="79">
        <f t="shared" si="6"/>
        <v>0.4041</v>
      </c>
      <c r="E48" s="79">
        <f t="shared" si="6"/>
        <v>-0.24280860000726534</v>
      </c>
      <c r="F48" s="16">
        <f t="shared" si="7"/>
        <v>0.4041</v>
      </c>
      <c r="G48" s="16">
        <f t="shared" si="7"/>
        <v>-0.24280860000726534</v>
      </c>
      <c r="H48" s="16">
        <f t="shared" si="8"/>
        <v>0.16329681000000001</v>
      </c>
      <c r="I48" s="16">
        <f t="shared" si="9"/>
        <v>0.065988240921</v>
      </c>
      <c r="J48" s="16">
        <f t="shared" si="10"/>
        <v>0.026665848156176102</v>
      </c>
      <c r="K48" s="16">
        <f t="shared" si="11"/>
        <v>-0.09811895526293593</v>
      </c>
      <c r="L48" s="16">
        <f t="shared" si="12"/>
        <v>-0.03964986982175241</v>
      </c>
      <c r="M48" s="16">
        <f t="shared" si="4"/>
        <v>-0.253058355496607</v>
      </c>
      <c r="N48" s="16">
        <f t="shared" si="13"/>
        <v>0.00010505748759128928</v>
      </c>
      <c r="O48" s="80">
        <f t="shared" si="14"/>
        <v>2.8127854460262707E-05</v>
      </c>
      <c r="P48" s="16">
        <f t="shared" si="15"/>
        <v>0.0035310442493716038</v>
      </c>
      <c r="Q48" s="16">
        <f t="shared" si="16"/>
        <v>0.04766819790211368</v>
      </c>
      <c r="R48" s="12">
        <f t="shared" si="5"/>
        <v>0.01024975548934165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2.75">
      <c r="A49" s="77">
        <v>4047</v>
      </c>
      <c r="B49" s="77">
        <v>-0.24405620000470662</v>
      </c>
      <c r="C49" s="78">
        <v>1</v>
      </c>
      <c r="D49" s="79">
        <f t="shared" si="6"/>
        <v>0.4047</v>
      </c>
      <c r="E49" s="79">
        <f t="shared" si="6"/>
        <v>-0.24405620000470662</v>
      </c>
      <c r="F49" s="16">
        <f t="shared" si="7"/>
        <v>0.4047</v>
      </c>
      <c r="G49" s="16">
        <f t="shared" si="7"/>
        <v>-0.24405620000470662</v>
      </c>
      <c r="H49" s="16">
        <f t="shared" si="8"/>
        <v>0.16378209</v>
      </c>
      <c r="I49" s="16">
        <f t="shared" si="9"/>
        <v>0.06628261182299999</v>
      </c>
      <c r="J49" s="16">
        <f t="shared" si="10"/>
        <v>0.026824573004768097</v>
      </c>
      <c r="K49" s="16">
        <f t="shared" si="11"/>
        <v>-0.09876954414190477</v>
      </c>
      <c r="L49" s="16">
        <f t="shared" si="12"/>
        <v>-0.03997203451422886</v>
      </c>
      <c r="M49" s="16">
        <f t="shared" si="4"/>
        <v>-0.25373201150339464</v>
      </c>
      <c r="N49" s="16">
        <f t="shared" si="13"/>
        <v>9.362132815814319E-05</v>
      </c>
      <c r="O49" s="80">
        <f t="shared" si="14"/>
        <v>2.7540955074128674E-05</v>
      </c>
      <c r="P49" s="16">
        <f t="shared" si="15"/>
        <v>0.003225448950447067</v>
      </c>
      <c r="Q49" s="16">
        <f t="shared" si="16"/>
        <v>0.050789026294694374</v>
      </c>
      <c r="R49" s="12">
        <f t="shared" si="5"/>
        <v>0.009675811498688014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2.75">
      <c r="A50" s="77">
        <v>4047</v>
      </c>
      <c r="B50" s="77">
        <v>-0.24175620000460185</v>
      </c>
      <c r="C50" s="78">
        <v>1</v>
      </c>
      <c r="D50" s="79">
        <f t="shared" si="6"/>
        <v>0.4047</v>
      </c>
      <c r="E50" s="79">
        <f t="shared" si="6"/>
        <v>-0.24175620000460185</v>
      </c>
      <c r="F50" s="16">
        <f t="shared" si="7"/>
        <v>0.4047</v>
      </c>
      <c r="G50" s="16">
        <f t="shared" si="7"/>
        <v>-0.24175620000460185</v>
      </c>
      <c r="H50" s="16">
        <f t="shared" si="8"/>
        <v>0.16378209</v>
      </c>
      <c r="I50" s="16">
        <f t="shared" si="9"/>
        <v>0.06628261182299999</v>
      </c>
      <c r="J50" s="16">
        <f t="shared" si="10"/>
        <v>0.026824573004768097</v>
      </c>
      <c r="K50" s="16">
        <f t="shared" si="11"/>
        <v>-0.09783873414186237</v>
      </c>
      <c r="L50" s="16">
        <f t="shared" si="12"/>
        <v>-0.0395953357072117</v>
      </c>
      <c r="M50" s="16">
        <f t="shared" si="4"/>
        <v>-0.25373201150339464</v>
      </c>
      <c r="N50" s="16">
        <f t="shared" si="13"/>
        <v>0.00014342006105461756</v>
      </c>
      <c r="O50" s="80">
        <f t="shared" si="14"/>
        <v>2.7540955074128674E-05</v>
      </c>
      <c r="P50" s="16">
        <f t="shared" si="15"/>
        <v>0.003225448950447067</v>
      </c>
      <c r="Q50" s="16">
        <f t="shared" si="16"/>
        <v>0.050789026294694374</v>
      </c>
      <c r="R50" s="12">
        <f t="shared" si="5"/>
        <v>0.011975811498792788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2.75">
      <c r="A51" s="77">
        <v>4385</v>
      </c>
      <c r="B51" s="77">
        <v>-0.28697100000135833</v>
      </c>
      <c r="C51" s="78">
        <v>1</v>
      </c>
      <c r="D51" s="79">
        <f t="shared" si="6"/>
        <v>0.4385</v>
      </c>
      <c r="E51" s="79">
        <f t="shared" si="6"/>
        <v>-0.28697100000135833</v>
      </c>
      <c r="F51" s="16">
        <f t="shared" si="7"/>
        <v>0.4385</v>
      </c>
      <c r="G51" s="16">
        <f t="shared" si="7"/>
        <v>-0.28697100000135833</v>
      </c>
      <c r="H51" s="16">
        <f t="shared" si="8"/>
        <v>0.19228225</v>
      </c>
      <c r="I51" s="16">
        <f t="shared" si="9"/>
        <v>0.084315766625</v>
      </c>
      <c r="J51" s="16">
        <f t="shared" si="10"/>
        <v>0.036972463665062495</v>
      </c>
      <c r="K51" s="16">
        <f t="shared" si="11"/>
        <v>-0.12583678350059563</v>
      </c>
      <c r="L51" s="16">
        <f t="shared" si="12"/>
        <v>-0.055179429565011186</v>
      </c>
      <c r="M51" s="16">
        <f t="shared" si="4"/>
        <v>-0.2931345507314815</v>
      </c>
      <c r="N51" s="16">
        <f t="shared" si="13"/>
        <v>3.798935760280157E-05</v>
      </c>
      <c r="O51" s="80">
        <f t="shared" si="14"/>
        <v>2.0407452434166937E-06</v>
      </c>
      <c r="P51" s="16">
        <f t="shared" si="15"/>
        <v>0.011467414544965793</v>
      </c>
      <c r="Q51" s="16">
        <f t="shared" si="16"/>
        <v>0.432859366581642</v>
      </c>
      <c r="R51" s="12">
        <f t="shared" si="5"/>
        <v>0.006163550730123146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2.75">
      <c r="A52" s="77">
        <v>4702</v>
      </c>
      <c r="B52" s="77">
        <v>-0.3516691999975592</v>
      </c>
      <c r="C52" s="78">
        <v>1</v>
      </c>
      <c r="D52" s="79">
        <f t="shared" si="6"/>
        <v>0.4702</v>
      </c>
      <c r="E52" s="79">
        <f t="shared" si="6"/>
        <v>-0.3516691999975592</v>
      </c>
      <c r="F52" s="16">
        <f t="shared" si="7"/>
        <v>0.4702</v>
      </c>
      <c r="G52" s="16">
        <f t="shared" si="7"/>
        <v>-0.3516691999975592</v>
      </c>
      <c r="H52" s="16">
        <f t="shared" si="8"/>
        <v>0.22108804</v>
      </c>
      <c r="I52" s="16">
        <f t="shared" si="9"/>
        <v>0.103955596408</v>
      </c>
      <c r="J52" s="16">
        <f t="shared" si="10"/>
        <v>0.048879921431041605</v>
      </c>
      <c r="K52" s="16">
        <f t="shared" si="11"/>
        <v>-0.16535485783885234</v>
      </c>
      <c r="L52" s="16">
        <f t="shared" si="12"/>
        <v>-0.07774985415582837</v>
      </c>
      <c r="M52" s="16">
        <f t="shared" si="4"/>
        <v>-0.3326841743476104</v>
      </c>
      <c r="N52" s="16">
        <f t="shared" si="13"/>
        <v>0.00036043119892921406</v>
      </c>
      <c r="O52" s="80">
        <f t="shared" si="14"/>
        <v>1.1415045834182512E-05</v>
      </c>
      <c r="P52" s="16">
        <f t="shared" si="15"/>
        <v>0.08346588189075536</v>
      </c>
      <c r="Q52" s="16">
        <f t="shared" si="16"/>
        <v>1.2734359873749326</v>
      </c>
      <c r="R52" s="12">
        <f t="shared" si="5"/>
        <v>-0.018985025649948806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2.75">
      <c r="A53" s="77">
        <v>4713</v>
      </c>
      <c r="B53" s="77">
        <v>-0.34923980000894517</v>
      </c>
      <c r="C53" s="78">
        <v>1</v>
      </c>
      <c r="D53" s="79">
        <f t="shared" si="6"/>
        <v>0.4713</v>
      </c>
      <c r="E53" s="79">
        <f t="shared" si="6"/>
        <v>-0.34923980000894517</v>
      </c>
      <c r="F53" s="16">
        <f t="shared" si="7"/>
        <v>0.4713</v>
      </c>
      <c r="G53" s="16">
        <f t="shared" si="7"/>
        <v>-0.34923980000894517</v>
      </c>
      <c r="H53" s="16">
        <f t="shared" si="8"/>
        <v>0.22212368999999998</v>
      </c>
      <c r="I53" s="16">
        <f t="shared" si="9"/>
        <v>0.104686895097</v>
      </c>
      <c r="J53" s="16">
        <f t="shared" si="10"/>
        <v>0.0493389336592161</v>
      </c>
      <c r="K53" s="16">
        <f t="shared" si="11"/>
        <v>-0.16459671774421586</v>
      </c>
      <c r="L53" s="16">
        <f t="shared" si="12"/>
        <v>-0.07757443307284893</v>
      </c>
      <c r="M53" s="16">
        <f t="shared" si="4"/>
        <v>-0.33410165413495213</v>
      </c>
      <c r="N53" s="16">
        <f t="shared" si="13"/>
        <v>0.0002291634605022924</v>
      </c>
      <c r="O53" s="80">
        <f t="shared" si="14"/>
        <v>1.272144504455472E-05</v>
      </c>
      <c r="P53" s="16">
        <f t="shared" si="15"/>
        <v>0.08743993469381495</v>
      </c>
      <c r="Q53" s="16">
        <f t="shared" si="16"/>
        <v>1.313135896676666</v>
      </c>
      <c r="R53" s="12">
        <f t="shared" si="5"/>
        <v>-0.015138145873993036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>
      <c r="A54" s="77">
        <v>4725</v>
      </c>
      <c r="B54" s="77">
        <v>-0.3519349999987753</v>
      </c>
      <c r="C54" s="78">
        <v>1</v>
      </c>
      <c r="D54" s="79">
        <f t="shared" si="6"/>
        <v>0.4725</v>
      </c>
      <c r="E54" s="79">
        <f t="shared" si="6"/>
        <v>-0.3519349999987753</v>
      </c>
      <c r="F54" s="16">
        <f t="shared" si="7"/>
        <v>0.4725</v>
      </c>
      <c r="G54" s="16">
        <f t="shared" si="7"/>
        <v>-0.3519349999987753</v>
      </c>
      <c r="H54" s="16">
        <f t="shared" si="8"/>
        <v>0.22325625</v>
      </c>
      <c r="I54" s="16">
        <f t="shared" si="9"/>
        <v>0.105488578125</v>
      </c>
      <c r="J54" s="16">
        <f t="shared" si="10"/>
        <v>0.04984335316406249</v>
      </c>
      <c r="K54" s="16">
        <f t="shared" si="11"/>
        <v>-0.16628928749942132</v>
      </c>
      <c r="L54" s="16">
        <f t="shared" si="12"/>
        <v>-0.07857168834347657</v>
      </c>
      <c r="M54" s="16">
        <f t="shared" si="4"/>
        <v>-0.33565144536708896</v>
      </c>
      <c r="N54" s="16">
        <f t="shared" si="13"/>
        <v>0.0002651541514431139</v>
      </c>
      <c r="O54" s="80">
        <f t="shared" si="14"/>
        <v>1.4239598007749043E-05</v>
      </c>
      <c r="P54" s="16">
        <f t="shared" si="15"/>
        <v>0.091903333256628</v>
      </c>
      <c r="Q54" s="16">
        <f t="shared" si="16"/>
        <v>1.3573407674313034</v>
      </c>
      <c r="R54" s="12">
        <f t="shared" si="5"/>
        <v>-0.016283554631686348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2.75">
      <c r="A55" s="77"/>
      <c r="B55" s="77"/>
      <c r="C55" s="77"/>
      <c r="D55" s="79">
        <f t="shared" si="6"/>
        <v>0</v>
      </c>
      <c r="E55" s="79">
        <f t="shared" si="6"/>
        <v>0</v>
      </c>
      <c r="F55" s="16">
        <f t="shared" si="7"/>
        <v>0</v>
      </c>
      <c r="G55" s="16">
        <f t="shared" si="7"/>
        <v>0</v>
      </c>
      <c r="H55" s="16">
        <f t="shared" si="8"/>
        <v>0</v>
      </c>
      <c r="I55" s="16">
        <f t="shared" si="9"/>
        <v>0</v>
      </c>
      <c r="J55" s="16">
        <f t="shared" si="10"/>
        <v>0</v>
      </c>
      <c r="K55" s="16">
        <f t="shared" si="11"/>
        <v>0</v>
      </c>
      <c r="L55" s="16">
        <f t="shared" si="12"/>
        <v>0</v>
      </c>
      <c r="M55" s="16">
        <f t="shared" si="4"/>
        <v>-0.0037541435283741076</v>
      </c>
      <c r="N55" s="16">
        <f t="shared" si="13"/>
        <v>0</v>
      </c>
      <c r="O55" s="80">
        <f t="shared" si="14"/>
        <v>0</v>
      </c>
      <c r="P55" s="16">
        <f t="shared" si="15"/>
        <v>0</v>
      </c>
      <c r="Q55" s="16">
        <f t="shared" si="16"/>
        <v>0</v>
      </c>
      <c r="R55" s="12">
        <f t="shared" si="5"/>
        <v>0.0037541435283741076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2.75">
      <c r="A56" s="77"/>
      <c r="B56" s="77"/>
      <c r="C56" s="77"/>
      <c r="D56" s="79">
        <f t="shared" si="6"/>
        <v>0</v>
      </c>
      <c r="E56" s="79">
        <f t="shared" si="6"/>
        <v>0</v>
      </c>
      <c r="F56" s="16">
        <f t="shared" si="7"/>
        <v>0</v>
      </c>
      <c r="G56" s="16">
        <f t="shared" si="7"/>
        <v>0</v>
      </c>
      <c r="H56" s="16">
        <f t="shared" si="8"/>
        <v>0</v>
      </c>
      <c r="I56" s="16">
        <f t="shared" si="9"/>
        <v>0</v>
      </c>
      <c r="J56" s="16">
        <f t="shared" si="10"/>
        <v>0</v>
      </c>
      <c r="K56" s="16">
        <f t="shared" si="11"/>
        <v>0</v>
      </c>
      <c r="L56" s="16">
        <f t="shared" si="12"/>
        <v>0</v>
      </c>
      <c r="M56" s="16">
        <f t="shared" si="4"/>
        <v>-0.0037541435283741076</v>
      </c>
      <c r="N56" s="16">
        <f t="shared" si="13"/>
        <v>0</v>
      </c>
      <c r="O56" s="80">
        <f t="shared" si="14"/>
        <v>0</v>
      </c>
      <c r="P56" s="16">
        <f t="shared" si="15"/>
        <v>0</v>
      </c>
      <c r="Q56" s="16">
        <f t="shared" si="16"/>
        <v>0</v>
      </c>
      <c r="R56" s="12">
        <f t="shared" si="5"/>
        <v>0.0037541435283741076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2.75">
      <c r="A57" s="77"/>
      <c r="B57" s="77"/>
      <c r="C57" s="77"/>
      <c r="D57" s="79">
        <f t="shared" si="6"/>
        <v>0</v>
      </c>
      <c r="E57" s="79">
        <f t="shared" si="6"/>
        <v>0</v>
      </c>
      <c r="F57" s="16">
        <f t="shared" si="7"/>
        <v>0</v>
      </c>
      <c r="G57" s="16">
        <f t="shared" si="7"/>
        <v>0</v>
      </c>
      <c r="H57" s="16">
        <f t="shared" si="8"/>
        <v>0</v>
      </c>
      <c r="I57" s="16">
        <f t="shared" si="9"/>
        <v>0</v>
      </c>
      <c r="J57" s="16">
        <f t="shared" si="10"/>
        <v>0</v>
      </c>
      <c r="K57" s="16">
        <f t="shared" si="11"/>
        <v>0</v>
      </c>
      <c r="L57" s="16">
        <f t="shared" si="12"/>
        <v>0</v>
      </c>
      <c r="M57" s="16">
        <f t="shared" si="4"/>
        <v>-0.0037541435283741076</v>
      </c>
      <c r="N57" s="16">
        <f t="shared" si="13"/>
        <v>0</v>
      </c>
      <c r="O57" s="80">
        <f t="shared" si="14"/>
        <v>0</v>
      </c>
      <c r="P57" s="16">
        <f t="shared" si="15"/>
        <v>0</v>
      </c>
      <c r="Q57" s="16">
        <f t="shared" si="16"/>
        <v>0</v>
      </c>
      <c r="R57" s="12">
        <f t="shared" si="5"/>
        <v>0.0037541435283741076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2.75">
      <c r="A58" s="77"/>
      <c r="B58" s="77"/>
      <c r="C58" s="77"/>
      <c r="D58" s="79">
        <f t="shared" si="6"/>
        <v>0</v>
      </c>
      <c r="E58" s="79">
        <f t="shared" si="6"/>
        <v>0</v>
      </c>
      <c r="F58" s="16">
        <f t="shared" si="7"/>
        <v>0</v>
      </c>
      <c r="G58" s="16">
        <f t="shared" si="7"/>
        <v>0</v>
      </c>
      <c r="H58" s="16">
        <f t="shared" si="8"/>
        <v>0</v>
      </c>
      <c r="I58" s="16">
        <f t="shared" si="9"/>
        <v>0</v>
      </c>
      <c r="J58" s="16">
        <f t="shared" si="10"/>
        <v>0</v>
      </c>
      <c r="K58" s="16">
        <f t="shared" si="11"/>
        <v>0</v>
      </c>
      <c r="L58" s="16">
        <f t="shared" si="12"/>
        <v>0</v>
      </c>
      <c r="M58" s="16">
        <f t="shared" si="4"/>
        <v>-0.0037541435283741076</v>
      </c>
      <c r="N58" s="16">
        <f t="shared" si="13"/>
        <v>0</v>
      </c>
      <c r="O58" s="80">
        <f t="shared" si="14"/>
        <v>0</v>
      </c>
      <c r="P58" s="16">
        <f t="shared" si="15"/>
        <v>0</v>
      </c>
      <c r="Q58" s="16">
        <f t="shared" si="16"/>
        <v>0</v>
      </c>
      <c r="R58" s="12">
        <f t="shared" si="5"/>
        <v>0.0037541435283741076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2.75">
      <c r="A59" s="77"/>
      <c r="B59" s="77"/>
      <c r="C59" s="77"/>
      <c r="D59" s="79">
        <f t="shared" si="6"/>
        <v>0</v>
      </c>
      <c r="E59" s="79">
        <f t="shared" si="6"/>
        <v>0</v>
      </c>
      <c r="F59" s="16">
        <f t="shared" si="7"/>
        <v>0</v>
      </c>
      <c r="G59" s="16">
        <f t="shared" si="7"/>
        <v>0</v>
      </c>
      <c r="H59" s="16">
        <f t="shared" si="8"/>
        <v>0</v>
      </c>
      <c r="I59" s="16">
        <f t="shared" si="9"/>
        <v>0</v>
      </c>
      <c r="J59" s="16">
        <f t="shared" si="10"/>
        <v>0</v>
      </c>
      <c r="K59" s="16">
        <f t="shared" si="11"/>
        <v>0</v>
      </c>
      <c r="L59" s="16">
        <f t="shared" si="12"/>
        <v>0</v>
      </c>
      <c r="M59" s="16">
        <f t="shared" si="4"/>
        <v>-0.0037541435283741076</v>
      </c>
      <c r="N59" s="16">
        <f t="shared" si="13"/>
        <v>0</v>
      </c>
      <c r="O59" s="80">
        <f t="shared" si="14"/>
        <v>0</v>
      </c>
      <c r="P59" s="16">
        <f t="shared" si="15"/>
        <v>0</v>
      </c>
      <c r="Q59" s="16">
        <f t="shared" si="16"/>
        <v>0</v>
      </c>
      <c r="R59" s="12">
        <f t="shared" si="5"/>
        <v>0.0037541435283741076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2.75">
      <c r="A60" s="77"/>
      <c r="B60" s="77"/>
      <c r="C60" s="77"/>
      <c r="D60" s="79">
        <f t="shared" si="6"/>
        <v>0</v>
      </c>
      <c r="E60" s="79">
        <f t="shared" si="6"/>
        <v>0</v>
      </c>
      <c r="F60" s="16">
        <f t="shared" si="7"/>
        <v>0</v>
      </c>
      <c r="G60" s="16">
        <f t="shared" si="7"/>
        <v>0</v>
      </c>
      <c r="H60" s="16">
        <f t="shared" si="8"/>
        <v>0</v>
      </c>
      <c r="I60" s="16">
        <f t="shared" si="9"/>
        <v>0</v>
      </c>
      <c r="J60" s="16">
        <f t="shared" si="10"/>
        <v>0</v>
      </c>
      <c r="K60" s="16">
        <f t="shared" si="11"/>
        <v>0</v>
      </c>
      <c r="L60" s="16">
        <f t="shared" si="12"/>
        <v>0</v>
      </c>
      <c r="M60" s="16">
        <f t="shared" si="4"/>
        <v>-0.0037541435283741076</v>
      </c>
      <c r="N60" s="16">
        <f t="shared" si="13"/>
        <v>0</v>
      </c>
      <c r="O60" s="80">
        <f t="shared" si="14"/>
        <v>0</v>
      </c>
      <c r="P60" s="16">
        <f t="shared" si="15"/>
        <v>0</v>
      </c>
      <c r="Q60" s="16">
        <f t="shared" si="16"/>
        <v>0</v>
      </c>
      <c r="R60" s="12">
        <f t="shared" si="5"/>
        <v>0.0037541435283741076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2.75">
      <c r="A61" s="77"/>
      <c r="B61" s="77"/>
      <c r="C61" s="77"/>
      <c r="D61" s="79">
        <f t="shared" si="6"/>
        <v>0</v>
      </c>
      <c r="E61" s="79">
        <f t="shared" si="6"/>
        <v>0</v>
      </c>
      <c r="F61" s="16">
        <f t="shared" si="7"/>
        <v>0</v>
      </c>
      <c r="G61" s="16">
        <f t="shared" si="7"/>
        <v>0</v>
      </c>
      <c r="H61" s="16">
        <f t="shared" si="8"/>
        <v>0</v>
      </c>
      <c r="I61" s="16">
        <f t="shared" si="9"/>
        <v>0</v>
      </c>
      <c r="J61" s="16">
        <f t="shared" si="10"/>
        <v>0</v>
      </c>
      <c r="K61" s="16">
        <f t="shared" si="11"/>
        <v>0</v>
      </c>
      <c r="L61" s="16">
        <f t="shared" si="12"/>
        <v>0</v>
      </c>
      <c r="M61" s="16">
        <f t="shared" si="4"/>
        <v>-0.0037541435283741076</v>
      </c>
      <c r="N61" s="16">
        <f t="shared" si="13"/>
        <v>0</v>
      </c>
      <c r="O61" s="80">
        <f t="shared" si="14"/>
        <v>0</v>
      </c>
      <c r="P61" s="16">
        <f t="shared" si="15"/>
        <v>0</v>
      </c>
      <c r="Q61" s="16">
        <f t="shared" si="16"/>
        <v>0</v>
      </c>
      <c r="R61" s="12">
        <f t="shared" si="5"/>
        <v>0.0037541435283741076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2.75">
      <c r="A62" s="77"/>
      <c r="B62" s="77"/>
      <c r="C62" s="77"/>
      <c r="D62" s="79">
        <f t="shared" si="6"/>
        <v>0</v>
      </c>
      <c r="E62" s="79">
        <f t="shared" si="6"/>
        <v>0</v>
      </c>
      <c r="F62" s="16">
        <f t="shared" si="7"/>
        <v>0</v>
      </c>
      <c r="G62" s="16">
        <f t="shared" si="7"/>
        <v>0</v>
      </c>
      <c r="H62" s="16">
        <f t="shared" si="8"/>
        <v>0</v>
      </c>
      <c r="I62" s="16">
        <f t="shared" si="9"/>
        <v>0</v>
      </c>
      <c r="J62" s="16">
        <f t="shared" si="10"/>
        <v>0</v>
      </c>
      <c r="K62" s="16">
        <f t="shared" si="11"/>
        <v>0</v>
      </c>
      <c r="L62" s="16">
        <f t="shared" si="12"/>
        <v>0</v>
      </c>
      <c r="M62" s="16">
        <f t="shared" si="4"/>
        <v>-0.0037541435283741076</v>
      </c>
      <c r="N62" s="16">
        <f t="shared" si="13"/>
        <v>0</v>
      </c>
      <c r="O62" s="80">
        <f t="shared" si="14"/>
        <v>0</v>
      </c>
      <c r="P62" s="16">
        <f t="shared" si="15"/>
        <v>0</v>
      </c>
      <c r="Q62" s="16">
        <f t="shared" si="16"/>
        <v>0</v>
      </c>
      <c r="R62" s="12">
        <f t="shared" si="5"/>
        <v>0.0037541435283741076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2.75">
      <c r="A63" s="77"/>
      <c r="B63" s="77"/>
      <c r="C63" s="77"/>
      <c r="D63" s="79">
        <f t="shared" si="6"/>
        <v>0</v>
      </c>
      <c r="E63" s="79">
        <f t="shared" si="6"/>
        <v>0</v>
      </c>
      <c r="F63" s="16">
        <f t="shared" si="7"/>
        <v>0</v>
      </c>
      <c r="G63" s="16">
        <f t="shared" si="7"/>
        <v>0</v>
      </c>
      <c r="H63" s="16">
        <f t="shared" si="8"/>
        <v>0</v>
      </c>
      <c r="I63" s="16">
        <f t="shared" si="9"/>
        <v>0</v>
      </c>
      <c r="J63" s="16">
        <f t="shared" si="10"/>
        <v>0</v>
      </c>
      <c r="K63" s="16">
        <f t="shared" si="11"/>
        <v>0</v>
      </c>
      <c r="L63" s="16">
        <f t="shared" si="12"/>
        <v>0</v>
      </c>
      <c r="M63" s="16">
        <f t="shared" si="4"/>
        <v>-0.0037541435283741076</v>
      </c>
      <c r="N63" s="16">
        <f t="shared" si="13"/>
        <v>0</v>
      </c>
      <c r="O63" s="80">
        <f t="shared" si="14"/>
        <v>0</v>
      </c>
      <c r="P63" s="16">
        <f t="shared" si="15"/>
        <v>0</v>
      </c>
      <c r="Q63" s="16">
        <f t="shared" si="16"/>
        <v>0</v>
      </c>
      <c r="R63" s="12">
        <f t="shared" si="5"/>
        <v>0.0037541435283741076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2.75">
      <c r="A64" s="77"/>
      <c r="B64" s="77"/>
      <c r="C64" s="77"/>
      <c r="D64" s="79">
        <f t="shared" si="6"/>
        <v>0</v>
      </c>
      <c r="E64" s="79">
        <f t="shared" si="6"/>
        <v>0</v>
      </c>
      <c r="F64" s="16">
        <f t="shared" si="7"/>
        <v>0</v>
      </c>
      <c r="G64" s="16">
        <f t="shared" si="7"/>
        <v>0</v>
      </c>
      <c r="H64" s="16">
        <f t="shared" si="8"/>
        <v>0</v>
      </c>
      <c r="I64" s="16">
        <f t="shared" si="9"/>
        <v>0</v>
      </c>
      <c r="J64" s="16">
        <f t="shared" si="10"/>
        <v>0</v>
      </c>
      <c r="K64" s="16">
        <f t="shared" si="11"/>
        <v>0</v>
      </c>
      <c r="L64" s="16">
        <f t="shared" si="12"/>
        <v>0</v>
      </c>
      <c r="M64" s="16">
        <f t="shared" si="4"/>
        <v>-0.0037541435283741076</v>
      </c>
      <c r="N64" s="16">
        <f t="shared" si="13"/>
        <v>0</v>
      </c>
      <c r="O64" s="80">
        <f t="shared" si="14"/>
        <v>0</v>
      </c>
      <c r="P64" s="16">
        <f t="shared" si="15"/>
        <v>0</v>
      </c>
      <c r="Q64" s="16">
        <f t="shared" si="16"/>
        <v>0</v>
      </c>
      <c r="R64" s="12">
        <f t="shared" si="5"/>
        <v>0.0037541435283741076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2.75">
      <c r="A65" s="77"/>
      <c r="B65" s="77"/>
      <c r="C65" s="77"/>
      <c r="D65" s="79">
        <f t="shared" si="6"/>
        <v>0</v>
      </c>
      <c r="E65" s="79">
        <f t="shared" si="6"/>
        <v>0</v>
      </c>
      <c r="F65" s="16">
        <f t="shared" si="7"/>
        <v>0</v>
      </c>
      <c r="G65" s="16">
        <f t="shared" si="7"/>
        <v>0</v>
      </c>
      <c r="H65" s="16">
        <f t="shared" si="8"/>
        <v>0</v>
      </c>
      <c r="I65" s="16">
        <f t="shared" si="9"/>
        <v>0</v>
      </c>
      <c r="J65" s="16">
        <f t="shared" si="10"/>
        <v>0</v>
      </c>
      <c r="K65" s="16">
        <f t="shared" si="11"/>
        <v>0</v>
      </c>
      <c r="L65" s="16">
        <f t="shared" si="12"/>
        <v>0</v>
      </c>
      <c r="M65" s="16">
        <f t="shared" si="4"/>
        <v>-0.0037541435283741076</v>
      </c>
      <c r="N65" s="16">
        <f t="shared" si="13"/>
        <v>0</v>
      </c>
      <c r="O65" s="80">
        <f t="shared" si="14"/>
        <v>0</v>
      </c>
      <c r="P65" s="16">
        <f t="shared" si="15"/>
        <v>0</v>
      </c>
      <c r="Q65" s="16">
        <f t="shared" si="16"/>
        <v>0</v>
      </c>
      <c r="R65" s="12">
        <f t="shared" si="5"/>
        <v>0.0037541435283741076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2.75">
      <c r="A66" s="77"/>
      <c r="B66" s="77"/>
      <c r="C66" s="77"/>
      <c r="D66" s="79">
        <f t="shared" si="6"/>
        <v>0</v>
      </c>
      <c r="E66" s="79">
        <f t="shared" si="6"/>
        <v>0</v>
      </c>
      <c r="F66" s="16">
        <f t="shared" si="7"/>
        <v>0</v>
      </c>
      <c r="G66" s="16">
        <f t="shared" si="7"/>
        <v>0</v>
      </c>
      <c r="H66" s="16">
        <f t="shared" si="8"/>
        <v>0</v>
      </c>
      <c r="I66" s="16">
        <f t="shared" si="9"/>
        <v>0</v>
      </c>
      <c r="J66" s="16">
        <f t="shared" si="10"/>
        <v>0</v>
      </c>
      <c r="K66" s="16">
        <f t="shared" si="11"/>
        <v>0</v>
      </c>
      <c r="L66" s="16">
        <f t="shared" si="12"/>
        <v>0</v>
      </c>
      <c r="M66" s="16">
        <f t="shared" si="4"/>
        <v>-0.0037541435283741076</v>
      </c>
      <c r="N66" s="16">
        <f t="shared" si="13"/>
        <v>0</v>
      </c>
      <c r="O66" s="80">
        <f t="shared" si="14"/>
        <v>0</v>
      </c>
      <c r="P66" s="16">
        <f t="shared" si="15"/>
        <v>0</v>
      </c>
      <c r="Q66" s="16">
        <f t="shared" si="16"/>
        <v>0</v>
      </c>
      <c r="R66" s="12">
        <f t="shared" si="5"/>
        <v>0.0037541435283741076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2.75">
      <c r="A67" s="77"/>
      <c r="B67" s="77"/>
      <c r="C67" s="77"/>
      <c r="D67" s="79">
        <f t="shared" si="6"/>
        <v>0</v>
      </c>
      <c r="E67" s="79">
        <f t="shared" si="6"/>
        <v>0</v>
      </c>
      <c r="F67" s="16">
        <f t="shared" si="7"/>
        <v>0</v>
      </c>
      <c r="G67" s="16">
        <f t="shared" si="7"/>
        <v>0</v>
      </c>
      <c r="H67" s="16">
        <f t="shared" si="8"/>
        <v>0</v>
      </c>
      <c r="I67" s="16">
        <f t="shared" si="9"/>
        <v>0</v>
      </c>
      <c r="J67" s="16">
        <f t="shared" si="10"/>
        <v>0</v>
      </c>
      <c r="K67" s="16">
        <f t="shared" si="11"/>
        <v>0</v>
      </c>
      <c r="L67" s="16">
        <f t="shared" si="12"/>
        <v>0</v>
      </c>
      <c r="M67" s="16">
        <f t="shared" si="4"/>
        <v>-0.0037541435283741076</v>
      </c>
      <c r="N67" s="16">
        <f t="shared" si="13"/>
        <v>0</v>
      </c>
      <c r="O67" s="80">
        <f t="shared" si="14"/>
        <v>0</v>
      </c>
      <c r="P67" s="16">
        <f t="shared" si="15"/>
        <v>0</v>
      </c>
      <c r="Q67" s="16">
        <f t="shared" si="16"/>
        <v>0</v>
      </c>
      <c r="R67" s="12">
        <f t="shared" si="5"/>
        <v>0.0037541435283741076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2.75">
      <c r="A68" s="77"/>
      <c r="B68" s="77"/>
      <c r="C68" s="77"/>
      <c r="D68" s="79">
        <f t="shared" si="6"/>
        <v>0</v>
      </c>
      <c r="E68" s="79">
        <f t="shared" si="6"/>
        <v>0</v>
      </c>
      <c r="F68" s="16">
        <f t="shared" si="7"/>
        <v>0</v>
      </c>
      <c r="G68" s="16">
        <f t="shared" si="7"/>
        <v>0</v>
      </c>
      <c r="H68" s="16">
        <f t="shared" si="8"/>
        <v>0</v>
      </c>
      <c r="I68" s="16">
        <f t="shared" si="9"/>
        <v>0</v>
      </c>
      <c r="J68" s="16">
        <f t="shared" si="10"/>
        <v>0</v>
      </c>
      <c r="K68" s="16">
        <f t="shared" si="11"/>
        <v>0</v>
      </c>
      <c r="L68" s="16">
        <f t="shared" si="12"/>
        <v>0</v>
      </c>
      <c r="M68" s="16">
        <f t="shared" si="4"/>
        <v>-0.0037541435283741076</v>
      </c>
      <c r="N68" s="16">
        <f t="shared" si="13"/>
        <v>0</v>
      </c>
      <c r="O68" s="80">
        <f t="shared" si="14"/>
        <v>0</v>
      </c>
      <c r="P68" s="16">
        <f t="shared" si="15"/>
        <v>0</v>
      </c>
      <c r="Q68" s="16">
        <f t="shared" si="16"/>
        <v>0</v>
      </c>
      <c r="R68" s="12">
        <f t="shared" si="5"/>
        <v>0.0037541435283741076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2.75">
      <c r="A69" s="77"/>
      <c r="B69" s="77"/>
      <c r="C69" s="77"/>
      <c r="D69" s="79">
        <f t="shared" si="6"/>
        <v>0</v>
      </c>
      <c r="E69" s="79">
        <f t="shared" si="6"/>
        <v>0</v>
      </c>
      <c r="F69" s="16">
        <f t="shared" si="7"/>
        <v>0</v>
      </c>
      <c r="G69" s="16">
        <f t="shared" si="7"/>
        <v>0</v>
      </c>
      <c r="H69" s="16">
        <f t="shared" si="8"/>
        <v>0</v>
      </c>
      <c r="I69" s="16">
        <f t="shared" si="9"/>
        <v>0</v>
      </c>
      <c r="J69" s="16">
        <f t="shared" si="10"/>
        <v>0</v>
      </c>
      <c r="K69" s="16">
        <f t="shared" si="11"/>
        <v>0</v>
      </c>
      <c r="L69" s="16">
        <f t="shared" si="12"/>
        <v>0</v>
      </c>
      <c r="M69" s="16">
        <f t="shared" si="4"/>
        <v>-0.0037541435283741076</v>
      </c>
      <c r="N69" s="16">
        <f t="shared" si="13"/>
        <v>0</v>
      </c>
      <c r="O69" s="80">
        <f t="shared" si="14"/>
        <v>0</v>
      </c>
      <c r="P69" s="16">
        <f t="shared" si="15"/>
        <v>0</v>
      </c>
      <c r="Q69" s="16">
        <f t="shared" si="16"/>
        <v>0</v>
      </c>
      <c r="R69" s="12">
        <f t="shared" si="5"/>
        <v>0.0037541435283741076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2.75">
      <c r="A70" s="77"/>
      <c r="B70" s="77"/>
      <c r="C70" s="77"/>
      <c r="D70" s="79">
        <f t="shared" si="6"/>
        <v>0</v>
      </c>
      <c r="E70" s="79">
        <f t="shared" si="6"/>
        <v>0</v>
      </c>
      <c r="F70" s="16">
        <f t="shared" si="7"/>
        <v>0</v>
      </c>
      <c r="G70" s="16">
        <f t="shared" si="7"/>
        <v>0</v>
      </c>
      <c r="H70" s="16">
        <f t="shared" si="8"/>
        <v>0</v>
      </c>
      <c r="I70" s="16">
        <f t="shared" si="9"/>
        <v>0</v>
      </c>
      <c r="J70" s="16">
        <f t="shared" si="10"/>
        <v>0</v>
      </c>
      <c r="K70" s="16">
        <f t="shared" si="11"/>
        <v>0</v>
      </c>
      <c r="L70" s="16">
        <f t="shared" si="12"/>
        <v>0</v>
      </c>
      <c r="M70" s="16">
        <f t="shared" si="4"/>
        <v>-0.0037541435283741076</v>
      </c>
      <c r="N70" s="16">
        <f t="shared" si="13"/>
        <v>0</v>
      </c>
      <c r="O70" s="80">
        <f t="shared" si="14"/>
        <v>0</v>
      </c>
      <c r="P70" s="16">
        <f t="shared" si="15"/>
        <v>0</v>
      </c>
      <c r="Q70" s="16">
        <f t="shared" si="16"/>
        <v>0</v>
      </c>
      <c r="R70" s="12">
        <f t="shared" si="5"/>
        <v>0.0037541435283741076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2.75">
      <c r="A71" s="77"/>
      <c r="B71" s="77"/>
      <c r="C71" s="77"/>
      <c r="D71" s="79">
        <f t="shared" si="6"/>
        <v>0</v>
      </c>
      <c r="E71" s="79">
        <f t="shared" si="6"/>
        <v>0</v>
      </c>
      <c r="F71" s="16">
        <f t="shared" si="7"/>
        <v>0</v>
      </c>
      <c r="G71" s="16">
        <f t="shared" si="7"/>
        <v>0</v>
      </c>
      <c r="H71" s="16">
        <f t="shared" si="8"/>
        <v>0</v>
      </c>
      <c r="I71" s="16">
        <f t="shared" si="9"/>
        <v>0</v>
      </c>
      <c r="J71" s="16">
        <f t="shared" si="10"/>
        <v>0</v>
      </c>
      <c r="K71" s="16">
        <f t="shared" si="11"/>
        <v>0</v>
      </c>
      <c r="L71" s="16">
        <f t="shared" si="12"/>
        <v>0</v>
      </c>
      <c r="M71" s="16">
        <f t="shared" si="4"/>
        <v>-0.0037541435283741076</v>
      </c>
      <c r="N71" s="16">
        <f t="shared" si="13"/>
        <v>0</v>
      </c>
      <c r="O71" s="80">
        <f t="shared" si="14"/>
        <v>0</v>
      </c>
      <c r="P71" s="16">
        <f t="shared" si="15"/>
        <v>0</v>
      </c>
      <c r="Q71" s="16">
        <f t="shared" si="16"/>
        <v>0</v>
      </c>
      <c r="R71" s="12">
        <f t="shared" si="5"/>
        <v>0.0037541435283741076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2.75">
      <c r="A72" s="77"/>
      <c r="B72" s="77"/>
      <c r="C72" s="77"/>
      <c r="D72" s="79">
        <f t="shared" si="6"/>
        <v>0</v>
      </c>
      <c r="E72" s="79">
        <f t="shared" si="6"/>
        <v>0</v>
      </c>
      <c r="F72" s="16">
        <f t="shared" si="7"/>
        <v>0</v>
      </c>
      <c r="G72" s="16">
        <f t="shared" si="7"/>
        <v>0</v>
      </c>
      <c r="H72" s="16">
        <f t="shared" si="8"/>
        <v>0</v>
      </c>
      <c r="I72" s="16">
        <f t="shared" si="9"/>
        <v>0</v>
      </c>
      <c r="J72" s="16">
        <f t="shared" si="10"/>
        <v>0</v>
      </c>
      <c r="K72" s="16">
        <f t="shared" si="11"/>
        <v>0</v>
      </c>
      <c r="L72" s="16">
        <f t="shared" si="12"/>
        <v>0</v>
      </c>
      <c r="M72" s="16">
        <f t="shared" si="4"/>
        <v>-0.0037541435283741076</v>
      </c>
      <c r="N72" s="16">
        <f t="shared" si="13"/>
        <v>0</v>
      </c>
      <c r="O72" s="80">
        <f t="shared" si="14"/>
        <v>0</v>
      </c>
      <c r="P72" s="16">
        <f t="shared" si="15"/>
        <v>0</v>
      </c>
      <c r="Q72" s="16">
        <f t="shared" si="16"/>
        <v>0</v>
      </c>
      <c r="R72" s="12">
        <f t="shared" si="5"/>
        <v>0.0037541435283741076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2.75">
      <c r="A73" s="77"/>
      <c r="B73" s="77"/>
      <c r="C73" s="77"/>
      <c r="D73" s="79">
        <f t="shared" si="6"/>
        <v>0</v>
      </c>
      <c r="E73" s="79">
        <f t="shared" si="6"/>
        <v>0</v>
      </c>
      <c r="F73" s="16">
        <f t="shared" si="7"/>
        <v>0</v>
      </c>
      <c r="G73" s="16">
        <f t="shared" si="7"/>
        <v>0</v>
      </c>
      <c r="H73" s="16">
        <f t="shared" si="8"/>
        <v>0</v>
      </c>
      <c r="I73" s="16">
        <f t="shared" si="9"/>
        <v>0</v>
      </c>
      <c r="J73" s="16">
        <f t="shared" si="10"/>
        <v>0</v>
      </c>
      <c r="K73" s="16">
        <f t="shared" si="11"/>
        <v>0</v>
      </c>
      <c r="L73" s="16">
        <f t="shared" si="12"/>
        <v>0</v>
      </c>
      <c r="M73" s="16">
        <f t="shared" si="4"/>
        <v>-0.0037541435283741076</v>
      </c>
      <c r="N73" s="16">
        <f t="shared" si="13"/>
        <v>0</v>
      </c>
      <c r="O73" s="80">
        <f t="shared" si="14"/>
        <v>0</v>
      </c>
      <c r="P73" s="16">
        <f t="shared" si="15"/>
        <v>0</v>
      </c>
      <c r="Q73" s="16">
        <f t="shared" si="16"/>
        <v>0</v>
      </c>
      <c r="R73" s="12">
        <f t="shared" si="5"/>
        <v>0.0037541435283741076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2.75">
      <c r="A74" s="77"/>
      <c r="B74" s="77"/>
      <c r="C74" s="77"/>
      <c r="D74" s="79">
        <f t="shared" si="6"/>
        <v>0</v>
      </c>
      <c r="E74" s="79">
        <f t="shared" si="6"/>
        <v>0</v>
      </c>
      <c r="F74" s="16">
        <f t="shared" si="7"/>
        <v>0</v>
      </c>
      <c r="G74" s="16">
        <f t="shared" si="7"/>
        <v>0</v>
      </c>
      <c r="H74" s="16">
        <f t="shared" si="8"/>
        <v>0</v>
      </c>
      <c r="I74" s="16">
        <f t="shared" si="9"/>
        <v>0</v>
      </c>
      <c r="J74" s="16">
        <f t="shared" si="10"/>
        <v>0</v>
      </c>
      <c r="K74" s="16">
        <f t="shared" si="11"/>
        <v>0</v>
      </c>
      <c r="L74" s="16">
        <f t="shared" si="12"/>
        <v>0</v>
      </c>
      <c r="M74" s="16">
        <f t="shared" si="4"/>
        <v>-0.0037541435283741076</v>
      </c>
      <c r="N74" s="16">
        <f t="shared" si="13"/>
        <v>0</v>
      </c>
      <c r="O74" s="80">
        <f t="shared" si="14"/>
        <v>0</v>
      </c>
      <c r="P74" s="16">
        <f t="shared" si="15"/>
        <v>0</v>
      </c>
      <c r="Q74" s="16">
        <f t="shared" si="16"/>
        <v>0</v>
      </c>
      <c r="R74" s="12">
        <f t="shared" si="5"/>
        <v>0.0037541435283741076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2.75">
      <c r="A75" s="77"/>
      <c r="B75" s="77"/>
      <c r="C75" s="77"/>
      <c r="D75" s="79">
        <f t="shared" si="6"/>
        <v>0</v>
      </c>
      <c r="E75" s="79">
        <f t="shared" si="6"/>
        <v>0</v>
      </c>
      <c r="F75" s="16">
        <f t="shared" si="7"/>
        <v>0</v>
      </c>
      <c r="G75" s="16">
        <f t="shared" si="7"/>
        <v>0</v>
      </c>
      <c r="H75" s="16">
        <f t="shared" si="8"/>
        <v>0</v>
      </c>
      <c r="I75" s="16">
        <f t="shared" si="9"/>
        <v>0</v>
      </c>
      <c r="J75" s="16">
        <f t="shared" si="10"/>
        <v>0</v>
      </c>
      <c r="K75" s="16">
        <f t="shared" si="11"/>
        <v>0</v>
      </c>
      <c r="L75" s="16">
        <f t="shared" si="12"/>
        <v>0</v>
      </c>
      <c r="M75" s="16">
        <f t="shared" si="4"/>
        <v>-0.0037541435283741076</v>
      </c>
      <c r="N75" s="16">
        <f t="shared" si="13"/>
        <v>0</v>
      </c>
      <c r="O75" s="80">
        <f t="shared" si="14"/>
        <v>0</v>
      </c>
      <c r="P75" s="16">
        <f t="shared" si="15"/>
        <v>0</v>
      </c>
      <c r="Q75" s="16">
        <f t="shared" si="16"/>
        <v>0</v>
      </c>
      <c r="R75" s="12">
        <f t="shared" si="5"/>
        <v>0.0037541435283741076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2.75">
      <c r="A76" s="77"/>
      <c r="B76" s="77"/>
      <c r="C76" s="77"/>
      <c r="D76" s="79">
        <f t="shared" si="6"/>
        <v>0</v>
      </c>
      <c r="E76" s="79">
        <f t="shared" si="6"/>
        <v>0</v>
      </c>
      <c r="F76" s="16">
        <f t="shared" si="7"/>
        <v>0</v>
      </c>
      <c r="G76" s="16">
        <f t="shared" si="7"/>
        <v>0</v>
      </c>
      <c r="H76" s="16">
        <f t="shared" si="8"/>
        <v>0</v>
      </c>
      <c r="I76" s="16">
        <f t="shared" si="9"/>
        <v>0</v>
      </c>
      <c r="J76" s="16">
        <f t="shared" si="10"/>
        <v>0</v>
      </c>
      <c r="K76" s="16">
        <f t="shared" si="11"/>
        <v>0</v>
      </c>
      <c r="L76" s="16">
        <f t="shared" si="12"/>
        <v>0</v>
      </c>
      <c r="M76" s="16">
        <f t="shared" si="4"/>
        <v>-0.0037541435283741076</v>
      </c>
      <c r="N76" s="16">
        <f t="shared" si="13"/>
        <v>0</v>
      </c>
      <c r="O76" s="80">
        <f t="shared" si="14"/>
        <v>0</v>
      </c>
      <c r="P76" s="16">
        <f t="shared" si="15"/>
        <v>0</v>
      </c>
      <c r="Q76" s="16">
        <f t="shared" si="16"/>
        <v>0</v>
      </c>
      <c r="R76" s="12">
        <f t="shared" si="5"/>
        <v>0.0037541435283741076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2.75">
      <c r="A77" s="77"/>
      <c r="B77" s="77"/>
      <c r="C77" s="77"/>
      <c r="D77" s="79">
        <f t="shared" si="6"/>
        <v>0</v>
      </c>
      <c r="E77" s="79">
        <f t="shared" si="6"/>
        <v>0</v>
      </c>
      <c r="F77" s="16">
        <f t="shared" si="7"/>
        <v>0</v>
      </c>
      <c r="G77" s="16">
        <f t="shared" si="7"/>
        <v>0</v>
      </c>
      <c r="H77" s="16">
        <f t="shared" si="8"/>
        <v>0</v>
      </c>
      <c r="I77" s="16">
        <f t="shared" si="9"/>
        <v>0</v>
      </c>
      <c r="J77" s="16">
        <f t="shared" si="10"/>
        <v>0</v>
      </c>
      <c r="K77" s="16">
        <f t="shared" si="11"/>
        <v>0</v>
      </c>
      <c r="L77" s="16">
        <f t="shared" si="12"/>
        <v>0</v>
      </c>
      <c r="M77" s="16">
        <f t="shared" si="4"/>
        <v>-0.0037541435283741076</v>
      </c>
      <c r="N77" s="16">
        <f t="shared" si="13"/>
        <v>0</v>
      </c>
      <c r="O77" s="80">
        <f t="shared" si="14"/>
        <v>0</v>
      </c>
      <c r="P77" s="16">
        <f t="shared" si="15"/>
        <v>0</v>
      </c>
      <c r="Q77" s="16">
        <f t="shared" si="16"/>
        <v>0</v>
      </c>
      <c r="R77" s="12">
        <f t="shared" si="5"/>
        <v>0.0037541435283741076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2.75">
      <c r="A78" s="77"/>
      <c r="B78" s="77"/>
      <c r="C78" s="77"/>
      <c r="D78" s="79">
        <f t="shared" si="6"/>
        <v>0</v>
      </c>
      <c r="E78" s="79">
        <f t="shared" si="6"/>
        <v>0</v>
      </c>
      <c r="F78" s="16">
        <f t="shared" si="7"/>
        <v>0</v>
      </c>
      <c r="G78" s="16">
        <f t="shared" si="7"/>
        <v>0</v>
      </c>
      <c r="H78" s="16">
        <f t="shared" si="8"/>
        <v>0</v>
      </c>
      <c r="I78" s="16">
        <f t="shared" si="9"/>
        <v>0</v>
      </c>
      <c r="J78" s="16">
        <f t="shared" si="10"/>
        <v>0</v>
      </c>
      <c r="K78" s="16">
        <f t="shared" si="11"/>
        <v>0</v>
      </c>
      <c r="L78" s="16">
        <f t="shared" si="12"/>
        <v>0</v>
      </c>
      <c r="M78" s="16">
        <f t="shared" si="4"/>
        <v>-0.0037541435283741076</v>
      </c>
      <c r="N78" s="16">
        <f t="shared" si="13"/>
        <v>0</v>
      </c>
      <c r="O78" s="80">
        <f t="shared" si="14"/>
        <v>0</v>
      </c>
      <c r="P78" s="16">
        <f t="shared" si="15"/>
        <v>0</v>
      </c>
      <c r="Q78" s="16">
        <f t="shared" si="16"/>
        <v>0</v>
      </c>
      <c r="R78" s="12">
        <f t="shared" si="5"/>
        <v>0.0037541435283741076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2.75">
      <c r="A79" s="77"/>
      <c r="B79" s="77"/>
      <c r="C79" s="77"/>
      <c r="D79" s="79">
        <f t="shared" si="6"/>
        <v>0</v>
      </c>
      <c r="E79" s="79">
        <f t="shared" si="6"/>
        <v>0</v>
      </c>
      <c r="F79" s="16">
        <f t="shared" si="7"/>
        <v>0</v>
      </c>
      <c r="G79" s="16">
        <f t="shared" si="7"/>
        <v>0</v>
      </c>
      <c r="H79" s="16">
        <f t="shared" si="8"/>
        <v>0</v>
      </c>
      <c r="I79" s="16">
        <f t="shared" si="9"/>
        <v>0</v>
      </c>
      <c r="J79" s="16">
        <f t="shared" si="10"/>
        <v>0</v>
      </c>
      <c r="K79" s="16">
        <f t="shared" si="11"/>
        <v>0</v>
      </c>
      <c r="L79" s="16">
        <f t="shared" si="12"/>
        <v>0</v>
      </c>
      <c r="M79" s="16">
        <f t="shared" si="4"/>
        <v>-0.0037541435283741076</v>
      </c>
      <c r="N79" s="16">
        <f t="shared" si="13"/>
        <v>0</v>
      </c>
      <c r="O79" s="80">
        <f t="shared" si="14"/>
        <v>0</v>
      </c>
      <c r="P79" s="16">
        <f t="shared" si="15"/>
        <v>0</v>
      </c>
      <c r="Q79" s="16">
        <f t="shared" si="16"/>
        <v>0</v>
      </c>
      <c r="R79" s="12">
        <f t="shared" si="5"/>
        <v>0.0037541435283741076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2.75">
      <c r="A80" s="77"/>
      <c r="B80" s="77"/>
      <c r="C80" s="77"/>
      <c r="D80" s="79">
        <f t="shared" si="6"/>
        <v>0</v>
      </c>
      <c r="E80" s="79">
        <f t="shared" si="6"/>
        <v>0</v>
      </c>
      <c r="F80" s="16">
        <f t="shared" si="7"/>
        <v>0</v>
      </c>
      <c r="G80" s="16">
        <f t="shared" si="7"/>
        <v>0</v>
      </c>
      <c r="H80" s="16">
        <f t="shared" si="8"/>
        <v>0</v>
      </c>
      <c r="I80" s="16">
        <f t="shared" si="9"/>
        <v>0</v>
      </c>
      <c r="J80" s="16">
        <f t="shared" si="10"/>
        <v>0</v>
      </c>
      <c r="K80" s="16">
        <f t="shared" si="11"/>
        <v>0</v>
      </c>
      <c r="L80" s="16">
        <f t="shared" si="12"/>
        <v>0</v>
      </c>
      <c r="M80" s="16">
        <f t="shared" si="4"/>
        <v>-0.0037541435283741076</v>
      </c>
      <c r="N80" s="16">
        <f t="shared" si="13"/>
        <v>0</v>
      </c>
      <c r="O80" s="80">
        <f t="shared" si="14"/>
        <v>0</v>
      </c>
      <c r="P80" s="16">
        <f t="shared" si="15"/>
        <v>0</v>
      </c>
      <c r="Q80" s="16">
        <f t="shared" si="16"/>
        <v>0</v>
      </c>
      <c r="R80" s="12">
        <f t="shared" si="5"/>
        <v>0.0037541435283741076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2.75">
      <c r="A81" s="77"/>
      <c r="B81" s="77"/>
      <c r="C81" s="77"/>
      <c r="D81" s="79">
        <f t="shared" si="6"/>
        <v>0</v>
      </c>
      <c r="E81" s="79">
        <f t="shared" si="6"/>
        <v>0</v>
      </c>
      <c r="F81" s="16">
        <f t="shared" si="7"/>
        <v>0</v>
      </c>
      <c r="G81" s="16">
        <f t="shared" si="7"/>
        <v>0</v>
      </c>
      <c r="H81" s="16">
        <f t="shared" si="8"/>
        <v>0</v>
      </c>
      <c r="I81" s="16">
        <f t="shared" si="9"/>
        <v>0</v>
      </c>
      <c r="J81" s="16">
        <f t="shared" si="10"/>
        <v>0</v>
      </c>
      <c r="K81" s="16">
        <f t="shared" si="11"/>
        <v>0</v>
      </c>
      <c r="L81" s="16">
        <f t="shared" si="12"/>
        <v>0</v>
      </c>
      <c r="M81" s="16">
        <f t="shared" si="4"/>
        <v>-0.0037541435283741076</v>
      </c>
      <c r="N81" s="16">
        <f t="shared" si="13"/>
        <v>0</v>
      </c>
      <c r="O81" s="80">
        <f t="shared" si="14"/>
        <v>0</v>
      </c>
      <c r="P81" s="16">
        <f t="shared" si="15"/>
        <v>0</v>
      </c>
      <c r="Q81" s="16">
        <f t="shared" si="16"/>
        <v>0</v>
      </c>
      <c r="R81" s="12">
        <f t="shared" si="5"/>
        <v>0.0037541435283741076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2.75">
      <c r="A82" s="77"/>
      <c r="B82" s="77"/>
      <c r="C82" s="77"/>
      <c r="D82" s="79">
        <f t="shared" si="6"/>
        <v>0</v>
      </c>
      <c r="E82" s="79">
        <f t="shared" si="6"/>
        <v>0</v>
      </c>
      <c r="F82" s="16">
        <f t="shared" si="7"/>
        <v>0</v>
      </c>
      <c r="G82" s="16">
        <f t="shared" si="7"/>
        <v>0</v>
      </c>
      <c r="H82" s="16">
        <f t="shared" si="8"/>
        <v>0</v>
      </c>
      <c r="I82" s="16">
        <f t="shared" si="9"/>
        <v>0</v>
      </c>
      <c r="J82" s="16">
        <f t="shared" si="10"/>
        <v>0</v>
      </c>
      <c r="K82" s="16">
        <f t="shared" si="11"/>
        <v>0</v>
      </c>
      <c r="L82" s="16">
        <f t="shared" si="12"/>
        <v>0</v>
      </c>
      <c r="M82" s="16">
        <f t="shared" si="4"/>
        <v>-0.0037541435283741076</v>
      </c>
      <c r="N82" s="16">
        <f t="shared" si="13"/>
        <v>0</v>
      </c>
      <c r="O82" s="80">
        <f t="shared" si="14"/>
        <v>0</v>
      </c>
      <c r="P82" s="16">
        <f t="shared" si="15"/>
        <v>0</v>
      </c>
      <c r="Q82" s="16">
        <f t="shared" si="16"/>
        <v>0</v>
      </c>
      <c r="R82" s="12">
        <f t="shared" si="5"/>
        <v>0.0037541435283741076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2.75">
      <c r="A83" s="77"/>
      <c r="B83" s="77"/>
      <c r="C83" s="77"/>
      <c r="D83" s="79">
        <f t="shared" si="6"/>
        <v>0</v>
      </c>
      <c r="E83" s="79">
        <f t="shared" si="6"/>
        <v>0</v>
      </c>
      <c r="F83" s="16">
        <f t="shared" si="7"/>
        <v>0</v>
      </c>
      <c r="G83" s="16">
        <f t="shared" si="7"/>
        <v>0</v>
      </c>
      <c r="H83" s="16">
        <f t="shared" si="8"/>
        <v>0</v>
      </c>
      <c r="I83" s="16">
        <f t="shared" si="9"/>
        <v>0</v>
      </c>
      <c r="J83" s="16">
        <f t="shared" si="10"/>
        <v>0</v>
      </c>
      <c r="K83" s="16">
        <f t="shared" si="11"/>
        <v>0</v>
      </c>
      <c r="L83" s="16">
        <f t="shared" si="12"/>
        <v>0</v>
      </c>
      <c r="M83" s="16">
        <f t="shared" si="4"/>
        <v>-0.0037541435283741076</v>
      </c>
      <c r="N83" s="16">
        <f t="shared" si="13"/>
        <v>0</v>
      </c>
      <c r="O83" s="80">
        <f t="shared" si="14"/>
        <v>0</v>
      </c>
      <c r="P83" s="16">
        <f t="shared" si="15"/>
        <v>0</v>
      </c>
      <c r="Q83" s="16">
        <f t="shared" si="16"/>
        <v>0</v>
      </c>
      <c r="R83" s="12">
        <f t="shared" si="5"/>
        <v>0.0037541435283741076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2.75">
      <c r="A84" s="77"/>
      <c r="B84" s="77"/>
      <c r="C84" s="77"/>
      <c r="D84" s="79">
        <f t="shared" si="6"/>
        <v>0</v>
      </c>
      <c r="E84" s="79">
        <f t="shared" si="6"/>
        <v>0</v>
      </c>
      <c r="F84" s="16">
        <f t="shared" si="7"/>
        <v>0</v>
      </c>
      <c r="G84" s="16">
        <f t="shared" si="7"/>
        <v>0</v>
      </c>
      <c r="H84" s="16">
        <f t="shared" si="8"/>
        <v>0</v>
      </c>
      <c r="I84" s="16">
        <f t="shared" si="9"/>
        <v>0</v>
      </c>
      <c r="J84" s="16">
        <f t="shared" si="10"/>
        <v>0</v>
      </c>
      <c r="K84" s="16">
        <f t="shared" si="11"/>
        <v>0</v>
      </c>
      <c r="L84" s="16">
        <f t="shared" si="12"/>
        <v>0</v>
      </c>
      <c r="M84" s="16">
        <f aca="true" t="shared" si="17" ref="M84:M147">+E$4+E$5*D84+E$6*D84^2</f>
        <v>-0.0037541435283741076</v>
      </c>
      <c r="N84" s="16">
        <f t="shared" si="13"/>
        <v>0</v>
      </c>
      <c r="O84" s="80">
        <f t="shared" si="14"/>
        <v>0</v>
      </c>
      <c r="P84" s="16">
        <f t="shared" si="15"/>
        <v>0</v>
      </c>
      <c r="Q84" s="16">
        <f t="shared" si="16"/>
        <v>0</v>
      </c>
      <c r="R84" s="12">
        <f aca="true" t="shared" si="18" ref="R84:R147">+E84-M84</f>
        <v>0.0037541435283741076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2.75">
      <c r="A85" s="77"/>
      <c r="B85" s="77"/>
      <c r="C85" s="77"/>
      <c r="D85" s="79">
        <f aca="true" t="shared" si="19" ref="D85:E143">A85/A$18</f>
        <v>0</v>
      </c>
      <c r="E85" s="79">
        <f t="shared" si="19"/>
        <v>0</v>
      </c>
      <c r="F85" s="16">
        <f aca="true" t="shared" si="20" ref="F85:G143">$C85*D85</f>
        <v>0</v>
      </c>
      <c r="G85" s="16">
        <f t="shared" si="20"/>
        <v>0</v>
      </c>
      <c r="H85" s="16">
        <f aca="true" t="shared" si="21" ref="H85:H148">C85*D85*D85</f>
        <v>0</v>
      </c>
      <c r="I85" s="16">
        <f aca="true" t="shared" si="22" ref="I85:I148">C85*D85*D85*D85</f>
        <v>0</v>
      </c>
      <c r="J85" s="16">
        <f aca="true" t="shared" si="23" ref="J85:J148">C85*D85*D85*D85*D85</f>
        <v>0</v>
      </c>
      <c r="K85" s="16">
        <f aca="true" t="shared" si="24" ref="K85:K148">C85*E85*D85</f>
        <v>0</v>
      </c>
      <c r="L85" s="16">
        <f aca="true" t="shared" si="25" ref="L85:L148">C85*E85*D85*D85</f>
        <v>0</v>
      </c>
      <c r="M85" s="16">
        <f t="shared" si="17"/>
        <v>-0.0037541435283741076</v>
      </c>
      <c r="N85" s="16">
        <f aca="true" t="shared" si="26" ref="N85:N148">C85*(M85-E85)^2</f>
        <v>0</v>
      </c>
      <c r="O85" s="80">
        <f aca="true" t="shared" si="27" ref="O85:O148">(C85*O$1-O$2*F85+O$3*H85)^2</f>
        <v>0</v>
      </c>
      <c r="P85" s="16">
        <f aca="true" t="shared" si="28" ref="P85:P148">(-C85*O$2+O$4*F85-O$5*H85)^2</f>
        <v>0</v>
      </c>
      <c r="Q85" s="16">
        <f aca="true" t="shared" si="29" ref="Q85:Q148">+(C85*O$3-F85*O$5+H85*O$6)^2</f>
        <v>0</v>
      </c>
      <c r="R85" s="12">
        <f t="shared" si="18"/>
        <v>0.0037541435283741076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2.75">
      <c r="A86" s="77"/>
      <c r="B86" s="77"/>
      <c r="C86" s="77"/>
      <c r="D86" s="79">
        <f t="shared" si="19"/>
        <v>0</v>
      </c>
      <c r="E86" s="79">
        <f t="shared" si="19"/>
        <v>0</v>
      </c>
      <c r="F86" s="16">
        <f t="shared" si="20"/>
        <v>0</v>
      </c>
      <c r="G86" s="16">
        <f t="shared" si="20"/>
        <v>0</v>
      </c>
      <c r="H86" s="16">
        <f t="shared" si="21"/>
        <v>0</v>
      </c>
      <c r="I86" s="16">
        <f t="shared" si="22"/>
        <v>0</v>
      </c>
      <c r="J86" s="16">
        <f t="shared" si="23"/>
        <v>0</v>
      </c>
      <c r="K86" s="16">
        <f t="shared" si="24"/>
        <v>0</v>
      </c>
      <c r="L86" s="16">
        <f t="shared" si="25"/>
        <v>0</v>
      </c>
      <c r="M86" s="16">
        <f t="shared" si="17"/>
        <v>-0.0037541435283741076</v>
      </c>
      <c r="N86" s="16">
        <f t="shared" si="26"/>
        <v>0</v>
      </c>
      <c r="O86" s="80">
        <f t="shared" si="27"/>
        <v>0</v>
      </c>
      <c r="P86" s="16">
        <f t="shared" si="28"/>
        <v>0</v>
      </c>
      <c r="Q86" s="16">
        <f t="shared" si="29"/>
        <v>0</v>
      </c>
      <c r="R86" s="12">
        <f t="shared" si="18"/>
        <v>0.0037541435283741076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2.75">
      <c r="A87" s="77"/>
      <c r="B87" s="77"/>
      <c r="C87" s="77"/>
      <c r="D87" s="79">
        <f t="shared" si="19"/>
        <v>0</v>
      </c>
      <c r="E87" s="79">
        <f t="shared" si="19"/>
        <v>0</v>
      </c>
      <c r="F87" s="16">
        <f t="shared" si="20"/>
        <v>0</v>
      </c>
      <c r="G87" s="16">
        <f t="shared" si="20"/>
        <v>0</v>
      </c>
      <c r="H87" s="16">
        <f t="shared" si="21"/>
        <v>0</v>
      </c>
      <c r="I87" s="16">
        <f t="shared" si="22"/>
        <v>0</v>
      </c>
      <c r="J87" s="16">
        <f t="shared" si="23"/>
        <v>0</v>
      </c>
      <c r="K87" s="16">
        <f t="shared" si="24"/>
        <v>0</v>
      </c>
      <c r="L87" s="16">
        <f t="shared" si="25"/>
        <v>0</v>
      </c>
      <c r="M87" s="16">
        <f t="shared" si="17"/>
        <v>-0.0037541435283741076</v>
      </c>
      <c r="N87" s="16">
        <f t="shared" si="26"/>
        <v>0</v>
      </c>
      <c r="O87" s="80">
        <f t="shared" si="27"/>
        <v>0</v>
      </c>
      <c r="P87" s="16">
        <f t="shared" si="28"/>
        <v>0</v>
      </c>
      <c r="Q87" s="16">
        <f t="shared" si="29"/>
        <v>0</v>
      </c>
      <c r="R87" s="12">
        <f t="shared" si="18"/>
        <v>0.0037541435283741076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2.75">
      <c r="A88" s="77"/>
      <c r="B88" s="77"/>
      <c r="C88" s="77"/>
      <c r="D88" s="79">
        <f t="shared" si="19"/>
        <v>0</v>
      </c>
      <c r="E88" s="79">
        <f t="shared" si="19"/>
        <v>0</v>
      </c>
      <c r="F88" s="16">
        <f t="shared" si="20"/>
        <v>0</v>
      </c>
      <c r="G88" s="16">
        <f t="shared" si="20"/>
        <v>0</v>
      </c>
      <c r="H88" s="16">
        <f t="shared" si="21"/>
        <v>0</v>
      </c>
      <c r="I88" s="16">
        <f t="shared" si="22"/>
        <v>0</v>
      </c>
      <c r="J88" s="16">
        <f t="shared" si="23"/>
        <v>0</v>
      </c>
      <c r="K88" s="16">
        <f t="shared" si="24"/>
        <v>0</v>
      </c>
      <c r="L88" s="16">
        <f t="shared" si="25"/>
        <v>0</v>
      </c>
      <c r="M88" s="16">
        <f t="shared" si="17"/>
        <v>-0.0037541435283741076</v>
      </c>
      <c r="N88" s="16">
        <f t="shared" si="26"/>
        <v>0</v>
      </c>
      <c r="O88" s="80">
        <f t="shared" si="27"/>
        <v>0</v>
      </c>
      <c r="P88" s="16">
        <f t="shared" si="28"/>
        <v>0</v>
      </c>
      <c r="Q88" s="16">
        <f t="shared" si="29"/>
        <v>0</v>
      </c>
      <c r="R88" s="12">
        <f t="shared" si="18"/>
        <v>0.0037541435283741076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2.75">
      <c r="A89" s="77"/>
      <c r="B89" s="77"/>
      <c r="C89" s="77"/>
      <c r="D89" s="79">
        <f t="shared" si="19"/>
        <v>0</v>
      </c>
      <c r="E89" s="79">
        <f t="shared" si="19"/>
        <v>0</v>
      </c>
      <c r="F89" s="16">
        <f t="shared" si="20"/>
        <v>0</v>
      </c>
      <c r="G89" s="16">
        <f t="shared" si="20"/>
        <v>0</v>
      </c>
      <c r="H89" s="16">
        <f t="shared" si="21"/>
        <v>0</v>
      </c>
      <c r="I89" s="16">
        <f t="shared" si="22"/>
        <v>0</v>
      </c>
      <c r="J89" s="16">
        <f t="shared" si="23"/>
        <v>0</v>
      </c>
      <c r="K89" s="16">
        <f t="shared" si="24"/>
        <v>0</v>
      </c>
      <c r="L89" s="16">
        <f t="shared" si="25"/>
        <v>0</v>
      </c>
      <c r="M89" s="16">
        <f t="shared" si="17"/>
        <v>-0.0037541435283741076</v>
      </c>
      <c r="N89" s="16">
        <f t="shared" si="26"/>
        <v>0</v>
      </c>
      <c r="O89" s="80">
        <f t="shared" si="27"/>
        <v>0</v>
      </c>
      <c r="P89" s="16">
        <f t="shared" si="28"/>
        <v>0</v>
      </c>
      <c r="Q89" s="16">
        <f t="shared" si="29"/>
        <v>0</v>
      </c>
      <c r="R89" s="12">
        <f t="shared" si="18"/>
        <v>0.0037541435283741076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2.75">
      <c r="A90" s="77"/>
      <c r="B90" s="77"/>
      <c r="C90" s="77"/>
      <c r="D90" s="79">
        <f t="shared" si="19"/>
        <v>0</v>
      </c>
      <c r="E90" s="79">
        <f t="shared" si="19"/>
        <v>0</v>
      </c>
      <c r="F90" s="16">
        <f t="shared" si="20"/>
        <v>0</v>
      </c>
      <c r="G90" s="16">
        <f t="shared" si="20"/>
        <v>0</v>
      </c>
      <c r="H90" s="16">
        <f t="shared" si="21"/>
        <v>0</v>
      </c>
      <c r="I90" s="16">
        <f t="shared" si="22"/>
        <v>0</v>
      </c>
      <c r="J90" s="16">
        <f t="shared" si="23"/>
        <v>0</v>
      </c>
      <c r="K90" s="16">
        <f t="shared" si="24"/>
        <v>0</v>
      </c>
      <c r="L90" s="16">
        <f t="shared" si="25"/>
        <v>0</v>
      </c>
      <c r="M90" s="16">
        <f t="shared" si="17"/>
        <v>-0.0037541435283741076</v>
      </c>
      <c r="N90" s="16">
        <f t="shared" si="26"/>
        <v>0</v>
      </c>
      <c r="O90" s="80">
        <f t="shared" si="27"/>
        <v>0</v>
      </c>
      <c r="P90" s="16">
        <f t="shared" si="28"/>
        <v>0</v>
      </c>
      <c r="Q90" s="16">
        <f t="shared" si="29"/>
        <v>0</v>
      </c>
      <c r="R90" s="12">
        <f t="shared" si="18"/>
        <v>0.0037541435283741076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2.75">
      <c r="A91" s="77"/>
      <c r="B91" s="77"/>
      <c r="C91" s="77"/>
      <c r="D91" s="79">
        <f t="shared" si="19"/>
        <v>0</v>
      </c>
      <c r="E91" s="79">
        <f t="shared" si="19"/>
        <v>0</v>
      </c>
      <c r="F91" s="16">
        <f t="shared" si="20"/>
        <v>0</v>
      </c>
      <c r="G91" s="16">
        <f t="shared" si="20"/>
        <v>0</v>
      </c>
      <c r="H91" s="16">
        <f t="shared" si="21"/>
        <v>0</v>
      </c>
      <c r="I91" s="16">
        <f t="shared" si="22"/>
        <v>0</v>
      </c>
      <c r="J91" s="16">
        <f t="shared" si="23"/>
        <v>0</v>
      </c>
      <c r="K91" s="16">
        <f t="shared" si="24"/>
        <v>0</v>
      </c>
      <c r="L91" s="16">
        <f t="shared" si="25"/>
        <v>0</v>
      </c>
      <c r="M91" s="16">
        <f t="shared" si="17"/>
        <v>-0.0037541435283741076</v>
      </c>
      <c r="N91" s="16">
        <f t="shared" si="26"/>
        <v>0</v>
      </c>
      <c r="O91" s="80">
        <f t="shared" si="27"/>
        <v>0</v>
      </c>
      <c r="P91" s="16">
        <f t="shared" si="28"/>
        <v>0</v>
      </c>
      <c r="Q91" s="16">
        <f t="shared" si="29"/>
        <v>0</v>
      </c>
      <c r="R91" s="12">
        <f t="shared" si="18"/>
        <v>0.0037541435283741076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2.75">
      <c r="A92" s="77"/>
      <c r="B92" s="77"/>
      <c r="C92" s="77"/>
      <c r="D92" s="79">
        <f t="shared" si="19"/>
        <v>0</v>
      </c>
      <c r="E92" s="79">
        <f t="shared" si="19"/>
        <v>0</v>
      </c>
      <c r="F92" s="16">
        <f t="shared" si="20"/>
        <v>0</v>
      </c>
      <c r="G92" s="16">
        <f t="shared" si="20"/>
        <v>0</v>
      </c>
      <c r="H92" s="16">
        <f t="shared" si="21"/>
        <v>0</v>
      </c>
      <c r="I92" s="16">
        <f t="shared" si="22"/>
        <v>0</v>
      </c>
      <c r="J92" s="16">
        <f t="shared" si="23"/>
        <v>0</v>
      </c>
      <c r="K92" s="16">
        <f t="shared" si="24"/>
        <v>0</v>
      </c>
      <c r="L92" s="16">
        <f t="shared" si="25"/>
        <v>0</v>
      </c>
      <c r="M92" s="16">
        <f t="shared" si="17"/>
        <v>-0.0037541435283741076</v>
      </c>
      <c r="N92" s="16">
        <f t="shared" si="26"/>
        <v>0</v>
      </c>
      <c r="O92" s="80">
        <f t="shared" si="27"/>
        <v>0</v>
      </c>
      <c r="P92" s="16">
        <f t="shared" si="28"/>
        <v>0</v>
      </c>
      <c r="Q92" s="16">
        <f t="shared" si="29"/>
        <v>0</v>
      </c>
      <c r="R92" s="12">
        <f t="shared" si="18"/>
        <v>0.0037541435283741076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2.75">
      <c r="A93" s="77"/>
      <c r="B93" s="77"/>
      <c r="C93" s="77"/>
      <c r="D93" s="79">
        <f t="shared" si="19"/>
        <v>0</v>
      </c>
      <c r="E93" s="79">
        <f t="shared" si="19"/>
        <v>0</v>
      </c>
      <c r="F93" s="16">
        <f t="shared" si="20"/>
        <v>0</v>
      </c>
      <c r="G93" s="16">
        <f t="shared" si="20"/>
        <v>0</v>
      </c>
      <c r="H93" s="16">
        <f t="shared" si="21"/>
        <v>0</v>
      </c>
      <c r="I93" s="16">
        <f t="shared" si="22"/>
        <v>0</v>
      </c>
      <c r="J93" s="16">
        <f t="shared" si="23"/>
        <v>0</v>
      </c>
      <c r="K93" s="16">
        <f t="shared" si="24"/>
        <v>0</v>
      </c>
      <c r="L93" s="16">
        <f t="shared" si="25"/>
        <v>0</v>
      </c>
      <c r="M93" s="16">
        <f t="shared" si="17"/>
        <v>-0.0037541435283741076</v>
      </c>
      <c r="N93" s="16">
        <f t="shared" si="26"/>
        <v>0</v>
      </c>
      <c r="O93" s="80">
        <f t="shared" si="27"/>
        <v>0</v>
      </c>
      <c r="P93" s="16">
        <f t="shared" si="28"/>
        <v>0</v>
      </c>
      <c r="Q93" s="16">
        <f t="shared" si="29"/>
        <v>0</v>
      </c>
      <c r="R93" s="12">
        <f t="shared" si="18"/>
        <v>0.0037541435283741076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2.75">
      <c r="A94" s="77"/>
      <c r="B94" s="77"/>
      <c r="C94" s="77"/>
      <c r="D94" s="79">
        <f t="shared" si="19"/>
        <v>0</v>
      </c>
      <c r="E94" s="79">
        <f t="shared" si="19"/>
        <v>0</v>
      </c>
      <c r="F94" s="16">
        <f t="shared" si="20"/>
        <v>0</v>
      </c>
      <c r="G94" s="16">
        <f t="shared" si="20"/>
        <v>0</v>
      </c>
      <c r="H94" s="16">
        <f t="shared" si="21"/>
        <v>0</v>
      </c>
      <c r="I94" s="16">
        <f t="shared" si="22"/>
        <v>0</v>
      </c>
      <c r="J94" s="16">
        <f t="shared" si="23"/>
        <v>0</v>
      </c>
      <c r="K94" s="16">
        <f t="shared" si="24"/>
        <v>0</v>
      </c>
      <c r="L94" s="16">
        <f t="shared" si="25"/>
        <v>0</v>
      </c>
      <c r="M94" s="16">
        <f t="shared" si="17"/>
        <v>-0.0037541435283741076</v>
      </c>
      <c r="N94" s="16">
        <f t="shared" si="26"/>
        <v>0</v>
      </c>
      <c r="O94" s="80">
        <f t="shared" si="27"/>
        <v>0</v>
      </c>
      <c r="P94" s="16">
        <f t="shared" si="28"/>
        <v>0</v>
      </c>
      <c r="Q94" s="16">
        <f t="shared" si="29"/>
        <v>0</v>
      </c>
      <c r="R94" s="12">
        <f t="shared" si="18"/>
        <v>0.0037541435283741076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2.75">
      <c r="A95" s="77"/>
      <c r="B95" s="77"/>
      <c r="C95" s="77"/>
      <c r="D95" s="79">
        <f t="shared" si="19"/>
        <v>0</v>
      </c>
      <c r="E95" s="79">
        <f t="shared" si="19"/>
        <v>0</v>
      </c>
      <c r="F95" s="16">
        <f t="shared" si="20"/>
        <v>0</v>
      </c>
      <c r="G95" s="16">
        <f t="shared" si="20"/>
        <v>0</v>
      </c>
      <c r="H95" s="16">
        <f t="shared" si="21"/>
        <v>0</v>
      </c>
      <c r="I95" s="16">
        <f t="shared" si="22"/>
        <v>0</v>
      </c>
      <c r="J95" s="16">
        <f t="shared" si="23"/>
        <v>0</v>
      </c>
      <c r="K95" s="16">
        <f t="shared" si="24"/>
        <v>0</v>
      </c>
      <c r="L95" s="16">
        <f t="shared" si="25"/>
        <v>0</v>
      </c>
      <c r="M95" s="16">
        <f t="shared" si="17"/>
        <v>-0.0037541435283741076</v>
      </c>
      <c r="N95" s="16">
        <f t="shared" si="26"/>
        <v>0</v>
      </c>
      <c r="O95" s="80">
        <f t="shared" si="27"/>
        <v>0</v>
      </c>
      <c r="P95" s="16">
        <f t="shared" si="28"/>
        <v>0</v>
      </c>
      <c r="Q95" s="16">
        <f t="shared" si="29"/>
        <v>0</v>
      </c>
      <c r="R95" s="12">
        <f t="shared" si="18"/>
        <v>0.0037541435283741076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2.75">
      <c r="A96" s="77"/>
      <c r="B96" s="77"/>
      <c r="C96" s="77"/>
      <c r="D96" s="79">
        <f t="shared" si="19"/>
        <v>0</v>
      </c>
      <c r="E96" s="79">
        <f t="shared" si="19"/>
        <v>0</v>
      </c>
      <c r="F96" s="16">
        <f t="shared" si="20"/>
        <v>0</v>
      </c>
      <c r="G96" s="16">
        <f t="shared" si="20"/>
        <v>0</v>
      </c>
      <c r="H96" s="16">
        <f t="shared" si="21"/>
        <v>0</v>
      </c>
      <c r="I96" s="16">
        <f t="shared" si="22"/>
        <v>0</v>
      </c>
      <c r="J96" s="16">
        <f t="shared" si="23"/>
        <v>0</v>
      </c>
      <c r="K96" s="16">
        <f t="shared" si="24"/>
        <v>0</v>
      </c>
      <c r="L96" s="16">
        <f t="shared" si="25"/>
        <v>0</v>
      </c>
      <c r="M96" s="16">
        <f t="shared" si="17"/>
        <v>-0.0037541435283741076</v>
      </c>
      <c r="N96" s="16">
        <f t="shared" si="26"/>
        <v>0</v>
      </c>
      <c r="O96" s="80">
        <f t="shared" si="27"/>
        <v>0</v>
      </c>
      <c r="P96" s="16">
        <f t="shared" si="28"/>
        <v>0</v>
      </c>
      <c r="Q96" s="16">
        <f t="shared" si="29"/>
        <v>0</v>
      </c>
      <c r="R96" s="12">
        <f t="shared" si="18"/>
        <v>0.0037541435283741076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2.75">
      <c r="A97" s="77"/>
      <c r="B97" s="77"/>
      <c r="C97" s="77"/>
      <c r="D97" s="79">
        <f t="shared" si="19"/>
        <v>0</v>
      </c>
      <c r="E97" s="79">
        <f t="shared" si="19"/>
        <v>0</v>
      </c>
      <c r="F97" s="16">
        <f t="shared" si="20"/>
        <v>0</v>
      </c>
      <c r="G97" s="16">
        <f t="shared" si="20"/>
        <v>0</v>
      </c>
      <c r="H97" s="16">
        <f t="shared" si="21"/>
        <v>0</v>
      </c>
      <c r="I97" s="16">
        <f t="shared" si="22"/>
        <v>0</v>
      </c>
      <c r="J97" s="16">
        <f t="shared" si="23"/>
        <v>0</v>
      </c>
      <c r="K97" s="16">
        <f t="shared" si="24"/>
        <v>0</v>
      </c>
      <c r="L97" s="16">
        <f t="shared" si="25"/>
        <v>0</v>
      </c>
      <c r="M97" s="16">
        <f t="shared" si="17"/>
        <v>-0.0037541435283741076</v>
      </c>
      <c r="N97" s="16">
        <f t="shared" si="26"/>
        <v>0</v>
      </c>
      <c r="O97" s="80">
        <f t="shared" si="27"/>
        <v>0</v>
      </c>
      <c r="P97" s="16">
        <f t="shared" si="28"/>
        <v>0</v>
      </c>
      <c r="Q97" s="16">
        <f t="shared" si="29"/>
        <v>0</v>
      </c>
      <c r="R97" s="12">
        <f t="shared" si="18"/>
        <v>0.0037541435283741076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2.75">
      <c r="A98" s="77"/>
      <c r="B98" s="77"/>
      <c r="C98" s="77"/>
      <c r="D98" s="79">
        <f t="shared" si="19"/>
        <v>0</v>
      </c>
      <c r="E98" s="79">
        <f t="shared" si="19"/>
        <v>0</v>
      </c>
      <c r="F98" s="16">
        <f t="shared" si="20"/>
        <v>0</v>
      </c>
      <c r="G98" s="16">
        <f t="shared" si="20"/>
        <v>0</v>
      </c>
      <c r="H98" s="16">
        <f t="shared" si="21"/>
        <v>0</v>
      </c>
      <c r="I98" s="16">
        <f t="shared" si="22"/>
        <v>0</v>
      </c>
      <c r="J98" s="16">
        <f t="shared" si="23"/>
        <v>0</v>
      </c>
      <c r="K98" s="16">
        <f t="shared" si="24"/>
        <v>0</v>
      </c>
      <c r="L98" s="16">
        <f t="shared" si="25"/>
        <v>0</v>
      </c>
      <c r="M98" s="16">
        <f t="shared" si="17"/>
        <v>-0.0037541435283741076</v>
      </c>
      <c r="N98" s="16">
        <f t="shared" si="26"/>
        <v>0</v>
      </c>
      <c r="O98" s="80">
        <f t="shared" si="27"/>
        <v>0</v>
      </c>
      <c r="P98" s="16">
        <f t="shared" si="28"/>
        <v>0</v>
      </c>
      <c r="Q98" s="16">
        <f t="shared" si="29"/>
        <v>0</v>
      </c>
      <c r="R98" s="12">
        <f t="shared" si="18"/>
        <v>0.0037541435283741076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2.75">
      <c r="A99" s="77"/>
      <c r="B99" s="77"/>
      <c r="C99" s="77"/>
      <c r="D99" s="79">
        <f t="shared" si="19"/>
        <v>0</v>
      </c>
      <c r="E99" s="79">
        <f t="shared" si="19"/>
        <v>0</v>
      </c>
      <c r="F99" s="16">
        <f t="shared" si="20"/>
        <v>0</v>
      </c>
      <c r="G99" s="16">
        <f t="shared" si="20"/>
        <v>0</v>
      </c>
      <c r="H99" s="16">
        <f t="shared" si="21"/>
        <v>0</v>
      </c>
      <c r="I99" s="16">
        <f t="shared" si="22"/>
        <v>0</v>
      </c>
      <c r="J99" s="16">
        <f t="shared" si="23"/>
        <v>0</v>
      </c>
      <c r="K99" s="16">
        <f t="shared" si="24"/>
        <v>0</v>
      </c>
      <c r="L99" s="16">
        <f t="shared" si="25"/>
        <v>0</v>
      </c>
      <c r="M99" s="16">
        <f t="shared" si="17"/>
        <v>-0.0037541435283741076</v>
      </c>
      <c r="N99" s="16">
        <f t="shared" si="26"/>
        <v>0</v>
      </c>
      <c r="O99" s="80">
        <f t="shared" si="27"/>
        <v>0</v>
      </c>
      <c r="P99" s="16">
        <f t="shared" si="28"/>
        <v>0</v>
      </c>
      <c r="Q99" s="16">
        <f t="shared" si="29"/>
        <v>0</v>
      </c>
      <c r="R99" s="12">
        <f t="shared" si="18"/>
        <v>0.0037541435283741076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2.75">
      <c r="A100" s="77"/>
      <c r="B100" s="77"/>
      <c r="C100" s="77"/>
      <c r="D100" s="79">
        <f t="shared" si="19"/>
        <v>0</v>
      </c>
      <c r="E100" s="79">
        <f t="shared" si="19"/>
        <v>0</v>
      </c>
      <c r="F100" s="16">
        <f t="shared" si="20"/>
        <v>0</v>
      </c>
      <c r="G100" s="16">
        <f t="shared" si="20"/>
        <v>0</v>
      </c>
      <c r="H100" s="16">
        <f t="shared" si="21"/>
        <v>0</v>
      </c>
      <c r="I100" s="16">
        <f t="shared" si="22"/>
        <v>0</v>
      </c>
      <c r="J100" s="16">
        <f t="shared" si="23"/>
        <v>0</v>
      </c>
      <c r="K100" s="16">
        <f t="shared" si="24"/>
        <v>0</v>
      </c>
      <c r="L100" s="16">
        <f t="shared" si="25"/>
        <v>0</v>
      </c>
      <c r="M100" s="16">
        <f t="shared" si="17"/>
        <v>-0.0037541435283741076</v>
      </c>
      <c r="N100" s="16">
        <f t="shared" si="26"/>
        <v>0</v>
      </c>
      <c r="O100" s="80">
        <f t="shared" si="27"/>
        <v>0</v>
      </c>
      <c r="P100" s="16">
        <f t="shared" si="28"/>
        <v>0</v>
      </c>
      <c r="Q100" s="16">
        <f t="shared" si="29"/>
        <v>0</v>
      </c>
      <c r="R100" s="12">
        <f t="shared" si="18"/>
        <v>0.0037541435283741076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2.75">
      <c r="A101" s="77"/>
      <c r="B101" s="77"/>
      <c r="C101" s="77"/>
      <c r="D101" s="79">
        <f t="shared" si="19"/>
        <v>0</v>
      </c>
      <c r="E101" s="79">
        <f t="shared" si="19"/>
        <v>0</v>
      </c>
      <c r="F101" s="16">
        <f t="shared" si="20"/>
        <v>0</v>
      </c>
      <c r="G101" s="16">
        <f t="shared" si="20"/>
        <v>0</v>
      </c>
      <c r="H101" s="16">
        <f t="shared" si="21"/>
        <v>0</v>
      </c>
      <c r="I101" s="16">
        <f t="shared" si="22"/>
        <v>0</v>
      </c>
      <c r="J101" s="16">
        <f t="shared" si="23"/>
        <v>0</v>
      </c>
      <c r="K101" s="16">
        <f t="shared" si="24"/>
        <v>0</v>
      </c>
      <c r="L101" s="16">
        <f t="shared" si="25"/>
        <v>0</v>
      </c>
      <c r="M101" s="16">
        <f t="shared" si="17"/>
        <v>-0.0037541435283741076</v>
      </c>
      <c r="N101" s="16">
        <f t="shared" si="26"/>
        <v>0</v>
      </c>
      <c r="O101" s="80">
        <f t="shared" si="27"/>
        <v>0</v>
      </c>
      <c r="P101" s="16">
        <f t="shared" si="28"/>
        <v>0</v>
      </c>
      <c r="Q101" s="16">
        <f t="shared" si="29"/>
        <v>0</v>
      </c>
      <c r="R101" s="12">
        <f t="shared" si="18"/>
        <v>0.0037541435283741076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2.75">
      <c r="A102" s="77"/>
      <c r="B102" s="77"/>
      <c r="C102" s="77"/>
      <c r="D102" s="79">
        <f t="shared" si="19"/>
        <v>0</v>
      </c>
      <c r="E102" s="79">
        <f t="shared" si="19"/>
        <v>0</v>
      </c>
      <c r="F102" s="16">
        <f t="shared" si="20"/>
        <v>0</v>
      </c>
      <c r="G102" s="16">
        <f t="shared" si="20"/>
        <v>0</v>
      </c>
      <c r="H102" s="16">
        <f t="shared" si="21"/>
        <v>0</v>
      </c>
      <c r="I102" s="16">
        <f t="shared" si="22"/>
        <v>0</v>
      </c>
      <c r="J102" s="16">
        <f t="shared" si="23"/>
        <v>0</v>
      </c>
      <c r="K102" s="16">
        <f t="shared" si="24"/>
        <v>0</v>
      </c>
      <c r="L102" s="16">
        <f t="shared" si="25"/>
        <v>0</v>
      </c>
      <c r="M102" s="16">
        <f t="shared" si="17"/>
        <v>-0.0037541435283741076</v>
      </c>
      <c r="N102" s="16">
        <f t="shared" si="26"/>
        <v>0</v>
      </c>
      <c r="O102" s="80">
        <f t="shared" si="27"/>
        <v>0</v>
      </c>
      <c r="P102" s="16">
        <f t="shared" si="28"/>
        <v>0</v>
      </c>
      <c r="Q102" s="16">
        <f t="shared" si="29"/>
        <v>0</v>
      </c>
      <c r="R102" s="12">
        <f t="shared" si="18"/>
        <v>0.0037541435283741076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2.75">
      <c r="A103" s="77"/>
      <c r="B103" s="77"/>
      <c r="C103" s="77"/>
      <c r="D103" s="79">
        <f t="shared" si="19"/>
        <v>0</v>
      </c>
      <c r="E103" s="79">
        <f t="shared" si="19"/>
        <v>0</v>
      </c>
      <c r="F103" s="16">
        <f t="shared" si="20"/>
        <v>0</v>
      </c>
      <c r="G103" s="16">
        <f t="shared" si="20"/>
        <v>0</v>
      </c>
      <c r="H103" s="16">
        <f t="shared" si="21"/>
        <v>0</v>
      </c>
      <c r="I103" s="16">
        <f t="shared" si="22"/>
        <v>0</v>
      </c>
      <c r="J103" s="16">
        <f t="shared" si="23"/>
        <v>0</v>
      </c>
      <c r="K103" s="16">
        <f t="shared" si="24"/>
        <v>0</v>
      </c>
      <c r="L103" s="16">
        <f t="shared" si="25"/>
        <v>0</v>
      </c>
      <c r="M103" s="16">
        <f t="shared" si="17"/>
        <v>-0.0037541435283741076</v>
      </c>
      <c r="N103" s="16">
        <f t="shared" si="26"/>
        <v>0</v>
      </c>
      <c r="O103" s="80">
        <f t="shared" si="27"/>
        <v>0</v>
      </c>
      <c r="P103" s="16">
        <f t="shared" si="28"/>
        <v>0</v>
      </c>
      <c r="Q103" s="16">
        <f t="shared" si="29"/>
        <v>0</v>
      </c>
      <c r="R103" s="12">
        <f t="shared" si="18"/>
        <v>0.0037541435283741076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2.75">
      <c r="A104" s="77"/>
      <c r="B104" s="77"/>
      <c r="C104" s="77"/>
      <c r="D104" s="79">
        <f t="shared" si="19"/>
        <v>0</v>
      </c>
      <c r="E104" s="79">
        <f t="shared" si="19"/>
        <v>0</v>
      </c>
      <c r="F104" s="16">
        <f t="shared" si="20"/>
        <v>0</v>
      </c>
      <c r="G104" s="16">
        <f t="shared" si="20"/>
        <v>0</v>
      </c>
      <c r="H104" s="16">
        <f t="shared" si="21"/>
        <v>0</v>
      </c>
      <c r="I104" s="16">
        <f t="shared" si="22"/>
        <v>0</v>
      </c>
      <c r="J104" s="16">
        <f t="shared" si="23"/>
        <v>0</v>
      </c>
      <c r="K104" s="16">
        <f t="shared" si="24"/>
        <v>0</v>
      </c>
      <c r="L104" s="16">
        <f t="shared" si="25"/>
        <v>0</v>
      </c>
      <c r="M104" s="16">
        <f t="shared" si="17"/>
        <v>-0.0037541435283741076</v>
      </c>
      <c r="N104" s="16">
        <f t="shared" si="26"/>
        <v>0</v>
      </c>
      <c r="O104" s="80">
        <f t="shared" si="27"/>
        <v>0</v>
      </c>
      <c r="P104" s="16">
        <f t="shared" si="28"/>
        <v>0</v>
      </c>
      <c r="Q104" s="16">
        <f t="shared" si="29"/>
        <v>0</v>
      </c>
      <c r="R104" s="12">
        <f t="shared" si="18"/>
        <v>0.0037541435283741076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12.75">
      <c r="A105" s="77"/>
      <c r="B105" s="77"/>
      <c r="C105" s="77"/>
      <c r="D105" s="79">
        <f t="shared" si="19"/>
        <v>0</v>
      </c>
      <c r="E105" s="79">
        <f t="shared" si="19"/>
        <v>0</v>
      </c>
      <c r="F105" s="16">
        <f t="shared" si="20"/>
        <v>0</v>
      </c>
      <c r="G105" s="16">
        <f t="shared" si="20"/>
        <v>0</v>
      </c>
      <c r="H105" s="16">
        <f t="shared" si="21"/>
        <v>0</v>
      </c>
      <c r="I105" s="16">
        <f t="shared" si="22"/>
        <v>0</v>
      </c>
      <c r="J105" s="16">
        <f t="shared" si="23"/>
        <v>0</v>
      </c>
      <c r="K105" s="16">
        <f t="shared" si="24"/>
        <v>0</v>
      </c>
      <c r="L105" s="16">
        <f t="shared" si="25"/>
        <v>0</v>
      </c>
      <c r="M105" s="16">
        <f t="shared" si="17"/>
        <v>-0.0037541435283741076</v>
      </c>
      <c r="N105" s="16">
        <f t="shared" si="26"/>
        <v>0</v>
      </c>
      <c r="O105" s="80">
        <f t="shared" si="27"/>
        <v>0</v>
      </c>
      <c r="P105" s="16">
        <f t="shared" si="28"/>
        <v>0</v>
      </c>
      <c r="Q105" s="16">
        <f t="shared" si="29"/>
        <v>0</v>
      </c>
      <c r="R105" s="12">
        <f t="shared" si="18"/>
        <v>0.0037541435283741076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12.75">
      <c r="A106" s="77"/>
      <c r="B106" s="77"/>
      <c r="C106" s="77"/>
      <c r="D106" s="79">
        <f t="shared" si="19"/>
        <v>0</v>
      </c>
      <c r="E106" s="79">
        <f t="shared" si="19"/>
        <v>0</v>
      </c>
      <c r="F106" s="16">
        <f t="shared" si="20"/>
        <v>0</v>
      </c>
      <c r="G106" s="16">
        <f t="shared" si="20"/>
        <v>0</v>
      </c>
      <c r="H106" s="16">
        <f t="shared" si="21"/>
        <v>0</v>
      </c>
      <c r="I106" s="16">
        <f t="shared" si="22"/>
        <v>0</v>
      </c>
      <c r="J106" s="16">
        <f t="shared" si="23"/>
        <v>0</v>
      </c>
      <c r="K106" s="16">
        <f t="shared" si="24"/>
        <v>0</v>
      </c>
      <c r="L106" s="16">
        <f t="shared" si="25"/>
        <v>0</v>
      </c>
      <c r="M106" s="16">
        <f t="shared" si="17"/>
        <v>-0.0037541435283741076</v>
      </c>
      <c r="N106" s="16">
        <f t="shared" si="26"/>
        <v>0</v>
      </c>
      <c r="O106" s="80">
        <f t="shared" si="27"/>
        <v>0</v>
      </c>
      <c r="P106" s="16">
        <f t="shared" si="28"/>
        <v>0</v>
      </c>
      <c r="Q106" s="16">
        <f t="shared" si="29"/>
        <v>0</v>
      </c>
      <c r="R106" s="12">
        <f t="shared" si="18"/>
        <v>0.0037541435283741076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12.75">
      <c r="A107" s="77"/>
      <c r="B107" s="77"/>
      <c r="C107" s="77"/>
      <c r="D107" s="79">
        <f t="shared" si="19"/>
        <v>0</v>
      </c>
      <c r="E107" s="79">
        <f t="shared" si="19"/>
        <v>0</v>
      </c>
      <c r="F107" s="16">
        <f t="shared" si="20"/>
        <v>0</v>
      </c>
      <c r="G107" s="16">
        <f t="shared" si="20"/>
        <v>0</v>
      </c>
      <c r="H107" s="16">
        <f t="shared" si="21"/>
        <v>0</v>
      </c>
      <c r="I107" s="16">
        <f t="shared" si="22"/>
        <v>0</v>
      </c>
      <c r="J107" s="16">
        <f t="shared" si="23"/>
        <v>0</v>
      </c>
      <c r="K107" s="16">
        <f t="shared" si="24"/>
        <v>0</v>
      </c>
      <c r="L107" s="16">
        <f t="shared" si="25"/>
        <v>0</v>
      </c>
      <c r="M107" s="16">
        <f t="shared" si="17"/>
        <v>-0.0037541435283741076</v>
      </c>
      <c r="N107" s="16">
        <f t="shared" si="26"/>
        <v>0</v>
      </c>
      <c r="O107" s="80">
        <f t="shared" si="27"/>
        <v>0</v>
      </c>
      <c r="P107" s="16">
        <f t="shared" si="28"/>
        <v>0</v>
      </c>
      <c r="Q107" s="16">
        <f t="shared" si="29"/>
        <v>0</v>
      </c>
      <c r="R107" s="12">
        <f t="shared" si="18"/>
        <v>0.0037541435283741076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12.75">
      <c r="A108" s="77"/>
      <c r="B108" s="77"/>
      <c r="C108" s="77"/>
      <c r="D108" s="79">
        <f t="shared" si="19"/>
        <v>0</v>
      </c>
      <c r="E108" s="79">
        <f t="shared" si="19"/>
        <v>0</v>
      </c>
      <c r="F108" s="16">
        <f t="shared" si="20"/>
        <v>0</v>
      </c>
      <c r="G108" s="16">
        <f t="shared" si="20"/>
        <v>0</v>
      </c>
      <c r="H108" s="16">
        <f t="shared" si="21"/>
        <v>0</v>
      </c>
      <c r="I108" s="16">
        <f t="shared" si="22"/>
        <v>0</v>
      </c>
      <c r="J108" s="16">
        <f t="shared" si="23"/>
        <v>0</v>
      </c>
      <c r="K108" s="16">
        <f t="shared" si="24"/>
        <v>0</v>
      </c>
      <c r="L108" s="16">
        <f t="shared" si="25"/>
        <v>0</v>
      </c>
      <c r="M108" s="16">
        <f t="shared" si="17"/>
        <v>-0.0037541435283741076</v>
      </c>
      <c r="N108" s="16">
        <f t="shared" si="26"/>
        <v>0</v>
      </c>
      <c r="O108" s="80">
        <f t="shared" si="27"/>
        <v>0</v>
      </c>
      <c r="P108" s="16">
        <f t="shared" si="28"/>
        <v>0</v>
      </c>
      <c r="Q108" s="16">
        <f t="shared" si="29"/>
        <v>0</v>
      </c>
      <c r="R108" s="12">
        <f t="shared" si="18"/>
        <v>0.0037541435283741076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12.75">
      <c r="A109" s="77"/>
      <c r="B109" s="77"/>
      <c r="C109" s="77"/>
      <c r="D109" s="79">
        <f t="shared" si="19"/>
        <v>0</v>
      </c>
      <c r="E109" s="79">
        <f t="shared" si="19"/>
        <v>0</v>
      </c>
      <c r="F109" s="16">
        <f t="shared" si="20"/>
        <v>0</v>
      </c>
      <c r="G109" s="16">
        <f t="shared" si="20"/>
        <v>0</v>
      </c>
      <c r="H109" s="16">
        <f t="shared" si="21"/>
        <v>0</v>
      </c>
      <c r="I109" s="16">
        <f t="shared" si="22"/>
        <v>0</v>
      </c>
      <c r="J109" s="16">
        <f t="shared" si="23"/>
        <v>0</v>
      </c>
      <c r="K109" s="16">
        <f t="shared" si="24"/>
        <v>0</v>
      </c>
      <c r="L109" s="16">
        <f t="shared" si="25"/>
        <v>0</v>
      </c>
      <c r="M109" s="16">
        <f t="shared" si="17"/>
        <v>-0.0037541435283741076</v>
      </c>
      <c r="N109" s="16">
        <f t="shared" si="26"/>
        <v>0</v>
      </c>
      <c r="O109" s="80">
        <f t="shared" si="27"/>
        <v>0</v>
      </c>
      <c r="P109" s="16">
        <f t="shared" si="28"/>
        <v>0</v>
      </c>
      <c r="Q109" s="16">
        <f t="shared" si="29"/>
        <v>0</v>
      </c>
      <c r="R109" s="12">
        <f t="shared" si="18"/>
        <v>0.0037541435283741076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12.75">
      <c r="A110" s="77"/>
      <c r="B110" s="77"/>
      <c r="C110" s="77"/>
      <c r="D110" s="79">
        <f t="shared" si="19"/>
        <v>0</v>
      </c>
      <c r="E110" s="79">
        <f t="shared" si="19"/>
        <v>0</v>
      </c>
      <c r="F110" s="16">
        <f t="shared" si="20"/>
        <v>0</v>
      </c>
      <c r="G110" s="16">
        <f t="shared" si="20"/>
        <v>0</v>
      </c>
      <c r="H110" s="16">
        <f t="shared" si="21"/>
        <v>0</v>
      </c>
      <c r="I110" s="16">
        <f t="shared" si="22"/>
        <v>0</v>
      </c>
      <c r="J110" s="16">
        <f t="shared" si="23"/>
        <v>0</v>
      </c>
      <c r="K110" s="16">
        <f t="shared" si="24"/>
        <v>0</v>
      </c>
      <c r="L110" s="16">
        <f t="shared" si="25"/>
        <v>0</v>
      </c>
      <c r="M110" s="16">
        <f t="shared" si="17"/>
        <v>-0.0037541435283741076</v>
      </c>
      <c r="N110" s="16">
        <f t="shared" si="26"/>
        <v>0</v>
      </c>
      <c r="O110" s="80">
        <f t="shared" si="27"/>
        <v>0</v>
      </c>
      <c r="P110" s="16">
        <f t="shared" si="28"/>
        <v>0</v>
      </c>
      <c r="Q110" s="16">
        <f t="shared" si="29"/>
        <v>0</v>
      </c>
      <c r="R110" s="12">
        <f t="shared" si="18"/>
        <v>0.0037541435283741076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2.75">
      <c r="A111" s="77"/>
      <c r="B111" s="77"/>
      <c r="C111" s="77"/>
      <c r="D111" s="79">
        <f t="shared" si="19"/>
        <v>0</v>
      </c>
      <c r="E111" s="79">
        <f t="shared" si="19"/>
        <v>0</v>
      </c>
      <c r="F111" s="16">
        <f t="shared" si="20"/>
        <v>0</v>
      </c>
      <c r="G111" s="16">
        <f t="shared" si="20"/>
        <v>0</v>
      </c>
      <c r="H111" s="16">
        <f t="shared" si="21"/>
        <v>0</v>
      </c>
      <c r="I111" s="16">
        <f t="shared" si="22"/>
        <v>0</v>
      </c>
      <c r="J111" s="16">
        <f t="shared" si="23"/>
        <v>0</v>
      </c>
      <c r="K111" s="16">
        <f t="shared" si="24"/>
        <v>0</v>
      </c>
      <c r="L111" s="16">
        <f t="shared" si="25"/>
        <v>0</v>
      </c>
      <c r="M111" s="16">
        <f t="shared" si="17"/>
        <v>-0.0037541435283741076</v>
      </c>
      <c r="N111" s="16">
        <f t="shared" si="26"/>
        <v>0</v>
      </c>
      <c r="O111" s="80">
        <f t="shared" si="27"/>
        <v>0</v>
      </c>
      <c r="P111" s="16">
        <f t="shared" si="28"/>
        <v>0</v>
      </c>
      <c r="Q111" s="16">
        <f t="shared" si="29"/>
        <v>0</v>
      </c>
      <c r="R111" s="12">
        <f t="shared" si="18"/>
        <v>0.0037541435283741076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12.75">
      <c r="A112" s="77"/>
      <c r="B112" s="77"/>
      <c r="C112" s="77"/>
      <c r="D112" s="79">
        <f t="shared" si="19"/>
        <v>0</v>
      </c>
      <c r="E112" s="79">
        <f t="shared" si="19"/>
        <v>0</v>
      </c>
      <c r="F112" s="16">
        <f t="shared" si="20"/>
        <v>0</v>
      </c>
      <c r="G112" s="16">
        <f t="shared" si="20"/>
        <v>0</v>
      </c>
      <c r="H112" s="16">
        <f t="shared" si="21"/>
        <v>0</v>
      </c>
      <c r="I112" s="16">
        <f t="shared" si="22"/>
        <v>0</v>
      </c>
      <c r="J112" s="16">
        <f t="shared" si="23"/>
        <v>0</v>
      </c>
      <c r="K112" s="16">
        <f t="shared" si="24"/>
        <v>0</v>
      </c>
      <c r="L112" s="16">
        <f t="shared" si="25"/>
        <v>0</v>
      </c>
      <c r="M112" s="16">
        <f t="shared" si="17"/>
        <v>-0.0037541435283741076</v>
      </c>
      <c r="N112" s="16">
        <f t="shared" si="26"/>
        <v>0</v>
      </c>
      <c r="O112" s="80">
        <f t="shared" si="27"/>
        <v>0</v>
      </c>
      <c r="P112" s="16">
        <f t="shared" si="28"/>
        <v>0</v>
      </c>
      <c r="Q112" s="16">
        <f t="shared" si="29"/>
        <v>0</v>
      </c>
      <c r="R112" s="12">
        <f t="shared" si="18"/>
        <v>0.0037541435283741076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77"/>
      <c r="B113" s="77"/>
      <c r="C113" s="77"/>
      <c r="D113" s="79">
        <f t="shared" si="19"/>
        <v>0</v>
      </c>
      <c r="E113" s="79">
        <f t="shared" si="19"/>
        <v>0</v>
      </c>
      <c r="F113" s="16">
        <f t="shared" si="20"/>
        <v>0</v>
      </c>
      <c r="G113" s="16">
        <f t="shared" si="20"/>
        <v>0</v>
      </c>
      <c r="H113" s="16">
        <f t="shared" si="21"/>
        <v>0</v>
      </c>
      <c r="I113" s="16">
        <f t="shared" si="22"/>
        <v>0</v>
      </c>
      <c r="J113" s="16">
        <f t="shared" si="23"/>
        <v>0</v>
      </c>
      <c r="K113" s="16">
        <f t="shared" si="24"/>
        <v>0</v>
      </c>
      <c r="L113" s="16">
        <f t="shared" si="25"/>
        <v>0</v>
      </c>
      <c r="M113" s="16">
        <f t="shared" si="17"/>
        <v>-0.0037541435283741076</v>
      </c>
      <c r="N113" s="16">
        <f t="shared" si="26"/>
        <v>0</v>
      </c>
      <c r="O113" s="80">
        <f t="shared" si="27"/>
        <v>0</v>
      </c>
      <c r="P113" s="16">
        <f t="shared" si="28"/>
        <v>0</v>
      </c>
      <c r="Q113" s="16">
        <f t="shared" si="29"/>
        <v>0</v>
      </c>
      <c r="R113" s="12">
        <f t="shared" si="18"/>
        <v>0.0037541435283741076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77"/>
      <c r="B114" s="77"/>
      <c r="C114" s="77"/>
      <c r="D114" s="79">
        <f t="shared" si="19"/>
        <v>0</v>
      </c>
      <c r="E114" s="79">
        <f t="shared" si="19"/>
        <v>0</v>
      </c>
      <c r="F114" s="16">
        <f t="shared" si="20"/>
        <v>0</v>
      </c>
      <c r="G114" s="16">
        <f t="shared" si="20"/>
        <v>0</v>
      </c>
      <c r="H114" s="16">
        <f t="shared" si="21"/>
        <v>0</v>
      </c>
      <c r="I114" s="16">
        <f t="shared" si="22"/>
        <v>0</v>
      </c>
      <c r="J114" s="16">
        <f t="shared" si="23"/>
        <v>0</v>
      </c>
      <c r="K114" s="16">
        <f t="shared" si="24"/>
        <v>0</v>
      </c>
      <c r="L114" s="16">
        <f t="shared" si="25"/>
        <v>0</v>
      </c>
      <c r="M114" s="16">
        <f t="shared" si="17"/>
        <v>-0.0037541435283741076</v>
      </c>
      <c r="N114" s="16">
        <f t="shared" si="26"/>
        <v>0</v>
      </c>
      <c r="O114" s="80">
        <f t="shared" si="27"/>
        <v>0</v>
      </c>
      <c r="P114" s="16">
        <f t="shared" si="28"/>
        <v>0</v>
      </c>
      <c r="Q114" s="16">
        <f t="shared" si="29"/>
        <v>0</v>
      </c>
      <c r="R114" s="12">
        <f t="shared" si="18"/>
        <v>0.0037541435283741076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77"/>
      <c r="B115" s="77"/>
      <c r="C115" s="77"/>
      <c r="D115" s="79">
        <f t="shared" si="19"/>
        <v>0</v>
      </c>
      <c r="E115" s="79">
        <f t="shared" si="19"/>
        <v>0</v>
      </c>
      <c r="F115" s="16">
        <f t="shared" si="20"/>
        <v>0</v>
      </c>
      <c r="G115" s="16">
        <f t="shared" si="20"/>
        <v>0</v>
      </c>
      <c r="H115" s="16">
        <f t="shared" si="21"/>
        <v>0</v>
      </c>
      <c r="I115" s="16">
        <f t="shared" si="22"/>
        <v>0</v>
      </c>
      <c r="J115" s="16">
        <f t="shared" si="23"/>
        <v>0</v>
      </c>
      <c r="K115" s="16">
        <f t="shared" si="24"/>
        <v>0</v>
      </c>
      <c r="L115" s="16">
        <f t="shared" si="25"/>
        <v>0</v>
      </c>
      <c r="M115" s="16">
        <f t="shared" si="17"/>
        <v>-0.0037541435283741076</v>
      </c>
      <c r="N115" s="16">
        <f t="shared" si="26"/>
        <v>0</v>
      </c>
      <c r="O115" s="80">
        <f t="shared" si="27"/>
        <v>0</v>
      </c>
      <c r="P115" s="16">
        <f t="shared" si="28"/>
        <v>0</v>
      </c>
      <c r="Q115" s="16">
        <f t="shared" si="29"/>
        <v>0</v>
      </c>
      <c r="R115" s="12">
        <f t="shared" si="18"/>
        <v>0.0037541435283741076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77"/>
      <c r="B116" s="77"/>
      <c r="C116" s="77"/>
      <c r="D116" s="79">
        <f t="shared" si="19"/>
        <v>0</v>
      </c>
      <c r="E116" s="79">
        <f t="shared" si="19"/>
        <v>0</v>
      </c>
      <c r="F116" s="16">
        <f t="shared" si="20"/>
        <v>0</v>
      </c>
      <c r="G116" s="16">
        <f t="shared" si="20"/>
        <v>0</v>
      </c>
      <c r="H116" s="16">
        <f t="shared" si="21"/>
        <v>0</v>
      </c>
      <c r="I116" s="16">
        <f t="shared" si="22"/>
        <v>0</v>
      </c>
      <c r="J116" s="16">
        <f t="shared" si="23"/>
        <v>0</v>
      </c>
      <c r="K116" s="16">
        <f t="shared" si="24"/>
        <v>0</v>
      </c>
      <c r="L116" s="16">
        <f t="shared" si="25"/>
        <v>0</v>
      </c>
      <c r="M116" s="16">
        <f t="shared" si="17"/>
        <v>-0.0037541435283741076</v>
      </c>
      <c r="N116" s="16">
        <f t="shared" si="26"/>
        <v>0</v>
      </c>
      <c r="O116" s="80">
        <f t="shared" si="27"/>
        <v>0</v>
      </c>
      <c r="P116" s="16">
        <f t="shared" si="28"/>
        <v>0</v>
      </c>
      <c r="Q116" s="16">
        <f t="shared" si="29"/>
        <v>0</v>
      </c>
      <c r="R116" s="12">
        <f t="shared" si="18"/>
        <v>0.0037541435283741076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77"/>
      <c r="B117" s="77"/>
      <c r="C117" s="77"/>
      <c r="D117" s="79">
        <f t="shared" si="19"/>
        <v>0</v>
      </c>
      <c r="E117" s="79">
        <f t="shared" si="19"/>
        <v>0</v>
      </c>
      <c r="F117" s="16">
        <f t="shared" si="20"/>
        <v>0</v>
      </c>
      <c r="G117" s="16">
        <f t="shared" si="20"/>
        <v>0</v>
      </c>
      <c r="H117" s="16">
        <f t="shared" si="21"/>
        <v>0</v>
      </c>
      <c r="I117" s="16">
        <f t="shared" si="22"/>
        <v>0</v>
      </c>
      <c r="J117" s="16">
        <f t="shared" si="23"/>
        <v>0</v>
      </c>
      <c r="K117" s="16">
        <f t="shared" si="24"/>
        <v>0</v>
      </c>
      <c r="L117" s="16">
        <f t="shared" si="25"/>
        <v>0</v>
      </c>
      <c r="M117" s="16">
        <f t="shared" si="17"/>
        <v>-0.0037541435283741076</v>
      </c>
      <c r="N117" s="16">
        <f t="shared" si="26"/>
        <v>0</v>
      </c>
      <c r="O117" s="80">
        <f t="shared" si="27"/>
        <v>0</v>
      </c>
      <c r="P117" s="16">
        <f t="shared" si="28"/>
        <v>0</v>
      </c>
      <c r="Q117" s="16">
        <f t="shared" si="29"/>
        <v>0</v>
      </c>
      <c r="R117" s="12">
        <f t="shared" si="18"/>
        <v>0.0037541435283741076</v>
      </c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77"/>
      <c r="B118" s="77"/>
      <c r="C118" s="77"/>
      <c r="D118" s="79">
        <f t="shared" si="19"/>
        <v>0</v>
      </c>
      <c r="E118" s="79">
        <f t="shared" si="19"/>
        <v>0</v>
      </c>
      <c r="F118" s="16">
        <f t="shared" si="20"/>
        <v>0</v>
      </c>
      <c r="G118" s="16">
        <f t="shared" si="20"/>
        <v>0</v>
      </c>
      <c r="H118" s="16">
        <f t="shared" si="21"/>
        <v>0</v>
      </c>
      <c r="I118" s="16">
        <f t="shared" si="22"/>
        <v>0</v>
      </c>
      <c r="J118" s="16">
        <f t="shared" si="23"/>
        <v>0</v>
      </c>
      <c r="K118" s="16">
        <f t="shared" si="24"/>
        <v>0</v>
      </c>
      <c r="L118" s="16">
        <f t="shared" si="25"/>
        <v>0</v>
      </c>
      <c r="M118" s="16">
        <f t="shared" si="17"/>
        <v>-0.0037541435283741076</v>
      </c>
      <c r="N118" s="16">
        <f t="shared" si="26"/>
        <v>0</v>
      </c>
      <c r="O118" s="80">
        <f t="shared" si="27"/>
        <v>0</v>
      </c>
      <c r="P118" s="16">
        <f t="shared" si="28"/>
        <v>0</v>
      </c>
      <c r="Q118" s="16">
        <f t="shared" si="29"/>
        <v>0</v>
      </c>
      <c r="R118" s="12">
        <f t="shared" si="18"/>
        <v>0.0037541435283741076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77"/>
      <c r="B119" s="77"/>
      <c r="C119" s="77"/>
      <c r="D119" s="79">
        <f t="shared" si="19"/>
        <v>0</v>
      </c>
      <c r="E119" s="79">
        <f t="shared" si="19"/>
        <v>0</v>
      </c>
      <c r="F119" s="16">
        <f t="shared" si="20"/>
        <v>0</v>
      </c>
      <c r="G119" s="16">
        <f t="shared" si="20"/>
        <v>0</v>
      </c>
      <c r="H119" s="16">
        <f t="shared" si="21"/>
        <v>0</v>
      </c>
      <c r="I119" s="16">
        <f t="shared" si="22"/>
        <v>0</v>
      </c>
      <c r="J119" s="16">
        <f t="shared" si="23"/>
        <v>0</v>
      </c>
      <c r="K119" s="16">
        <f t="shared" si="24"/>
        <v>0</v>
      </c>
      <c r="L119" s="16">
        <f t="shared" si="25"/>
        <v>0</v>
      </c>
      <c r="M119" s="16">
        <f t="shared" si="17"/>
        <v>-0.0037541435283741076</v>
      </c>
      <c r="N119" s="16">
        <f t="shared" si="26"/>
        <v>0</v>
      </c>
      <c r="O119" s="80">
        <f t="shared" si="27"/>
        <v>0</v>
      </c>
      <c r="P119" s="16">
        <f t="shared" si="28"/>
        <v>0</v>
      </c>
      <c r="Q119" s="16">
        <f t="shared" si="29"/>
        <v>0</v>
      </c>
      <c r="R119" s="12">
        <f t="shared" si="18"/>
        <v>0.0037541435283741076</v>
      </c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2.75">
      <c r="A120" s="77"/>
      <c r="B120" s="77"/>
      <c r="C120" s="77"/>
      <c r="D120" s="79">
        <f t="shared" si="19"/>
        <v>0</v>
      </c>
      <c r="E120" s="79">
        <f t="shared" si="19"/>
        <v>0</v>
      </c>
      <c r="F120" s="16">
        <f t="shared" si="20"/>
        <v>0</v>
      </c>
      <c r="G120" s="16">
        <f t="shared" si="20"/>
        <v>0</v>
      </c>
      <c r="H120" s="16">
        <f t="shared" si="21"/>
        <v>0</v>
      </c>
      <c r="I120" s="16">
        <f t="shared" si="22"/>
        <v>0</v>
      </c>
      <c r="J120" s="16">
        <f t="shared" si="23"/>
        <v>0</v>
      </c>
      <c r="K120" s="16">
        <f t="shared" si="24"/>
        <v>0</v>
      </c>
      <c r="L120" s="16">
        <f t="shared" si="25"/>
        <v>0</v>
      </c>
      <c r="M120" s="16">
        <f t="shared" si="17"/>
        <v>-0.0037541435283741076</v>
      </c>
      <c r="N120" s="16">
        <f t="shared" si="26"/>
        <v>0</v>
      </c>
      <c r="O120" s="80">
        <f t="shared" si="27"/>
        <v>0</v>
      </c>
      <c r="P120" s="16">
        <f t="shared" si="28"/>
        <v>0</v>
      </c>
      <c r="Q120" s="16">
        <f t="shared" si="29"/>
        <v>0</v>
      </c>
      <c r="R120" s="12">
        <f t="shared" si="18"/>
        <v>0.0037541435283741076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2.75">
      <c r="A121" s="77"/>
      <c r="B121" s="77"/>
      <c r="C121" s="77"/>
      <c r="D121" s="79">
        <f t="shared" si="19"/>
        <v>0</v>
      </c>
      <c r="E121" s="79">
        <f t="shared" si="19"/>
        <v>0</v>
      </c>
      <c r="F121" s="16">
        <f t="shared" si="20"/>
        <v>0</v>
      </c>
      <c r="G121" s="16">
        <f t="shared" si="20"/>
        <v>0</v>
      </c>
      <c r="H121" s="16">
        <f t="shared" si="21"/>
        <v>0</v>
      </c>
      <c r="I121" s="16">
        <f t="shared" si="22"/>
        <v>0</v>
      </c>
      <c r="J121" s="16">
        <f t="shared" si="23"/>
        <v>0</v>
      </c>
      <c r="K121" s="16">
        <f t="shared" si="24"/>
        <v>0</v>
      </c>
      <c r="L121" s="16">
        <f t="shared" si="25"/>
        <v>0</v>
      </c>
      <c r="M121" s="16">
        <f t="shared" si="17"/>
        <v>-0.0037541435283741076</v>
      </c>
      <c r="N121" s="16">
        <f t="shared" si="26"/>
        <v>0</v>
      </c>
      <c r="O121" s="80">
        <f t="shared" si="27"/>
        <v>0</v>
      </c>
      <c r="P121" s="16">
        <f t="shared" si="28"/>
        <v>0</v>
      </c>
      <c r="Q121" s="16">
        <f t="shared" si="29"/>
        <v>0</v>
      </c>
      <c r="R121" s="12">
        <f t="shared" si="18"/>
        <v>0.0037541435283741076</v>
      </c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2.75">
      <c r="A122" s="77"/>
      <c r="B122" s="77"/>
      <c r="C122" s="77"/>
      <c r="D122" s="79">
        <f t="shared" si="19"/>
        <v>0</v>
      </c>
      <c r="E122" s="79">
        <f t="shared" si="19"/>
        <v>0</v>
      </c>
      <c r="F122" s="16">
        <f t="shared" si="20"/>
        <v>0</v>
      </c>
      <c r="G122" s="16">
        <f t="shared" si="20"/>
        <v>0</v>
      </c>
      <c r="H122" s="16">
        <f t="shared" si="21"/>
        <v>0</v>
      </c>
      <c r="I122" s="16">
        <f t="shared" si="22"/>
        <v>0</v>
      </c>
      <c r="J122" s="16">
        <f t="shared" si="23"/>
        <v>0</v>
      </c>
      <c r="K122" s="16">
        <f t="shared" si="24"/>
        <v>0</v>
      </c>
      <c r="L122" s="16">
        <f t="shared" si="25"/>
        <v>0</v>
      </c>
      <c r="M122" s="16">
        <f t="shared" si="17"/>
        <v>-0.0037541435283741076</v>
      </c>
      <c r="N122" s="16">
        <f t="shared" si="26"/>
        <v>0</v>
      </c>
      <c r="O122" s="80">
        <f t="shared" si="27"/>
        <v>0</v>
      </c>
      <c r="P122" s="16">
        <f t="shared" si="28"/>
        <v>0</v>
      </c>
      <c r="Q122" s="16">
        <f t="shared" si="29"/>
        <v>0</v>
      </c>
      <c r="R122" s="12">
        <f t="shared" si="18"/>
        <v>0.0037541435283741076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2.75">
      <c r="A123" s="77"/>
      <c r="B123" s="77"/>
      <c r="C123" s="77"/>
      <c r="D123" s="79">
        <f t="shared" si="19"/>
        <v>0</v>
      </c>
      <c r="E123" s="79">
        <f t="shared" si="19"/>
        <v>0</v>
      </c>
      <c r="F123" s="16">
        <f t="shared" si="20"/>
        <v>0</v>
      </c>
      <c r="G123" s="16">
        <f t="shared" si="20"/>
        <v>0</v>
      </c>
      <c r="H123" s="16">
        <f t="shared" si="21"/>
        <v>0</v>
      </c>
      <c r="I123" s="16">
        <f t="shared" si="22"/>
        <v>0</v>
      </c>
      <c r="J123" s="16">
        <f t="shared" si="23"/>
        <v>0</v>
      </c>
      <c r="K123" s="16">
        <f t="shared" si="24"/>
        <v>0</v>
      </c>
      <c r="L123" s="16">
        <f t="shared" si="25"/>
        <v>0</v>
      </c>
      <c r="M123" s="16">
        <f t="shared" si="17"/>
        <v>-0.0037541435283741076</v>
      </c>
      <c r="N123" s="16">
        <f t="shared" si="26"/>
        <v>0</v>
      </c>
      <c r="O123" s="80">
        <f t="shared" si="27"/>
        <v>0</v>
      </c>
      <c r="P123" s="16">
        <f t="shared" si="28"/>
        <v>0</v>
      </c>
      <c r="Q123" s="16">
        <f t="shared" si="29"/>
        <v>0</v>
      </c>
      <c r="R123" s="12">
        <f t="shared" si="18"/>
        <v>0.0037541435283741076</v>
      </c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2.75">
      <c r="A124" s="77"/>
      <c r="B124" s="77"/>
      <c r="C124" s="77"/>
      <c r="D124" s="79">
        <f t="shared" si="19"/>
        <v>0</v>
      </c>
      <c r="E124" s="79">
        <f t="shared" si="19"/>
        <v>0</v>
      </c>
      <c r="F124" s="16">
        <f t="shared" si="20"/>
        <v>0</v>
      </c>
      <c r="G124" s="16">
        <f t="shared" si="20"/>
        <v>0</v>
      </c>
      <c r="H124" s="16">
        <f t="shared" si="21"/>
        <v>0</v>
      </c>
      <c r="I124" s="16">
        <f t="shared" si="22"/>
        <v>0</v>
      </c>
      <c r="J124" s="16">
        <f t="shared" si="23"/>
        <v>0</v>
      </c>
      <c r="K124" s="16">
        <f t="shared" si="24"/>
        <v>0</v>
      </c>
      <c r="L124" s="16">
        <f t="shared" si="25"/>
        <v>0</v>
      </c>
      <c r="M124" s="16">
        <f t="shared" si="17"/>
        <v>-0.0037541435283741076</v>
      </c>
      <c r="N124" s="16">
        <f t="shared" si="26"/>
        <v>0</v>
      </c>
      <c r="O124" s="80">
        <f t="shared" si="27"/>
        <v>0</v>
      </c>
      <c r="P124" s="16">
        <f t="shared" si="28"/>
        <v>0</v>
      </c>
      <c r="Q124" s="16">
        <f t="shared" si="29"/>
        <v>0</v>
      </c>
      <c r="R124" s="12">
        <f t="shared" si="18"/>
        <v>0.0037541435283741076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2.75">
      <c r="A125" s="77"/>
      <c r="B125" s="77"/>
      <c r="C125" s="77"/>
      <c r="D125" s="79">
        <f t="shared" si="19"/>
        <v>0</v>
      </c>
      <c r="E125" s="79">
        <f t="shared" si="19"/>
        <v>0</v>
      </c>
      <c r="F125" s="16">
        <f t="shared" si="20"/>
        <v>0</v>
      </c>
      <c r="G125" s="16">
        <f t="shared" si="20"/>
        <v>0</v>
      </c>
      <c r="H125" s="16">
        <f t="shared" si="21"/>
        <v>0</v>
      </c>
      <c r="I125" s="16">
        <f t="shared" si="22"/>
        <v>0</v>
      </c>
      <c r="J125" s="16">
        <f t="shared" si="23"/>
        <v>0</v>
      </c>
      <c r="K125" s="16">
        <f t="shared" si="24"/>
        <v>0</v>
      </c>
      <c r="L125" s="16">
        <f t="shared" si="25"/>
        <v>0</v>
      </c>
      <c r="M125" s="16">
        <f t="shared" si="17"/>
        <v>-0.0037541435283741076</v>
      </c>
      <c r="N125" s="16">
        <f t="shared" si="26"/>
        <v>0</v>
      </c>
      <c r="O125" s="80">
        <f t="shared" si="27"/>
        <v>0</v>
      </c>
      <c r="P125" s="16">
        <f t="shared" si="28"/>
        <v>0</v>
      </c>
      <c r="Q125" s="16">
        <f t="shared" si="29"/>
        <v>0</v>
      </c>
      <c r="R125" s="12">
        <f t="shared" si="18"/>
        <v>0.0037541435283741076</v>
      </c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2.75">
      <c r="A126" s="77"/>
      <c r="B126" s="77"/>
      <c r="C126" s="77"/>
      <c r="D126" s="79">
        <f t="shared" si="19"/>
        <v>0</v>
      </c>
      <c r="E126" s="79">
        <f t="shared" si="19"/>
        <v>0</v>
      </c>
      <c r="F126" s="16">
        <f t="shared" si="20"/>
        <v>0</v>
      </c>
      <c r="G126" s="16">
        <f t="shared" si="20"/>
        <v>0</v>
      </c>
      <c r="H126" s="16">
        <f t="shared" si="21"/>
        <v>0</v>
      </c>
      <c r="I126" s="16">
        <f t="shared" si="22"/>
        <v>0</v>
      </c>
      <c r="J126" s="16">
        <f t="shared" si="23"/>
        <v>0</v>
      </c>
      <c r="K126" s="16">
        <f t="shared" si="24"/>
        <v>0</v>
      </c>
      <c r="L126" s="16">
        <f t="shared" si="25"/>
        <v>0</v>
      </c>
      <c r="M126" s="16">
        <f t="shared" si="17"/>
        <v>-0.0037541435283741076</v>
      </c>
      <c r="N126" s="16">
        <f t="shared" si="26"/>
        <v>0</v>
      </c>
      <c r="O126" s="80">
        <f t="shared" si="27"/>
        <v>0</v>
      </c>
      <c r="P126" s="16">
        <f t="shared" si="28"/>
        <v>0</v>
      </c>
      <c r="Q126" s="16">
        <f t="shared" si="29"/>
        <v>0</v>
      </c>
      <c r="R126" s="12">
        <f t="shared" si="18"/>
        <v>0.0037541435283741076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12.75">
      <c r="A127" s="77"/>
      <c r="B127" s="77"/>
      <c r="C127" s="77"/>
      <c r="D127" s="79">
        <f t="shared" si="19"/>
        <v>0</v>
      </c>
      <c r="E127" s="79">
        <f t="shared" si="19"/>
        <v>0</v>
      </c>
      <c r="F127" s="16">
        <f t="shared" si="20"/>
        <v>0</v>
      </c>
      <c r="G127" s="16">
        <f t="shared" si="20"/>
        <v>0</v>
      </c>
      <c r="H127" s="16">
        <f t="shared" si="21"/>
        <v>0</v>
      </c>
      <c r="I127" s="16">
        <f t="shared" si="22"/>
        <v>0</v>
      </c>
      <c r="J127" s="16">
        <f t="shared" si="23"/>
        <v>0</v>
      </c>
      <c r="K127" s="16">
        <f t="shared" si="24"/>
        <v>0</v>
      </c>
      <c r="L127" s="16">
        <f t="shared" si="25"/>
        <v>0</v>
      </c>
      <c r="M127" s="16">
        <f t="shared" si="17"/>
        <v>-0.0037541435283741076</v>
      </c>
      <c r="N127" s="16">
        <f t="shared" si="26"/>
        <v>0</v>
      </c>
      <c r="O127" s="80">
        <f t="shared" si="27"/>
        <v>0</v>
      </c>
      <c r="P127" s="16">
        <f t="shared" si="28"/>
        <v>0</v>
      </c>
      <c r="Q127" s="16">
        <f t="shared" si="29"/>
        <v>0</v>
      </c>
      <c r="R127" s="12">
        <f t="shared" si="18"/>
        <v>0.0037541435283741076</v>
      </c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12.75">
      <c r="A128" s="77"/>
      <c r="B128" s="77"/>
      <c r="C128" s="77"/>
      <c r="D128" s="79">
        <f t="shared" si="19"/>
        <v>0</v>
      </c>
      <c r="E128" s="79">
        <f t="shared" si="19"/>
        <v>0</v>
      </c>
      <c r="F128" s="16">
        <f t="shared" si="20"/>
        <v>0</v>
      </c>
      <c r="G128" s="16">
        <f t="shared" si="20"/>
        <v>0</v>
      </c>
      <c r="H128" s="16">
        <f t="shared" si="21"/>
        <v>0</v>
      </c>
      <c r="I128" s="16">
        <f t="shared" si="22"/>
        <v>0</v>
      </c>
      <c r="J128" s="16">
        <f t="shared" si="23"/>
        <v>0</v>
      </c>
      <c r="K128" s="16">
        <f t="shared" si="24"/>
        <v>0</v>
      </c>
      <c r="L128" s="16">
        <f t="shared" si="25"/>
        <v>0</v>
      </c>
      <c r="M128" s="16">
        <f t="shared" si="17"/>
        <v>-0.0037541435283741076</v>
      </c>
      <c r="N128" s="16">
        <f t="shared" si="26"/>
        <v>0</v>
      </c>
      <c r="O128" s="80">
        <f t="shared" si="27"/>
        <v>0</v>
      </c>
      <c r="P128" s="16">
        <f t="shared" si="28"/>
        <v>0</v>
      </c>
      <c r="Q128" s="16">
        <f t="shared" si="29"/>
        <v>0</v>
      </c>
      <c r="R128" s="12">
        <f t="shared" si="18"/>
        <v>0.0037541435283741076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12.75">
      <c r="A129" s="77"/>
      <c r="B129" s="77"/>
      <c r="C129" s="77"/>
      <c r="D129" s="79">
        <f t="shared" si="19"/>
        <v>0</v>
      </c>
      <c r="E129" s="79">
        <f t="shared" si="19"/>
        <v>0</v>
      </c>
      <c r="F129" s="16">
        <f t="shared" si="20"/>
        <v>0</v>
      </c>
      <c r="G129" s="16">
        <f t="shared" si="20"/>
        <v>0</v>
      </c>
      <c r="H129" s="16">
        <f t="shared" si="21"/>
        <v>0</v>
      </c>
      <c r="I129" s="16">
        <f t="shared" si="22"/>
        <v>0</v>
      </c>
      <c r="J129" s="16">
        <f t="shared" si="23"/>
        <v>0</v>
      </c>
      <c r="K129" s="16">
        <f t="shared" si="24"/>
        <v>0</v>
      </c>
      <c r="L129" s="16">
        <f t="shared" si="25"/>
        <v>0</v>
      </c>
      <c r="M129" s="16">
        <f t="shared" si="17"/>
        <v>-0.0037541435283741076</v>
      </c>
      <c r="N129" s="16">
        <f t="shared" si="26"/>
        <v>0</v>
      </c>
      <c r="O129" s="80">
        <f t="shared" si="27"/>
        <v>0</v>
      </c>
      <c r="P129" s="16">
        <f t="shared" si="28"/>
        <v>0</v>
      </c>
      <c r="Q129" s="16">
        <f t="shared" si="29"/>
        <v>0</v>
      </c>
      <c r="R129" s="12">
        <f t="shared" si="18"/>
        <v>0.0037541435283741076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12.75">
      <c r="A130" s="77"/>
      <c r="B130" s="77"/>
      <c r="C130" s="77"/>
      <c r="D130" s="79">
        <f t="shared" si="19"/>
        <v>0</v>
      </c>
      <c r="E130" s="79">
        <f t="shared" si="19"/>
        <v>0</v>
      </c>
      <c r="F130" s="16">
        <f t="shared" si="20"/>
        <v>0</v>
      </c>
      <c r="G130" s="16">
        <f t="shared" si="20"/>
        <v>0</v>
      </c>
      <c r="H130" s="16">
        <f t="shared" si="21"/>
        <v>0</v>
      </c>
      <c r="I130" s="16">
        <f t="shared" si="22"/>
        <v>0</v>
      </c>
      <c r="J130" s="16">
        <f t="shared" si="23"/>
        <v>0</v>
      </c>
      <c r="K130" s="16">
        <f t="shared" si="24"/>
        <v>0</v>
      </c>
      <c r="L130" s="16">
        <f t="shared" si="25"/>
        <v>0</v>
      </c>
      <c r="M130" s="16">
        <f t="shared" si="17"/>
        <v>-0.0037541435283741076</v>
      </c>
      <c r="N130" s="16">
        <f t="shared" si="26"/>
        <v>0</v>
      </c>
      <c r="O130" s="80">
        <f t="shared" si="27"/>
        <v>0</v>
      </c>
      <c r="P130" s="16">
        <f t="shared" si="28"/>
        <v>0</v>
      </c>
      <c r="Q130" s="16">
        <f t="shared" si="29"/>
        <v>0</v>
      </c>
      <c r="R130" s="12">
        <f t="shared" si="18"/>
        <v>0.0037541435283741076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12.75">
      <c r="A131" s="77"/>
      <c r="B131" s="77"/>
      <c r="C131" s="77"/>
      <c r="D131" s="79">
        <f t="shared" si="19"/>
        <v>0</v>
      </c>
      <c r="E131" s="79">
        <f t="shared" si="19"/>
        <v>0</v>
      </c>
      <c r="F131" s="16">
        <f t="shared" si="20"/>
        <v>0</v>
      </c>
      <c r="G131" s="16">
        <f t="shared" si="20"/>
        <v>0</v>
      </c>
      <c r="H131" s="16">
        <f t="shared" si="21"/>
        <v>0</v>
      </c>
      <c r="I131" s="16">
        <f t="shared" si="22"/>
        <v>0</v>
      </c>
      <c r="J131" s="16">
        <f t="shared" si="23"/>
        <v>0</v>
      </c>
      <c r="K131" s="16">
        <f t="shared" si="24"/>
        <v>0</v>
      </c>
      <c r="L131" s="16">
        <f t="shared" si="25"/>
        <v>0</v>
      </c>
      <c r="M131" s="16">
        <f t="shared" si="17"/>
        <v>-0.0037541435283741076</v>
      </c>
      <c r="N131" s="16">
        <f t="shared" si="26"/>
        <v>0</v>
      </c>
      <c r="O131" s="80">
        <f t="shared" si="27"/>
        <v>0</v>
      </c>
      <c r="P131" s="16">
        <f t="shared" si="28"/>
        <v>0</v>
      </c>
      <c r="Q131" s="16">
        <f t="shared" si="29"/>
        <v>0</v>
      </c>
      <c r="R131" s="12">
        <f t="shared" si="18"/>
        <v>0.0037541435283741076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12.75">
      <c r="A132" s="77"/>
      <c r="B132" s="77"/>
      <c r="C132" s="77"/>
      <c r="D132" s="79">
        <f t="shared" si="19"/>
        <v>0</v>
      </c>
      <c r="E132" s="79">
        <f t="shared" si="19"/>
        <v>0</v>
      </c>
      <c r="F132" s="16">
        <f t="shared" si="20"/>
        <v>0</v>
      </c>
      <c r="G132" s="16">
        <f t="shared" si="20"/>
        <v>0</v>
      </c>
      <c r="H132" s="16">
        <f t="shared" si="21"/>
        <v>0</v>
      </c>
      <c r="I132" s="16">
        <f t="shared" si="22"/>
        <v>0</v>
      </c>
      <c r="J132" s="16">
        <f t="shared" si="23"/>
        <v>0</v>
      </c>
      <c r="K132" s="16">
        <f t="shared" si="24"/>
        <v>0</v>
      </c>
      <c r="L132" s="16">
        <f t="shared" si="25"/>
        <v>0</v>
      </c>
      <c r="M132" s="16">
        <f t="shared" si="17"/>
        <v>-0.0037541435283741076</v>
      </c>
      <c r="N132" s="16">
        <f t="shared" si="26"/>
        <v>0</v>
      </c>
      <c r="O132" s="80">
        <f t="shared" si="27"/>
        <v>0</v>
      </c>
      <c r="P132" s="16">
        <f t="shared" si="28"/>
        <v>0</v>
      </c>
      <c r="Q132" s="16">
        <f t="shared" si="29"/>
        <v>0</v>
      </c>
      <c r="R132" s="12">
        <f t="shared" si="18"/>
        <v>0.0037541435283741076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12.75">
      <c r="A133" s="77"/>
      <c r="B133" s="77"/>
      <c r="C133" s="77"/>
      <c r="D133" s="79">
        <f t="shared" si="19"/>
        <v>0</v>
      </c>
      <c r="E133" s="79">
        <f t="shared" si="19"/>
        <v>0</v>
      </c>
      <c r="F133" s="16">
        <f t="shared" si="20"/>
        <v>0</v>
      </c>
      <c r="G133" s="16">
        <f t="shared" si="20"/>
        <v>0</v>
      </c>
      <c r="H133" s="16">
        <f t="shared" si="21"/>
        <v>0</v>
      </c>
      <c r="I133" s="16">
        <f t="shared" si="22"/>
        <v>0</v>
      </c>
      <c r="J133" s="16">
        <f t="shared" si="23"/>
        <v>0</v>
      </c>
      <c r="K133" s="16">
        <f t="shared" si="24"/>
        <v>0</v>
      </c>
      <c r="L133" s="16">
        <f t="shared" si="25"/>
        <v>0</v>
      </c>
      <c r="M133" s="16">
        <f t="shared" si="17"/>
        <v>-0.0037541435283741076</v>
      </c>
      <c r="N133" s="16">
        <f t="shared" si="26"/>
        <v>0</v>
      </c>
      <c r="O133" s="80">
        <f t="shared" si="27"/>
        <v>0</v>
      </c>
      <c r="P133" s="16">
        <f t="shared" si="28"/>
        <v>0</v>
      </c>
      <c r="Q133" s="16">
        <f t="shared" si="29"/>
        <v>0</v>
      </c>
      <c r="R133" s="12">
        <f t="shared" si="18"/>
        <v>0.0037541435283741076</v>
      </c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12.75">
      <c r="A134" s="77"/>
      <c r="B134" s="77"/>
      <c r="C134" s="77"/>
      <c r="D134" s="79">
        <f t="shared" si="19"/>
        <v>0</v>
      </c>
      <c r="E134" s="79">
        <f t="shared" si="19"/>
        <v>0</v>
      </c>
      <c r="F134" s="16">
        <f t="shared" si="20"/>
        <v>0</v>
      </c>
      <c r="G134" s="16">
        <f t="shared" si="20"/>
        <v>0</v>
      </c>
      <c r="H134" s="16">
        <f t="shared" si="21"/>
        <v>0</v>
      </c>
      <c r="I134" s="16">
        <f t="shared" si="22"/>
        <v>0</v>
      </c>
      <c r="J134" s="16">
        <f t="shared" si="23"/>
        <v>0</v>
      </c>
      <c r="K134" s="16">
        <f t="shared" si="24"/>
        <v>0</v>
      </c>
      <c r="L134" s="16">
        <f t="shared" si="25"/>
        <v>0</v>
      </c>
      <c r="M134" s="16">
        <f t="shared" si="17"/>
        <v>-0.0037541435283741076</v>
      </c>
      <c r="N134" s="16">
        <f t="shared" si="26"/>
        <v>0</v>
      </c>
      <c r="O134" s="80">
        <f t="shared" si="27"/>
        <v>0</v>
      </c>
      <c r="P134" s="16">
        <f t="shared" si="28"/>
        <v>0</v>
      </c>
      <c r="Q134" s="16">
        <f t="shared" si="29"/>
        <v>0</v>
      </c>
      <c r="R134" s="12">
        <f t="shared" si="18"/>
        <v>0.0037541435283741076</v>
      </c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12.75">
      <c r="A135" s="77"/>
      <c r="B135" s="77"/>
      <c r="C135" s="77"/>
      <c r="D135" s="79">
        <f t="shared" si="19"/>
        <v>0</v>
      </c>
      <c r="E135" s="79">
        <f t="shared" si="19"/>
        <v>0</v>
      </c>
      <c r="F135" s="16">
        <f t="shared" si="20"/>
        <v>0</v>
      </c>
      <c r="G135" s="16">
        <f t="shared" si="20"/>
        <v>0</v>
      </c>
      <c r="H135" s="16">
        <f t="shared" si="21"/>
        <v>0</v>
      </c>
      <c r="I135" s="16">
        <f t="shared" si="22"/>
        <v>0</v>
      </c>
      <c r="J135" s="16">
        <f t="shared" si="23"/>
        <v>0</v>
      </c>
      <c r="K135" s="16">
        <f t="shared" si="24"/>
        <v>0</v>
      </c>
      <c r="L135" s="16">
        <f t="shared" si="25"/>
        <v>0</v>
      </c>
      <c r="M135" s="16">
        <f t="shared" si="17"/>
        <v>-0.0037541435283741076</v>
      </c>
      <c r="N135" s="16">
        <f t="shared" si="26"/>
        <v>0</v>
      </c>
      <c r="O135" s="80">
        <f t="shared" si="27"/>
        <v>0</v>
      </c>
      <c r="P135" s="16">
        <f t="shared" si="28"/>
        <v>0</v>
      </c>
      <c r="Q135" s="16">
        <f t="shared" si="29"/>
        <v>0</v>
      </c>
      <c r="R135" s="12">
        <f t="shared" si="18"/>
        <v>0.0037541435283741076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12.75">
      <c r="A136" s="77"/>
      <c r="B136" s="77"/>
      <c r="C136" s="77"/>
      <c r="D136" s="79">
        <f t="shared" si="19"/>
        <v>0</v>
      </c>
      <c r="E136" s="79">
        <f t="shared" si="19"/>
        <v>0</v>
      </c>
      <c r="F136" s="16">
        <f t="shared" si="20"/>
        <v>0</v>
      </c>
      <c r="G136" s="16">
        <f t="shared" si="20"/>
        <v>0</v>
      </c>
      <c r="H136" s="16">
        <f t="shared" si="21"/>
        <v>0</v>
      </c>
      <c r="I136" s="16">
        <f t="shared" si="22"/>
        <v>0</v>
      </c>
      <c r="J136" s="16">
        <f t="shared" si="23"/>
        <v>0</v>
      </c>
      <c r="K136" s="16">
        <f t="shared" si="24"/>
        <v>0</v>
      </c>
      <c r="L136" s="16">
        <f t="shared" si="25"/>
        <v>0</v>
      </c>
      <c r="M136" s="16">
        <f t="shared" si="17"/>
        <v>-0.0037541435283741076</v>
      </c>
      <c r="N136" s="16">
        <f t="shared" si="26"/>
        <v>0</v>
      </c>
      <c r="O136" s="80">
        <f t="shared" si="27"/>
        <v>0</v>
      </c>
      <c r="P136" s="16">
        <f t="shared" si="28"/>
        <v>0</v>
      </c>
      <c r="Q136" s="16">
        <f t="shared" si="29"/>
        <v>0</v>
      </c>
      <c r="R136" s="12">
        <f t="shared" si="18"/>
        <v>0.0037541435283741076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12.75">
      <c r="A137" s="77"/>
      <c r="B137" s="77"/>
      <c r="C137" s="77"/>
      <c r="D137" s="79">
        <f t="shared" si="19"/>
        <v>0</v>
      </c>
      <c r="E137" s="79">
        <f t="shared" si="19"/>
        <v>0</v>
      </c>
      <c r="F137" s="16">
        <f t="shared" si="20"/>
        <v>0</v>
      </c>
      <c r="G137" s="16">
        <f t="shared" si="20"/>
        <v>0</v>
      </c>
      <c r="H137" s="16">
        <f t="shared" si="21"/>
        <v>0</v>
      </c>
      <c r="I137" s="16">
        <f t="shared" si="22"/>
        <v>0</v>
      </c>
      <c r="J137" s="16">
        <f t="shared" si="23"/>
        <v>0</v>
      </c>
      <c r="K137" s="16">
        <f t="shared" si="24"/>
        <v>0</v>
      </c>
      <c r="L137" s="16">
        <f t="shared" si="25"/>
        <v>0</v>
      </c>
      <c r="M137" s="16">
        <f t="shared" si="17"/>
        <v>-0.0037541435283741076</v>
      </c>
      <c r="N137" s="16">
        <f t="shared" si="26"/>
        <v>0</v>
      </c>
      <c r="O137" s="80">
        <f t="shared" si="27"/>
        <v>0</v>
      </c>
      <c r="P137" s="16">
        <f t="shared" si="28"/>
        <v>0</v>
      </c>
      <c r="Q137" s="16">
        <f t="shared" si="29"/>
        <v>0</v>
      </c>
      <c r="R137" s="12">
        <f t="shared" si="18"/>
        <v>0.0037541435283741076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12.75">
      <c r="A138" s="77"/>
      <c r="B138" s="77"/>
      <c r="C138" s="77"/>
      <c r="D138" s="79">
        <f t="shared" si="19"/>
        <v>0</v>
      </c>
      <c r="E138" s="79">
        <f t="shared" si="19"/>
        <v>0</v>
      </c>
      <c r="F138" s="16">
        <f t="shared" si="20"/>
        <v>0</v>
      </c>
      <c r="G138" s="16">
        <f t="shared" si="20"/>
        <v>0</v>
      </c>
      <c r="H138" s="16">
        <f t="shared" si="21"/>
        <v>0</v>
      </c>
      <c r="I138" s="16">
        <f t="shared" si="22"/>
        <v>0</v>
      </c>
      <c r="J138" s="16">
        <f t="shared" si="23"/>
        <v>0</v>
      </c>
      <c r="K138" s="16">
        <f t="shared" si="24"/>
        <v>0</v>
      </c>
      <c r="L138" s="16">
        <f t="shared" si="25"/>
        <v>0</v>
      </c>
      <c r="M138" s="16">
        <f t="shared" si="17"/>
        <v>-0.0037541435283741076</v>
      </c>
      <c r="N138" s="16">
        <f t="shared" si="26"/>
        <v>0</v>
      </c>
      <c r="O138" s="80">
        <f t="shared" si="27"/>
        <v>0</v>
      </c>
      <c r="P138" s="16">
        <f t="shared" si="28"/>
        <v>0</v>
      </c>
      <c r="Q138" s="16">
        <f t="shared" si="29"/>
        <v>0</v>
      </c>
      <c r="R138" s="12">
        <f t="shared" si="18"/>
        <v>0.0037541435283741076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12.75">
      <c r="A139" s="77"/>
      <c r="B139" s="77"/>
      <c r="C139" s="77"/>
      <c r="D139" s="79">
        <f t="shared" si="19"/>
        <v>0</v>
      </c>
      <c r="E139" s="79">
        <f t="shared" si="19"/>
        <v>0</v>
      </c>
      <c r="F139" s="16">
        <f t="shared" si="20"/>
        <v>0</v>
      </c>
      <c r="G139" s="16">
        <f t="shared" si="20"/>
        <v>0</v>
      </c>
      <c r="H139" s="16">
        <f t="shared" si="21"/>
        <v>0</v>
      </c>
      <c r="I139" s="16">
        <f t="shared" si="22"/>
        <v>0</v>
      </c>
      <c r="J139" s="16">
        <f t="shared" si="23"/>
        <v>0</v>
      </c>
      <c r="K139" s="16">
        <f t="shared" si="24"/>
        <v>0</v>
      </c>
      <c r="L139" s="16">
        <f t="shared" si="25"/>
        <v>0</v>
      </c>
      <c r="M139" s="16">
        <f t="shared" si="17"/>
        <v>-0.0037541435283741076</v>
      </c>
      <c r="N139" s="16">
        <f t="shared" si="26"/>
        <v>0</v>
      </c>
      <c r="O139" s="80">
        <f t="shared" si="27"/>
        <v>0</v>
      </c>
      <c r="P139" s="16">
        <f t="shared" si="28"/>
        <v>0</v>
      </c>
      <c r="Q139" s="16">
        <f t="shared" si="29"/>
        <v>0</v>
      </c>
      <c r="R139" s="12">
        <f t="shared" si="18"/>
        <v>0.0037541435283741076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12.75">
      <c r="A140" s="77"/>
      <c r="B140" s="77"/>
      <c r="C140" s="77"/>
      <c r="D140" s="79">
        <f t="shared" si="19"/>
        <v>0</v>
      </c>
      <c r="E140" s="79">
        <f t="shared" si="19"/>
        <v>0</v>
      </c>
      <c r="F140" s="16">
        <f t="shared" si="20"/>
        <v>0</v>
      </c>
      <c r="G140" s="16">
        <f t="shared" si="20"/>
        <v>0</v>
      </c>
      <c r="H140" s="16">
        <f t="shared" si="21"/>
        <v>0</v>
      </c>
      <c r="I140" s="16">
        <f t="shared" si="22"/>
        <v>0</v>
      </c>
      <c r="J140" s="16">
        <f t="shared" si="23"/>
        <v>0</v>
      </c>
      <c r="K140" s="16">
        <f t="shared" si="24"/>
        <v>0</v>
      </c>
      <c r="L140" s="16">
        <f t="shared" si="25"/>
        <v>0</v>
      </c>
      <c r="M140" s="16">
        <f t="shared" si="17"/>
        <v>-0.0037541435283741076</v>
      </c>
      <c r="N140" s="16">
        <f t="shared" si="26"/>
        <v>0</v>
      </c>
      <c r="O140" s="80">
        <f t="shared" si="27"/>
        <v>0</v>
      </c>
      <c r="P140" s="16">
        <f t="shared" si="28"/>
        <v>0</v>
      </c>
      <c r="Q140" s="16">
        <f t="shared" si="29"/>
        <v>0</v>
      </c>
      <c r="R140" s="12">
        <f t="shared" si="18"/>
        <v>0.0037541435283741076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12.75">
      <c r="A141" s="77"/>
      <c r="B141" s="77"/>
      <c r="C141" s="77"/>
      <c r="D141" s="79">
        <f t="shared" si="19"/>
        <v>0</v>
      </c>
      <c r="E141" s="79">
        <f t="shared" si="19"/>
        <v>0</v>
      </c>
      <c r="F141" s="16">
        <f t="shared" si="20"/>
        <v>0</v>
      </c>
      <c r="G141" s="16">
        <f t="shared" si="20"/>
        <v>0</v>
      </c>
      <c r="H141" s="16">
        <f t="shared" si="21"/>
        <v>0</v>
      </c>
      <c r="I141" s="16">
        <f t="shared" si="22"/>
        <v>0</v>
      </c>
      <c r="J141" s="16">
        <f t="shared" si="23"/>
        <v>0</v>
      </c>
      <c r="K141" s="16">
        <f t="shared" si="24"/>
        <v>0</v>
      </c>
      <c r="L141" s="16">
        <f t="shared" si="25"/>
        <v>0</v>
      </c>
      <c r="M141" s="16">
        <f t="shared" si="17"/>
        <v>-0.0037541435283741076</v>
      </c>
      <c r="N141" s="16">
        <f t="shared" si="26"/>
        <v>0</v>
      </c>
      <c r="O141" s="80">
        <f t="shared" si="27"/>
        <v>0</v>
      </c>
      <c r="P141" s="16">
        <f t="shared" si="28"/>
        <v>0</v>
      </c>
      <c r="Q141" s="16">
        <f t="shared" si="29"/>
        <v>0</v>
      </c>
      <c r="R141" s="12">
        <f t="shared" si="18"/>
        <v>0.0037541435283741076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12.75">
      <c r="A142" s="77"/>
      <c r="B142" s="77"/>
      <c r="C142" s="77"/>
      <c r="D142" s="79">
        <f t="shared" si="19"/>
        <v>0</v>
      </c>
      <c r="E142" s="79">
        <f t="shared" si="19"/>
        <v>0</v>
      </c>
      <c r="F142" s="16">
        <f t="shared" si="20"/>
        <v>0</v>
      </c>
      <c r="G142" s="16">
        <f t="shared" si="20"/>
        <v>0</v>
      </c>
      <c r="H142" s="16">
        <f t="shared" si="21"/>
        <v>0</v>
      </c>
      <c r="I142" s="16">
        <f t="shared" si="22"/>
        <v>0</v>
      </c>
      <c r="J142" s="16">
        <f t="shared" si="23"/>
        <v>0</v>
      </c>
      <c r="K142" s="16">
        <f t="shared" si="24"/>
        <v>0</v>
      </c>
      <c r="L142" s="16">
        <f t="shared" si="25"/>
        <v>0</v>
      </c>
      <c r="M142" s="16">
        <f t="shared" si="17"/>
        <v>-0.0037541435283741076</v>
      </c>
      <c r="N142" s="16">
        <f t="shared" si="26"/>
        <v>0</v>
      </c>
      <c r="O142" s="80">
        <f t="shared" si="27"/>
        <v>0</v>
      </c>
      <c r="P142" s="16">
        <f t="shared" si="28"/>
        <v>0</v>
      </c>
      <c r="Q142" s="16">
        <f t="shared" si="29"/>
        <v>0</v>
      </c>
      <c r="R142" s="12">
        <f t="shared" si="18"/>
        <v>0.0037541435283741076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12.75">
      <c r="A143" s="77"/>
      <c r="B143" s="77"/>
      <c r="C143" s="77"/>
      <c r="D143" s="79">
        <f t="shared" si="19"/>
        <v>0</v>
      </c>
      <c r="E143" s="79">
        <f t="shared" si="19"/>
        <v>0</v>
      </c>
      <c r="F143" s="16">
        <f t="shared" si="20"/>
        <v>0</v>
      </c>
      <c r="G143" s="16">
        <f t="shared" si="20"/>
        <v>0</v>
      </c>
      <c r="H143" s="16">
        <f t="shared" si="21"/>
        <v>0</v>
      </c>
      <c r="I143" s="16">
        <f t="shared" si="22"/>
        <v>0</v>
      </c>
      <c r="J143" s="16">
        <f t="shared" si="23"/>
        <v>0</v>
      </c>
      <c r="K143" s="16">
        <f t="shared" si="24"/>
        <v>0</v>
      </c>
      <c r="L143" s="16">
        <f t="shared" si="25"/>
        <v>0</v>
      </c>
      <c r="M143" s="16">
        <f t="shared" si="17"/>
        <v>-0.0037541435283741076</v>
      </c>
      <c r="N143" s="16">
        <f t="shared" si="26"/>
        <v>0</v>
      </c>
      <c r="O143" s="80">
        <f t="shared" si="27"/>
        <v>0</v>
      </c>
      <c r="P143" s="16">
        <f t="shared" si="28"/>
        <v>0</v>
      </c>
      <c r="Q143" s="16">
        <f t="shared" si="29"/>
        <v>0</v>
      </c>
      <c r="R143" s="12">
        <f t="shared" si="18"/>
        <v>0.0037541435283741076</v>
      </c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12.75">
      <c r="A144" s="77"/>
      <c r="B144" s="77"/>
      <c r="C144" s="77"/>
      <c r="D144" s="79">
        <f aca="true" t="shared" si="30" ref="D144:E207">A144/A$18</f>
        <v>0</v>
      </c>
      <c r="E144" s="79">
        <f t="shared" si="30"/>
        <v>0</v>
      </c>
      <c r="F144" s="16">
        <f aca="true" t="shared" si="31" ref="F144:G207">$C144*D144</f>
        <v>0</v>
      </c>
      <c r="G144" s="16">
        <f t="shared" si="31"/>
        <v>0</v>
      </c>
      <c r="H144" s="16">
        <f t="shared" si="21"/>
        <v>0</v>
      </c>
      <c r="I144" s="16">
        <f t="shared" si="22"/>
        <v>0</v>
      </c>
      <c r="J144" s="16">
        <f t="shared" si="23"/>
        <v>0</v>
      </c>
      <c r="K144" s="16">
        <f t="shared" si="24"/>
        <v>0</v>
      </c>
      <c r="L144" s="16">
        <f t="shared" si="25"/>
        <v>0</v>
      </c>
      <c r="M144" s="16">
        <f t="shared" si="17"/>
        <v>-0.0037541435283741076</v>
      </c>
      <c r="N144" s="16">
        <f t="shared" si="26"/>
        <v>0</v>
      </c>
      <c r="O144" s="80">
        <f t="shared" si="27"/>
        <v>0</v>
      </c>
      <c r="P144" s="16">
        <f t="shared" si="28"/>
        <v>0</v>
      </c>
      <c r="Q144" s="16">
        <f t="shared" si="29"/>
        <v>0</v>
      </c>
      <c r="R144" s="12">
        <f t="shared" si="18"/>
        <v>0.0037541435283741076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12.75">
      <c r="A145" s="77"/>
      <c r="B145" s="77"/>
      <c r="C145" s="77"/>
      <c r="D145" s="79">
        <f t="shared" si="30"/>
        <v>0</v>
      </c>
      <c r="E145" s="79">
        <f t="shared" si="30"/>
        <v>0</v>
      </c>
      <c r="F145" s="16">
        <f t="shared" si="31"/>
        <v>0</v>
      </c>
      <c r="G145" s="16">
        <f t="shared" si="31"/>
        <v>0</v>
      </c>
      <c r="H145" s="16">
        <f t="shared" si="21"/>
        <v>0</v>
      </c>
      <c r="I145" s="16">
        <f t="shared" si="22"/>
        <v>0</v>
      </c>
      <c r="J145" s="16">
        <f t="shared" si="23"/>
        <v>0</v>
      </c>
      <c r="K145" s="16">
        <f t="shared" si="24"/>
        <v>0</v>
      </c>
      <c r="L145" s="16">
        <f t="shared" si="25"/>
        <v>0</v>
      </c>
      <c r="M145" s="16">
        <f t="shared" si="17"/>
        <v>-0.0037541435283741076</v>
      </c>
      <c r="N145" s="16">
        <f t="shared" si="26"/>
        <v>0</v>
      </c>
      <c r="O145" s="80">
        <f t="shared" si="27"/>
        <v>0</v>
      </c>
      <c r="P145" s="16">
        <f t="shared" si="28"/>
        <v>0</v>
      </c>
      <c r="Q145" s="16">
        <f t="shared" si="29"/>
        <v>0</v>
      </c>
      <c r="R145" s="12">
        <f t="shared" si="18"/>
        <v>0.0037541435283741076</v>
      </c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12.75">
      <c r="A146" s="77"/>
      <c r="B146" s="77"/>
      <c r="C146" s="77"/>
      <c r="D146" s="79">
        <f t="shared" si="30"/>
        <v>0</v>
      </c>
      <c r="E146" s="79">
        <f t="shared" si="30"/>
        <v>0</v>
      </c>
      <c r="F146" s="16">
        <f t="shared" si="31"/>
        <v>0</v>
      </c>
      <c r="G146" s="16">
        <f t="shared" si="31"/>
        <v>0</v>
      </c>
      <c r="H146" s="16">
        <f t="shared" si="21"/>
        <v>0</v>
      </c>
      <c r="I146" s="16">
        <f t="shared" si="22"/>
        <v>0</v>
      </c>
      <c r="J146" s="16">
        <f t="shared" si="23"/>
        <v>0</v>
      </c>
      <c r="K146" s="16">
        <f t="shared" si="24"/>
        <v>0</v>
      </c>
      <c r="L146" s="16">
        <f t="shared" si="25"/>
        <v>0</v>
      </c>
      <c r="M146" s="16">
        <f t="shared" si="17"/>
        <v>-0.0037541435283741076</v>
      </c>
      <c r="N146" s="16">
        <f t="shared" si="26"/>
        <v>0</v>
      </c>
      <c r="O146" s="80">
        <f t="shared" si="27"/>
        <v>0</v>
      </c>
      <c r="P146" s="16">
        <f t="shared" si="28"/>
        <v>0</v>
      </c>
      <c r="Q146" s="16">
        <f t="shared" si="29"/>
        <v>0</v>
      </c>
      <c r="R146" s="12">
        <f t="shared" si="18"/>
        <v>0.0037541435283741076</v>
      </c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12.75">
      <c r="A147" s="77"/>
      <c r="B147" s="77"/>
      <c r="C147" s="77"/>
      <c r="D147" s="79">
        <f t="shared" si="30"/>
        <v>0</v>
      </c>
      <c r="E147" s="79">
        <f t="shared" si="30"/>
        <v>0</v>
      </c>
      <c r="F147" s="16">
        <f t="shared" si="31"/>
        <v>0</v>
      </c>
      <c r="G147" s="16">
        <f t="shared" si="31"/>
        <v>0</v>
      </c>
      <c r="H147" s="16">
        <f t="shared" si="21"/>
        <v>0</v>
      </c>
      <c r="I147" s="16">
        <f t="shared" si="22"/>
        <v>0</v>
      </c>
      <c r="J147" s="16">
        <f t="shared" si="23"/>
        <v>0</v>
      </c>
      <c r="K147" s="16">
        <f t="shared" si="24"/>
        <v>0</v>
      </c>
      <c r="L147" s="16">
        <f t="shared" si="25"/>
        <v>0</v>
      </c>
      <c r="M147" s="16">
        <f t="shared" si="17"/>
        <v>-0.0037541435283741076</v>
      </c>
      <c r="N147" s="16">
        <f t="shared" si="26"/>
        <v>0</v>
      </c>
      <c r="O147" s="80">
        <f t="shared" si="27"/>
        <v>0</v>
      </c>
      <c r="P147" s="16">
        <f t="shared" si="28"/>
        <v>0</v>
      </c>
      <c r="Q147" s="16">
        <f t="shared" si="29"/>
        <v>0</v>
      </c>
      <c r="R147" s="12">
        <f t="shared" si="18"/>
        <v>0.0037541435283741076</v>
      </c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12.75">
      <c r="A148" s="77"/>
      <c r="B148" s="77"/>
      <c r="C148" s="77"/>
      <c r="D148" s="79">
        <f t="shared" si="30"/>
        <v>0</v>
      </c>
      <c r="E148" s="79">
        <f t="shared" si="30"/>
        <v>0</v>
      </c>
      <c r="F148" s="16">
        <f t="shared" si="31"/>
        <v>0</v>
      </c>
      <c r="G148" s="16">
        <f t="shared" si="31"/>
        <v>0</v>
      </c>
      <c r="H148" s="16">
        <f t="shared" si="21"/>
        <v>0</v>
      </c>
      <c r="I148" s="16">
        <f t="shared" si="22"/>
        <v>0</v>
      </c>
      <c r="J148" s="16">
        <f t="shared" si="23"/>
        <v>0</v>
      </c>
      <c r="K148" s="16">
        <f t="shared" si="24"/>
        <v>0</v>
      </c>
      <c r="L148" s="16">
        <f t="shared" si="25"/>
        <v>0</v>
      </c>
      <c r="M148" s="16">
        <f aca="true" t="shared" si="32" ref="M148:M211">+E$4+E$5*D148+E$6*D148^2</f>
        <v>-0.0037541435283741076</v>
      </c>
      <c r="N148" s="16">
        <f t="shared" si="26"/>
        <v>0</v>
      </c>
      <c r="O148" s="80">
        <f t="shared" si="27"/>
        <v>0</v>
      </c>
      <c r="P148" s="16">
        <f t="shared" si="28"/>
        <v>0</v>
      </c>
      <c r="Q148" s="16">
        <f t="shared" si="29"/>
        <v>0</v>
      </c>
      <c r="R148" s="12">
        <f aca="true" t="shared" si="33" ref="R148:R211">+E148-M148</f>
        <v>0.0037541435283741076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12.75">
      <c r="A149" s="77"/>
      <c r="B149" s="77"/>
      <c r="C149" s="77"/>
      <c r="D149" s="79">
        <f t="shared" si="30"/>
        <v>0</v>
      </c>
      <c r="E149" s="79">
        <f t="shared" si="30"/>
        <v>0</v>
      </c>
      <c r="F149" s="16">
        <f t="shared" si="31"/>
        <v>0</v>
      </c>
      <c r="G149" s="16">
        <f t="shared" si="31"/>
        <v>0</v>
      </c>
      <c r="H149" s="16">
        <f aca="true" t="shared" si="34" ref="H149:H212">C149*D149*D149</f>
        <v>0</v>
      </c>
      <c r="I149" s="16">
        <f aca="true" t="shared" si="35" ref="I149:I212">C149*D149*D149*D149</f>
        <v>0</v>
      </c>
      <c r="J149" s="16">
        <f aca="true" t="shared" si="36" ref="J149:J212">C149*D149*D149*D149*D149</f>
        <v>0</v>
      </c>
      <c r="K149" s="16">
        <f aca="true" t="shared" si="37" ref="K149:K212">C149*E149*D149</f>
        <v>0</v>
      </c>
      <c r="L149" s="16">
        <f aca="true" t="shared" si="38" ref="L149:L212">C149*E149*D149*D149</f>
        <v>0</v>
      </c>
      <c r="M149" s="16">
        <f t="shared" si="32"/>
        <v>-0.0037541435283741076</v>
      </c>
      <c r="N149" s="16">
        <f aca="true" t="shared" si="39" ref="N149:N212">C149*(M149-E149)^2</f>
        <v>0</v>
      </c>
      <c r="O149" s="80">
        <f aca="true" t="shared" si="40" ref="O149:O212">(C149*O$1-O$2*F149+O$3*H149)^2</f>
        <v>0</v>
      </c>
      <c r="P149" s="16">
        <f aca="true" t="shared" si="41" ref="P149:P212">(-C149*O$2+O$4*F149-O$5*H149)^2</f>
        <v>0</v>
      </c>
      <c r="Q149" s="16">
        <f aca="true" t="shared" si="42" ref="Q149:Q212">+(C149*O$3-F149*O$5+H149*O$6)^2</f>
        <v>0</v>
      </c>
      <c r="R149" s="12">
        <f t="shared" si="33"/>
        <v>0.0037541435283741076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12.75">
      <c r="A150" s="77"/>
      <c r="B150" s="77"/>
      <c r="C150" s="77"/>
      <c r="D150" s="79">
        <f t="shared" si="30"/>
        <v>0</v>
      </c>
      <c r="E150" s="79">
        <f t="shared" si="30"/>
        <v>0</v>
      </c>
      <c r="F150" s="16">
        <f t="shared" si="31"/>
        <v>0</v>
      </c>
      <c r="G150" s="16">
        <f t="shared" si="31"/>
        <v>0</v>
      </c>
      <c r="H150" s="16">
        <f t="shared" si="34"/>
        <v>0</v>
      </c>
      <c r="I150" s="16">
        <f t="shared" si="35"/>
        <v>0</v>
      </c>
      <c r="J150" s="16">
        <f t="shared" si="36"/>
        <v>0</v>
      </c>
      <c r="K150" s="16">
        <f t="shared" si="37"/>
        <v>0</v>
      </c>
      <c r="L150" s="16">
        <f t="shared" si="38"/>
        <v>0</v>
      </c>
      <c r="M150" s="16">
        <f t="shared" si="32"/>
        <v>-0.0037541435283741076</v>
      </c>
      <c r="N150" s="16">
        <f t="shared" si="39"/>
        <v>0</v>
      </c>
      <c r="O150" s="80">
        <f t="shared" si="40"/>
        <v>0</v>
      </c>
      <c r="P150" s="16">
        <f t="shared" si="41"/>
        <v>0</v>
      </c>
      <c r="Q150" s="16">
        <f t="shared" si="42"/>
        <v>0</v>
      </c>
      <c r="R150" s="12">
        <f t="shared" si="33"/>
        <v>0.0037541435283741076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12.75">
      <c r="A151" s="77"/>
      <c r="B151" s="77"/>
      <c r="C151" s="77"/>
      <c r="D151" s="79">
        <f t="shared" si="30"/>
        <v>0</v>
      </c>
      <c r="E151" s="79">
        <f t="shared" si="30"/>
        <v>0</v>
      </c>
      <c r="F151" s="16">
        <f t="shared" si="31"/>
        <v>0</v>
      </c>
      <c r="G151" s="16">
        <f t="shared" si="31"/>
        <v>0</v>
      </c>
      <c r="H151" s="16">
        <f t="shared" si="34"/>
        <v>0</v>
      </c>
      <c r="I151" s="16">
        <f t="shared" si="35"/>
        <v>0</v>
      </c>
      <c r="J151" s="16">
        <f t="shared" si="36"/>
        <v>0</v>
      </c>
      <c r="K151" s="16">
        <f t="shared" si="37"/>
        <v>0</v>
      </c>
      <c r="L151" s="16">
        <f t="shared" si="38"/>
        <v>0</v>
      </c>
      <c r="M151" s="16">
        <f t="shared" si="32"/>
        <v>-0.0037541435283741076</v>
      </c>
      <c r="N151" s="16">
        <f t="shared" si="39"/>
        <v>0</v>
      </c>
      <c r="O151" s="80">
        <f t="shared" si="40"/>
        <v>0</v>
      </c>
      <c r="P151" s="16">
        <f t="shared" si="41"/>
        <v>0</v>
      </c>
      <c r="Q151" s="16">
        <f t="shared" si="42"/>
        <v>0</v>
      </c>
      <c r="R151" s="12">
        <f t="shared" si="33"/>
        <v>0.0037541435283741076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12.75">
      <c r="A152" s="77"/>
      <c r="B152" s="77"/>
      <c r="C152" s="77"/>
      <c r="D152" s="79">
        <f t="shared" si="30"/>
        <v>0</v>
      </c>
      <c r="E152" s="79">
        <f t="shared" si="30"/>
        <v>0</v>
      </c>
      <c r="F152" s="16">
        <f t="shared" si="31"/>
        <v>0</v>
      </c>
      <c r="G152" s="16">
        <f t="shared" si="31"/>
        <v>0</v>
      </c>
      <c r="H152" s="16">
        <f t="shared" si="34"/>
        <v>0</v>
      </c>
      <c r="I152" s="16">
        <f t="shared" si="35"/>
        <v>0</v>
      </c>
      <c r="J152" s="16">
        <f t="shared" si="36"/>
        <v>0</v>
      </c>
      <c r="K152" s="16">
        <f t="shared" si="37"/>
        <v>0</v>
      </c>
      <c r="L152" s="16">
        <f t="shared" si="38"/>
        <v>0</v>
      </c>
      <c r="M152" s="16">
        <f t="shared" si="32"/>
        <v>-0.0037541435283741076</v>
      </c>
      <c r="N152" s="16">
        <f t="shared" si="39"/>
        <v>0</v>
      </c>
      <c r="O152" s="80">
        <f t="shared" si="40"/>
        <v>0</v>
      </c>
      <c r="P152" s="16">
        <f t="shared" si="41"/>
        <v>0</v>
      </c>
      <c r="Q152" s="16">
        <f t="shared" si="42"/>
        <v>0</v>
      </c>
      <c r="R152" s="12">
        <f t="shared" si="33"/>
        <v>0.0037541435283741076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ht="12.75">
      <c r="A153" s="77"/>
      <c r="B153" s="77"/>
      <c r="C153" s="77"/>
      <c r="D153" s="79">
        <f t="shared" si="30"/>
        <v>0</v>
      </c>
      <c r="E153" s="79">
        <f t="shared" si="30"/>
        <v>0</v>
      </c>
      <c r="F153" s="16">
        <f t="shared" si="31"/>
        <v>0</v>
      </c>
      <c r="G153" s="16">
        <f t="shared" si="31"/>
        <v>0</v>
      </c>
      <c r="H153" s="16">
        <f t="shared" si="34"/>
        <v>0</v>
      </c>
      <c r="I153" s="16">
        <f t="shared" si="35"/>
        <v>0</v>
      </c>
      <c r="J153" s="16">
        <f t="shared" si="36"/>
        <v>0</v>
      </c>
      <c r="K153" s="16">
        <f t="shared" si="37"/>
        <v>0</v>
      </c>
      <c r="L153" s="16">
        <f t="shared" si="38"/>
        <v>0</v>
      </c>
      <c r="M153" s="16">
        <f t="shared" si="32"/>
        <v>-0.0037541435283741076</v>
      </c>
      <c r="N153" s="16">
        <f t="shared" si="39"/>
        <v>0</v>
      </c>
      <c r="O153" s="80">
        <f t="shared" si="40"/>
        <v>0</v>
      </c>
      <c r="P153" s="16">
        <f t="shared" si="41"/>
        <v>0</v>
      </c>
      <c r="Q153" s="16">
        <f t="shared" si="42"/>
        <v>0</v>
      </c>
      <c r="R153" s="12">
        <f t="shared" si="33"/>
        <v>0.0037541435283741076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ht="12.75">
      <c r="A154" s="77"/>
      <c r="B154" s="77"/>
      <c r="C154" s="77"/>
      <c r="D154" s="79">
        <f t="shared" si="30"/>
        <v>0</v>
      </c>
      <c r="E154" s="79">
        <f t="shared" si="30"/>
        <v>0</v>
      </c>
      <c r="F154" s="16">
        <f t="shared" si="31"/>
        <v>0</v>
      </c>
      <c r="G154" s="16">
        <f t="shared" si="31"/>
        <v>0</v>
      </c>
      <c r="H154" s="16">
        <f t="shared" si="34"/>
        <v>0</v>
      </c>
      <c r="I154" s="16">
        <f t="shared" si="35"/>
        <v>0</v>
      </c>
      <c r="J154" s="16">
        <f t="shared" si="36"/>
        <v>0</v>
      </c>
      <c r="K154" s="16">
        <f t="shared" si="37"/>
        <v>0</v>
      </c>
      <c r="L154" s="16">
        <f t="shared" si="38"/>
        <v>0</v>
      </c>
      <c r="M154" s="16">
        <f t="shared" si="32"/>
        <v>-0.0037541435283741076</v>
      </c>
      <c r="N154" s="16">
        <f t="shared" si="39"/>
        <v>0</v>
      </c>
      <c r="O154" s="80">
        <f t="shared" si="40"/>
        <v>0</v>
      </c>
      <c r="P154" s="16">
        <f t="shared" si="41"/>
        <v>0</v>
      </c>
      <c r="Q154" s="16">
        <f t="shared" si="42"/>
        <v>0</v>
      </c>
      <c r="R154" s="12">
        <f t="shared" si="33"/>
        <v>0.0037541435283741076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ht="12.75">
      <c r="A155" s="77"/>
      <c r="B155" s="77"/>
      <c r="C155" s="77"/>
      <c r="D155" s="79">
        <f t="shared" si="30"/>
        <v>0</v>
      </c>
      <c r="E155" s="79">
        <f t="shared" si="30"/>
        <v>0</v>
      </c>
      <c r="F155" s="16">
        <f t="shared" si="31"/>
        <v>0</v>
      </c>
      <c r="G155" s="16">
        <f t="shared" si="31"/>
        <v>0</v>
      </c>
      <c r="H155" s="16">
        <f t="shared" si="34"/>
        <v>0</v>
      </c>
      <c r="I155" s="16">
        <f t="shared" si="35"/>
        <v>0</v>
      </c>
      <c r="J155" s="16">
        <f t="shared" si="36"/>
        <v>0</v>
      </c>
      <c r="K155" s="16">
        <f t="shared" si="37"/>
        <v>0</v>
      </c>
      <c r="L155" s="16">
        <f t="shared" si="38"/>
        <v>0</v>
      </c>
      <c r="M155" s="16">
        <f t="shared" si="32"/>
        <v>-0.0037541435283741076</v>
      </c>
      <c r="N155" s="16">
        <f t="shared" si="39"/>
        <v>0</v>
      </c>
      <c r="O155" s="80">
        <f t="shared" si="40"/>
        <v>0</v>
      </c>
      <c r="P155" s="16">
        <f t="shared" si="41"/>
        <v>0</v>
      </c>
      <c r="Q155" s="16">
        <f t="shared" si="42"/>
        <v>0</v>
      </c>
      <c r="R155" s="12">
        <f t="shared" si="33"/>
        <v>0.0037541435283741076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ht="12.75">
      <c r="A156" s="77"/>
      <c r="B156" s="77"/>
      <c r="C156" s="77"/>
      <c r="D156" s="79">
        <f t="shared" si="30"/>
        <v>0</v>
      </c>
      <c r="E156" s="79">
        <f t="shared" si="30"/>
        <v>0</v>
      </c>
      <c r="F156" s="16">
        <f t="shared" si="31"/>
        <v>0</v>
      </c>
      <c r="G156" s="16">
        <f t="shared" si="31"/>
        <v>0</v>
      </c>
      <c r="H156" s="16">
        <f t="shared" si="34"/>
        <v>0</v>
      </c>
      <c r="I156" s="16">
        <f t="shared" si="35"/>
        <v>0</v>
      </c>
      <c r="J156" s="16">
        <f t="shared" si="36"/>
        <v>0</v>
      </c>
      <c r="K156" s="16">
        <f t="shared" si="37"/>
        <v>0</v>
      </c>
      <c r="L156" s="16">
        <f t="shared" si="38"/>
        <v>0</v>
      </c>
      <c r="M156" s="16">
        <f t="shared" si="32"/>
        <v>-0.0037541435283741076</v>
      </c>
      <c r="N156" s="16">
        <f t="shared" si="39"/>
        <v>0</v>
      </c>
      <c r="O156" s="80">
        <f t="shared" si="40"/>
        <v>0</v>
      </c>
      <c r="P156" s="16">
        <f t="shared" si="41"/>
        <v>0</v>
      </c>
      <c r="Q156" s="16">
        <f t="shared" si="42"/>
        <v>0</v>
      </c>
      <c r="R156" s="12">
        <f t="shared" si="33"/>
        <v>0.0037541435283741076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ht="12.75">
      <c r="A157" s="77"/>
      <c r="B157" s="77"/>
      <c r="C157" s="77"/>
      <c r="D157" s="79">
        <f t="shared" si="30"/>
        <v>0</v>
      </c>
      <c r="E157" s="79">
        <f t="shared" si="30"/>
        <v>0</v>
      </c>
      <c r="F157" s="16">
        <f t="shared" si="31"/>
        <v>0</v>
      </c>
      <c r="G157" s="16">
        <f t="shared" si="31"/>
        <v>0</v>
      </c>
      <c r="H157" s="16">
        <f t="shared" si="34"/>
        <v>0</v>
      </c>
      <c r="I157" s="16">
        <f t="shared" si="35"/>
        <v>0</v>
      </c>
      <c r="J157" s="16">
        <f t="shared" si="36"/>
        <v>0</v>
      </c>
      <c r="K157" s="16">
        <f t="shared" si="37"/>
        <v>0</v>
      </c>
      <c r="L157" s="16">
        <f t="shared" si="38"/>
        <v>0</v>
      </c>
      <c r="M157" s="16">
        <f t="shared" si="32"/>
        <v>-0.0037541435283741076</v>
      </c>
      <c r="N157" s="16">
        <f t="shared" si="39"/>
        <v>0</v>
      </c>
      <c r="O157" s="80">
        <f t="shared" si="40"/>
        <v>0</v>
      </c>
      <c r="P157" s="16">
        <f t="shared" si="41"/>
        <v>0</v>
      </c>
      <c r="Q157" s="16">
        <f t="shared" si="42"/>
        <v>0</v>
      </c>
      <c r="R157" s="12">
        <f t="shared" si="33"/>
        <v>0.0037541435283741076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ht="12.75">
      <c r="A158" s="77"/>
      <c r="B158" s="77"/>
      <c r="C158" s="77"/>
      <c r="D158" s="79">
        <f t="shared" si="30"/>
        <v>0</v>
      </c>
      <c r="E158" s="79">
        <f t="shared" si="30"/>
        <v>0</v>
      </c>
      <c r="F158" s="16">
        <f t="shared" si="31"/>
        <v>0</v>
      </c>
      <c r="G158" s="16">
        <f t="shared" si="31"/>
        <v>0</v>
      </c>
      <c r="H158" s="16">
        <f t="shared" si="34"/>
        <v>0</v>
      </c>
      <c r="I158" s="16">
        <f t="shared" si="35"/>
        <v>0</v>
      </c>
      <c r="J158" s="16">
        <f t="shared" si="36"/>
        <v>0</v>
      </c>
      <c r="K158" s="16">
        <f t="shared" si="37"/>
        <v>0</v>
      </c>
      <c r="L158" s="16">
        <f t="shared" si="38"/>
        <v>0</v>
      </c>
      <c r="M158" s="16">
        <f t="shared" si="32"/>
        <v>-0.0037541435283741076</v>
      </c>
      <c r="N158" s="16">
        <f t="shared" si="39"/>
        <v>0</v>
      </c>
      <c r="O158" s="80">
        <f t="shared" si="40"/>
        <v>0</v>
      </c>
      <c r="P158" s="16">
        <f t="shared" si="41"/>
        <v>0</v>
      </c>
      <c r="Q158" s="16">
        <f t="shared" si="42"/>
        <v>0</v>
      </c>
      <c r="R158" s="12">
        <f t="shared" si="33"/>
        <v>0.0037541435283741076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ht="12.75">
      <c r="A159" s="77"/>
      <c r="B159" s="77"/>
      <c r="C159" s="77"/>
      <c r="D159" s="79">
        <f t="shared" si="30"/>
        <v>0</v>
      </c>
      <c r="E159" s="79">
        <f t="shared" si="30"/>
        <v>0</v>
      </c>
      <c r="F159" s="16">
        <f t="shared" si="31"/>
        <v>0</v>
      </c>
      <c r="G159" s="16">
        <f t="shared" si="31"/>
        <v>0</v>
      </c>
      <c r="H159" s="16">
        <f t="shared" si="34"/>
        <v>0</v>
      </c>
      <c r="I159" s="16">
        <f t="shared" si="35"/>
        <v>0</v>
      </c>
      <c r="J159" s="16">
        <f t="shared" si="36"/>
        <v>0</v>
      </c>
      <c r="K159" s="16">
        <f t="shared" si="37"/>
        <v>0</v>
      </c>
      <c r="L159" s="16">
        <f t="shared" si="38"/>
        <v>0</v>
      </c>
      <c r="M159" s="16">
        <f t="shared" si="32"/>
        <v>-0.0037541435283741076</v>
      </c>
      <c r="N159" s="16">
        <f t="shared" si="39"/>
        <v>0</v>
      </c>
      <c r="O159" s="80">
        <f t="shared" si="40"/>
        <v>0</v>
      </c>
      <c r="P159" s="16">
        <f t="shared" si="41"/>
        <v>0</v>
      </c>
      <c r="Q159" s="16">
        <f t="shared" si="42"/>
        <v>0</v>
      </c>
      <c r="R159" s="12">
        <f t="shared" si="33"/>
        <v>0.0037541435283741076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ht="12.75">
      <c r="A160" s="77"/>
      <c r="B160" s="77"/>
      <c r="C160" s="77"/>
      <c r="D160" s="79">
        <f t="shared" si="30"/>
        <v>0</v>
      </c>
      <c r="E160" s="79">
        <f t="shared" si="30"/>
        <v>0</v>
      </c>
      <c r="F160" s="16">
        <f t="shared" si="31"/>
        <v>0</v>
      </c>
      <c r="G160" s="16">
        <f t="shared" si="31"/>
        <v>0</v>
      </c>
      <c r="H160" s="16">
        <f t="shared" si="34"/>
        <v>0</v>
      </c>
      <c r="I160" s="16">
        <f t="shared" si="35"/>
        <v>0</v>
      </c>
      <c r="J160" s="16">
        <f t="shared" si="36"/>
        <v>0</v>
      </c>
      <c r="K160" s="16">
        <f t="shared" si="37"/>
        <v>0</v>
      </c>
      <c r="L160" s="16">
        <f t="shared" si="38"/>
        <v>0</v>
      </c>
      <c r="M160" s="16">
        <f t="shared" si="32"/>
        <v>-0.0037541435283741076</v>
      </c>
      <c r="N160" s="16">
        <f t="shared" si="39"/>
        <v>0</v>
      </c>
      <c r="O160" s="80">
        <f t="shared" si="40"/>
        <v>0</v>
      </c>
      <c r="P160" s="16">
        <f t="shared" si="41"/>
        <v>0</v>
      </c>
      <c r="Q160" s="16">
        <f t="shared" si="42"/>
        <v>0</v>
      </c>
      <c r="R160" s="12">
        <f t="shared" si="33"/>
        <v>0.0037541435283741076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ht="12.75">
      <c r="A161" s="77"/>
      <c r="B161" s="77"/>
      <c r="C161" s="77"/>
      <c r="D161" s="79">
        <f t="shared" si="30"/>
        <v>0</v>
      </c>
      <c r="E161" s="79">
        <f t="shared" si="30"/>
        <v>0</v>
      </c>
      <c r="F161" s="16">
        <f t="shared" si="31"/>
        <v>0</v>
      </c>
      <c r="G161" s="16">
        <f t="shared" si="31"/>
        <v>0</v>
      </c>
      <c r="H161" s="16">
        <f t="shared" si="34"/>
        <v>0</v>
      </c>
      <c r="I161" s="16">
        <f t="shared" si="35"/>
        <v>0</v>
      </c>
      <c r="J161" s="16">
        <f t="shared" si="36"/>
        <v>0</v>
      </c>
      <c r="K161" s="16">
        <f t="shared" si="37"/>
        <v>0</v>
      </c>
      <c r="L161" s="16">
        <f t="shared" si="38"/>
        <v>0</v>
      </c>
      <c r="M161" s="16">
        <f t="shared" si="32"/>
        <v>-0.0037541435283741076</v>
      </c>
      <c r="N161" s="16">
        <f t="shared" si="39"/>
        <v>0</v>
      </c>
      <c r="O161" s="80">
        <f t="shared" si="40"/>
        <v>0</v>
      </c>
      <c r="P161" s="16">
        <f t="shared" si="41"/>
        <v>0</v>
      </c>
      <c r="Q161" s="16">
        <f t="shared" si="42"/>
        <v>0</v>
      </c>
      <c r="R161" s="12">
        <f t="shared" si="33"/>
        <v>0.0037541435283741076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ht="12.75">
      <c r="A162" s="77"/>
      <c r="B162" s="77"/>
      <c r="C162" s="77"/>
      <c r="D162" s="79">
        <f t="shared" si="30"/>
        <v>0</v>
      </c>
      <c r="E162" s="79">
        <f t="shared" si="30"/>
        <v>0</v>
      </c>
      <c r="F162" s="16">
        <f t="shared" si="31"/>
        <v>0</v>
      </c>
      <c r="G162" s="16">
        <f t="shared" si="31"/>
        <v>0</v>
      </c>
      <c r="H162" s="16">
        <f t="shared" si="34"/>
        <v>0</v>
      </c>
      <c r="I162" s="16">
        <f t="shared" si="35"/>
        <v>0</v>
      </c>
      <c r="J162" s="16">
        <f t="shared" si="36"/>
        <v>0</v>
      </c>
      <c r="K162" s="16">
        <f t="shared" si="37"/>
        <v>0</v>
      </c>
      <c r="L162" s="16">
        <f t="shared" si="38"/>
        <v>0</v>
      </c>
      <c r="M162" s="16">
        <f t="shared" si="32"/>
        <v>-0.0037541435283741076</v>
      </c>
      <c r="N162" s="16">
        <f t="shared" si="39"/>
        <v>0</v>
      </c>
      <c r="O162" s="80">
        <f t="shared" si="40"/>
        <v>0</v>
      </c>
      <c r="P162" s="16">
        <f t="shared" si="41"/>
        <v>0</v>
      </c>
      <c r="Q162" s="16">
        <f t="shared" si="42"/>
        <v>0</v>
      </c>
      <c r="R162" s="12">
        <f t="shared" si="33"/>
        <v>0.0037541435283741076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ht="12.75">
      <c r="A163" s="77"/>
      <c r="B163" s="77"/>
      <c r="C163" s="77"/>
      <c r="D163" s="79">
        <f t="shared" si="30"/>
        <v>0</v>
      </c>
      <c r="E163" s="79">
        <f t="shared" si="30"/>
        <v>0</v>
      </c>
      <c r="F163" s="16">
        <f t="shared" si="31"/>
        <v>0</v>
      </c>
      <c r="G163" s="16">
        <f t="shared" si="31"/>
        <v>0</v>
      </c>
      <c r="H163" s="16">
        <f t="shared" si="34"/>
        <v>0</v>
      </c>
      <c r="I163" s="16">
        <f t="shared" si="35"/>
        <v>0</v>
      </c>
      <c r="J163" s="16">
        <f t="shared" si="36"/>
        <v>0</v>
      </c>
      <c r="K163" s="16">
        <f t="shared" si="37"/>
        <v>0</v>
      </c>
      <c r="L163" s="16">
        <f t="shared" si="38"/>
        <v>0</v>
      </c>
      <c r="M163" s="16">
        <f t="shared" si="32"/>
        <v>-0.0037541435283741076</v>
      </c>
      <c r="N163" s="16">
        <f t="shared" si="39"/>
        <v>0</v>
      </c>
      <c r="O163" s="80">
        <f t="shared" si="40"/>
        <v>0</v>
      </c>
      <c r="P163" s="16">
        <f t="shared" si="41"/>
        <v>0</v>
      </c>
      <c r="Q163" s="16">
        <f t="shared" si="42"/>
        <v>0</v>
      </c>
      <c r="R163" s="12">
        <f t="shared" si="33"/>
        <v>0.0037541435283741076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ht="12.75">
      <c r="A164" s="77"/>
      <c r="B164" s="77"/>
      <c r="C164" s="77"/>
      <c r="D164" s="79">
        <f t="shared" si="30"/>
        <v>0</v>
      </c>
      <c r="E164" s="79">
        <f t="shared" si="30"/>
        <v>0</v>
      </c>
      <c r="F164" s="16">
        <f t="shared" si="31"/>
        <v>0</v>
      </c>
      <c r="G164" s="16">
        <f t="shared" si="31"/>
        <v>0</v>
      </c>
      <c r="H164" s="16">
        <f t="shared" si="34"/>
        <v>0</v>
      </c>
      <c r="I164" s="16">
        <f t="shared" si="35"/>
        <v>0</v>
      </c>
      <c r="J164" s="16">
        <f t="shared" si="36"/>
        <v>0</v>
      </c>
      <c r="K164" s="16">
        <f t="shared" si="37"/>
        <v>0</v>
      </c>
      <c r="L164" s="16">
        <f t="shared" si="38"/>
        <v>0</v>
      </c>
      <c r="M164" s="16">
        <f t="shared" si="32"/>
        <v>-0.0037541435283741076</v>
      </c>
      <c r="N164" s="16">
        <f t="shared" si="39"/>
        <v>0</v>
      </c>
      <c r="O164" s="80">
        <f t="shared" si="40"/>
        <v>0</v>
      </c>
      <c r="P164" s="16">
        <f t="shared" si="41"/>
        <v>0</v>
      </c>
      <c r="Q164" s="16">
        <f t="shared" si="42"/>
        <v>0</v>
      </c>
      <c r="R164" s="12">
        <f t="shared" si="33"/>
        <v>0.0037541435283741076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ht="12.75">
      <c r="A165" s="77"/>
      <c r="B165" s="77"/>
      <c r="C165" s="77"/>
      <c r="D165" s="79">
        <f t="shared" si="30"/>
        <v>0</v>
      </c>
      <c r="E165" s="79">
        <f t="shared" si="30"/>
        <v>0</v>
      </c>
      <c r="F165" s="16">
        <f t="shared" si="31"/>
        <v>0</v>
      </c>
      <c r="G165" s="16">
        <f t="shared" si="31"/>
        <v>0</v>
      </c>
      <c r="H165" s="16">
        <f t="shared" si="34"/>
        <v>0</v>
      </c>
      <c r="I165" s="16">
        <f t="shared" si="35"/>
        <v>0</v>
      </c>
      <c r="J165" s="16">
        <f t="shared" si="36"/>
        <v>0</v>
      </c>
      <c r="K165" s="16">
        <f t="shared" si="37"/>
        <v>0</v>
      </c>
      <c r="L165" s="16">
        <f t="shared" si="38"/>
        <v>0</v>
      </c>
      <c r="M165" s="16">
        <f t="shared" si="32"/>
        <v>-0.0037541435283741076</v>
      </c>
      <c r="N165" s="16">
        <f t="shared" si="39"/>
        <v>0</v>
      </c>
      <c r="O165" s="80">
        <f t="shared" si="40"/>
        <v>0</v>
      </c>
      <c r="P165" s="16">
        <f t="shared" si="41"/>
        <v>0</v>
      </c>
      <c r="Q165" s="16">
        <f t="shared" si="42"/>
        <v>0</v>
      </c>
      <c r="R165" s="12">
        <f t="shared" si="33"/>
        <v>0.0037541435283741076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ht="12.75">
      <c r="A166" s="77"/>
      <c r="B166" s="77"/>
      <c r="C166" s="77"/>
      <c r="D166" s="79">
        <f t="shared" si="30"/>
        <v>0</v>
      </c>
      <c r="E166" s="79">
        <f t="shared" si="30"/>
        <v>0</v>
      </c>
      <c r="F166" s="16">
        <f t="shared" si="31"/>
        <v>0</v>
      </c>
      <c r="G166" s="16">
        <f t="shared" si="31"/>
        <v>0</v>
      </c>
      <c r="H166" s="16">
        <f t="shared" si="34"/>
        <v>0</v>
      </c>
      <c r="I166" s="16">
        <f t="shared" si="35"/>
        <v>0</v>
      </c>
      <c r="J166" s="16">
        <f t="shared" si="36"/>
        <v>0</v>
      </c>
      <c r="K166" s="16">
        <f t="shared" si="37"/>
        <v>0</v>
      </c>
      <c r="L166" s="16">
        <f t="shared" si="38"/>
        <v>0</v>
      </c>
      <c r="M166" s="16">
        <f t="shared" si="32"/>
        <v>-0.0037541435283741076</v>
      </c>
      <c r="N166" s="16">
        <f t="shared" si="39"/>
        <v>0</v>
      </c>
      <c r="O166" s="80">
        <f t="shared" si="40"/>
        <v>0</v>
      </c>
      <c r="P166" s="16">
        <f t="shared" si="41"/>
        <v>0</v>
      </c>
      <c r="Q166" s="16">
        <f t="shared" si="42"/>
        <v>0</v>
      </c>
      <c r="R166" s="12">
        <f t="shared" si="33"/>
        <v>0.0037541435283741076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ht="12.75">
      <c r="A167" s="77"/>
      <c r="B167" s="77"/>
      <c r="C167" s="77"/>
      <c r="D167" s="79">
        <f t="shared" si="30"/>
        <v>0</v>
      </c>
      <c r="E167" s="79">
        <f t="shared" si="30"/>
        <v>0</v>
      </c>
      <c r="F167" s="16">
        <f t="shared" si="31"/>
        <v>0</v>
      </c>
      <c r="G167" s="16">
        <f t="shared" si="31"/>
        <v>0</v>
      </c>
      <c r="H167" s="16">
        <f t="shared" si="34"/>
        <v>0</v>
      </c>
      <c r="I167" s="16">
        <f t="shared" si="35"/>
        <v>0</v>
      </c>
      <c r="J167" s="16">
        <f t="shared" si="36"/>
        <v>0</v>
      </c>
      <c r="K167" s="16">
        <f t="shared" si="37"/>
        <v>0</v>
      </c>
      <c r="L167" s="16">
        <f t="shared" si="38"/>
        <v>0</v>
      </c>
      <c r="M167" s="16">
        <f t="shared" si="32"/>
        <v>-0.0037541435283741076</v>
      </c>
      <c r="N167" s="16">
        <f t="shared" si="39"/>
        <v>0</v>
      </c>
      <c r="O167" s="80">
        <f t="shared" si="40"/>
        <v>0</v>
      </c>
      <c r="P167" s="16">
        <f t="shared" si="41"/>
        <v>0</v>
      </c>
      <c r="Q167" s="16">
        <f t="shared" si="42"/>
        <v>0</v>
      </c>
      <c r="R167" s="12">
        <f t="shared" si="33"/>
        <v>0.0037541435283741076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ht="12.75">
      <c r="A168" s="77"/>
      <c r="B168" s="77"/>
      <c r="C168" s="77"/>
      <c r="D168" s="79">
        <f t="shared" si="30"/>
        <v>0</v>
      </c>
      <c r="E168" s="79">
        <f t="shared" si="30"/>
        <v>0</v>
      </c>
      <c r="F168" s="16">
        <f t="shared" si="31"/>
        <v>0</v>
      </c>
      <c r="G168" s="16">
        <f t="shared" si="31"/>
        <v>0</v>
      </c>
      <c r="H168" s="16">
        <f t="shared" si="34"/>
        <v>0</v>
      </c>
      <c r="I168" s="16">
        <f t="shared" si="35"/>
        <v>0</v>
      </c>
      <c r="J168" s="16">
        <f t="shared" si="36"/>
        <v>0</v>
      </c>
      <c r="K168" s="16">
        <f t="shared" si="37"/>
        <v>0</v>
      </c>
      <c r="L168" s="16">
        <f t="shared" si="38"/>
        <v>0</v>
      </c>
      <c r="M168" s="16">
        <f t="shared" si="32"/>
        <v>-0.0037541435283741076</v>
      </c>
      <c r="N168" s="16">
        <f t="shared" si="39"/>
        <v>0</v>
      </c>
      <c r="O168" s="80">
        <f t="shared" si="40"/>
        <v>0</v>
      </c>
      <c r="P168" s="16">
        <f t="shared" si="41"/>
        <v>0</v>
      </c>
      <c r="Q168" s="16">
        <f t="shared" si="42"/>
        <v>0</v>
      </c>
      <c r="R168" s="12">
        <f t="shared" si="33"/>
        <v>0.0037541435283741076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ht="12.75">
      <c r="A169" s="77"/>
      <c r="B169" s="77"/>
      <c r="C169" s="77"/>
      <c r="D169" s="79">
        <f t="shared" si="30"/>
        <v>0</v>
      </c>
      <c r="E169" s="79">
        <f t="shared" si="30"/>
        <v>0</v>
      </c>
      <c r="F169" s="16">
        <f t="shared" si="31"/>
        <v>0</v>
      </c>
      <c r="G169" s="16">
        <f t="shared" si="31"/>
        <v>0</v>
      </c>
      <c r="H169" s="16">
        <f t="shared" si="34"/>
        <v>0</v>
      </c>
      <c r="I169" s="16">
        <f t="shared" si="35"/>
        <v>0</v>
      </c>
      <c r="J169" s="16">
        <f t="shared" si="36"/>
        <v>0</v>
      </c>
      <c r="K169" s="16">
        <f t="shared" si="37"/>
        <v>0</v>
      </c>
      <c r="L169" s="16">
        <f t="shared" si="38"/>
        <v>0</v>
      </c>
      <c r="M169" s="16">
        <f t="shared" si="32"/>
        <v>-0.0037541435283741076</v>
      </c>
      <c r="N169" s="16">
        <f t="shared" si="39"/>
        <v>0</v>
      </c>
      <c r="O169" s="80">
        <f t="shared" si="40"/>
        <v>0</v>
      </c>
      <c r="P169" s="16">
        <f t="shared" si="41"/>
        <v>0</v>
      </c>
      <c r="Q169" s="16">
        <f t="shared" si="42"/>
        <v>0</v>
      </c>
      <c r="R169" s="12">
        <f t="shared" si="33"/>
        <v>0.0037541435283741076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ht="12.75">
      <c r="A170" s="77"/>
      <c r="B170" s="77"/>
      <c r="C170" s="77"/>
      <c r="D170" s="79">
        <f t="shared" si="30"/>
        <v>0</v>
      </c>
      <c r="E170" s="79">
        <f t="shared" si="30"/>
        <v>0</v>
      </c>
      <c r="F170" s="16">
        <f t="shared" si="31"/>
        <v>0</v>
      </c>
      <c r="G170" s="16">
        <f t="shared" si="31"/>
        <v>0</v>
      </c>
      <c r="H170" s="16">
        <f t="shared" si="34"/>
        <v>0</v>
      </c>
      <c r="I170" s="16">
        <f t="shared" si="35"/>
        <v>0</v>
      </c>
      <c r="J170" s="16">
        <f t="shared" si="36"/>
        <v>0</v>
      </c>
      <c r="K170" s="16">
        <f t="shared" si="37"/>
        <v>0</v>
      </c>
      <c r="L170" s="16">
        <f t="shared" si="38"/>
        <v>0</v>
      </c>
      <c r="M170" s="16">
        <f t="shared" si="32"/>
        <v>-0.0037541435283741076</v>
      </c>
      <c r="N170" s="16">
        <f t="shared" si="39"/>
        <v>0</v>
      </c>
      <c r="O170" s="80">
        <f t="shared" si="40"/>
        <v>0</v>
      </c>
      <c r="P170" s="16">
        <f t="shared" si="41"/>
        <v>0</v>
      </c>
      <c r="Q170" s="16">
        <f t="shared" si="42"/>
        <v>0</v>
      </c>
      <c r="R170" s="12">
        <f t="shared" si="33"/>
        <v>0.0037541435283741076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ht="12.75">
      <c r="A171" s="77"/>
      <c r="B171" s="77"/>
      <c r="C171" s="77"/>
      <c r="D171" s="79">
        <f t="shared" si="30"/>
        <v>0</v>
      </c>
      <c r="E171" s="79">
        <f t="shared" si="30"/>
        <v>0</v>
      </c>
      <c r="F171" s="16">
        <f t="shared" si="31"/>
        <v>0</v>
      </c>
      <c r="G171" s="16">
        <f t="shared" si="31"/>
        <v>0</v>
      </c>
      <c r="H171" s="16">
        <f t="shared" si="34"/>
        <v>0</v>
      </c>
      <c r="I171" s="16">
        <f t="shared" si="35"/>
        <v>0</v>
      </c>
      <c r="J171" s="16">
        <f t="shared" si="36"/>
        <v>0</v>
      </c>
      <c r="K171" s="16">
        <f t="shared" si="37"/>
        <v>0</v>
      </c>
      <c r="L171" s="16">
        <f t="shared" si="38"/>
        <v>0</v>
      </c>
      <c r="M171" s="16">
        <f t="shared" si="32"/>
        <v>-0.0037541435283741076</v>
      </c>
      <c r="N171" s="16">
        <f t="shared" si="39"/>
        <v>0</v>
      </c>
      <c r="O171" s="80">
        <f t="shared" si="40"/>
        <v>0</v>
      </c>
      <c r="P171" s="16">
        <f t="shared" si="41"/>
        <v>0</v>
      </c>
      <c r="Q171" s="16">
        <f t="shared" si="42"/>
        <v>0</v>
      </c>
      <c r="R171" s="12">
        <f t="shared" si="33"/>
        <v>0.0037541435283741076</v>
      </c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ht="12.75">
      <c r="A172" s="77"/>
      <c r="B172" s="77"/>
      <c r="C172" s="77"/>
      <c r="D172" s="79">
        <f t="shared" si="30"/>
        <v>0</v>
      </c>
      <c r="E172" s="79">
        <f t="shared" si="30"/>
        <v>0</v>
      </c>
      <c r="F172" s="16">
        <f t="shared" si="31"/>
        <v>0</v>
      </c>
      <c r="G172" s="16">
        <f t="shared" si="31"/>
        <v>0</v>
      </c>
      <c r="H172" s="16">
        <f t="shared" si="34"/>
        <v>0</v>
      </c>
      <c r="I172" s="16">
        <f t="shared" si="35"/>
        <v>0</v>
      </c>
      <c r="J172" s="16">
        <f t="shared" si="36"/>
        <v>0</v>
      </c>
      <c r="K172" s="16">
        <f t="shared" si="37"/>
        <v>0</v>
      </c>
      <c r="L172" s="16">
        <f t="shared" si="38"/>
        <v>0</v>
      </c>
      <c r="M172" s="16">
        <f t="shared" si="32"/>
        <v>-0.0037541435283741076</v>
      </c>
      <c r="N172" s="16">
        <f t="shared" si="39"/>
        <v>0</v>
      </c>
      <c r="O172" s="80">
        <f t="shared" si="40"/>
        <v>0</v>
      </c>
      <c r="P172" s="16">
        <f t="shared" si="41"/>
        <v>0</v>
      </c>
      <c r="Q172" s="16">
        <f t="shared" si="42"/>
        <v>0</v>
      </c>
      <c r="R172" s="12">
        <f t="shared" si="33"/>
        <v>0.0037541435283741076</v>
      </c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ht="12.75">
      <c r="A173" s="77"/>
      <c r="B173" s="77"/>
      <c r="C173" s="77"/>
      <c r="D173" s="79">
        <f t="shared" si="30"/>
        <v>0</v>
      </c>
      <c r="E173" s="79">
        <f t="shared" si="30"/>
        <v>0</v>
      </c>
      <c r="F173" s="16">
        <f t="shared" si="31"/>
        <v>0</v>
      </c>
      <c r="G173" s="16">
        <f t="shared" si="31"/>
        <v>0</v>
      </c>
      <c r="H173" s="16">
        <f t="shared" si="34"/>
        <v>0</v>
      </c>
      <c r="I173" s="16">
        <f t="shared" si="35"/>
        <v>0</v>
      </c>
      <c r="J173" s="16">
        <f t="shared" si="36"/>
        <v>0</v>
      </c>
      <c r="K173" s="16">
        <f t="shared" si="37"/>
        <v>0</v>
      </c>
      <c r="L173" s="16">
        <f t="shared" si="38"/>
        <v>0</v>
      </c>
      <c r="M173" s="16">
        <f t="shared" si="32"/>
        <v>-0.0037541435283741076</v>
      </c>
      <c r="N173" s="16">
        <f t="shared" si="39"/>
        <v>0</v>
      </c>
      <c r="O173" s="80">
        <f t="shared" si="40"/>
        <v>0</v>
      </c>
      <c r="P173" s="16">
        <f t="shared" si="41"/>
        <v>0</v>
      </c>
      <c r="Q173" s="16">
        <f t="shared" si="42"/>
        <v>0</v>
      </c>
      <c r="R173" s="12">
        <f t="shared" si="33"/>
        <v>0.0037541435283741076</v>
      </c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ht="12.75">
      <c r="A174" s="77"/>
      <c r="B174" s="77"/>
      <c r="C174" s="77"/>
      <c r="D174" s="79">
        <f t="shared" si="30"/>
        <v>0</v>
      </c>
      <c r="E174" s="79">
        <f t="shared" si="30"/>
        <v>0</v>
      </c>
      <c r="F174" s="16">
        <f t="shared" si="31"/>
        <v>0</v>
      </c>
      <c r="G174" s="16">
        <f t="shared" si="31"/>
        <v>0</v>
      </c>
      <c r="H174" s="16">
        <f t="shared" si="34"/>
        <v>0</v>
      </c>
      <c r="I174" s="16">
        <f t="shared" si="35"/>
        <v>0</v>
      </c>
      <c r="J174" s="16">
        <f t="shared" si="36"/>
        <v>0</v>
      </c>
      <c r="K174" s="16">
        <f t="shared" si="37"/>
        <v>0</v>
      </c>
      <c r="L174" s="16">
        <f t="shared" si="38"/>
        <v>0</v>
      </c>
      <c r="M174" s="16">
        <f t="shared" si="32"/>
        <v>-0.0037541435283741076</v>
      </c>
      <c r="N174" s="16">
        <f t="shared" si="39"/>
        <v>0</v>
      </c>
      <c r="O174" s="80">
        <f t="shared" si="40"/>
        <v>0</v>
      </c>
      <c r="P174" s="16">
        <f t="shared" si="41"/>
        <v>0</v>
      </c>
      <c r="Q174" s="16">
        <f t="shared" si="42"/>
        <v>0</v>
      </c>
      <c r="R174" s="12">
        <f t="shared" si="33"/>
        <v>0.0037541435283741076</v>
      </c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ht="12.75">
      <c r="A175" s="77"/>
      <c r="B175" s="77"/>
      <c r="C175" s="77"/>
      <c r="D175" s="79">
        <f t="shared" si="30"/>
        <v>0</v>
      </c>
      <c r="E175" s="79">
        <f t="shared" si="30"/>
        <v>0</v>
      </c>
      <c r="F175" s="16">
        <f t="shared" si="31"/>
        <v>0</v>
      </c>
      <c r="G175" s="16">
        <f t="shared" si="31"/>
        <v>0</v>
      </c>
      <c r="H175" s="16">
        <f t="shared" si="34"/>
        <v>0</v>
      </c>
      <c r="I175" s="16">
        <f t="shared" si="35"/>
        <v>0</v>
      </c>
      <c r="J175" s="16">
        <f t="shared" si="36"/>
        <v>0</v>
      </c>
      <c r="K175" s="16">
        <f t="shared" si="37"/>
        <v>0</v>
      </c>
      <c r="L175" s="16">
        <f t="shared" si="38"/>
        <v>0</v>
      </c>
      <c r="M175" s="16">
        <f t="shared" si="32"/>
        <v>-0.0037541435283741076</v>
      </c>
      <c r="N175" s="16">
        <f t="shared" si="39"/>
        <v>0</v>
      </c>
      <c r="O175" s="80">
        <f t="shared" si="40"/>
        <v>0</v>
      </c>
      <c r="P175" s="16">
        <f t="shared" si="41"/>
        <v>0</v>
      </c>
      <c r="Q175" s="16">
        <f t="shared" si="42"/>
        <v>0</v>
      </c>
      <c r="R175" s="12">
        <f t="shared" si="33"/>
        <v>0.0037541435283741076</v>
      </c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ht="12.75">
      <c r="A176" s="77"/>
      <c r="B176" s="77"/>
      <c r="C176" s="77"/>
      <c r="D176" s="79">
        <f t="shared" si="30"/>
        <v>0</v>
      </c>
      <c r="E176" s="79">
        <f t="shared" si="30"/>
        <v>0</v>
      </c>
      <c r="F176" s="16">
        <f t="shared" si="31"/>
        <v>0</v>
      </c>
      <c r="G176" s="16">
        <f t="shared" si="31"/>
        <v>0</v>
      </c>
      <c r="H176" s="16">
        <f t="shared" si="34"/>
        <v>0</v>
      </c>
      <c r="I176" s="16">
        <f t="shared" si="35"/>
        <v>0</v>
      </c>
      <c r="J176" s="16">
        <f t="shared" si="36"/>
        <v>0</v>
      </c>
      <c r="K176" s="16">
        <f t="shared" si="37"/>
        <v>0</v>
      </c>
      <c r="L176" s="16">
        <f t="shared" si="38"/>
        <v>0</v>
      </c>
      <c r="M176" s="16">
        <f t="shared" si="32"/>
        <v>-0.0037541435283741076</v>
      </c>
      <c r="N176" s="16">
        <f t="shared" si="39"/>
        <v>0</v>
      </c>
      <c r="O176" s="80">
        <f t="shared" si="40"/>
        <v>0</v>
      </c>
      <c r="P176" s="16">
        <f t="shared" si="41"/>
        <v>0</v>
      </c>
      <c r="Q176" s="16">
        <f t="shared" si="42"/>
        <v>0</v>
      </c>
      <c r="R176" s="12">
        <f t="shared" si="33"/>
        <v>0.0037541435283741076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ht="12.75">
      <c r="A177" s="77"/>
      <c r="B177" s="77"/>
      <c r="C177" s="77"/>
      <c r="D177" s="79">
        <f t="shared" si="30"/>
        <v>0</v>
      </c>
      <c r="E177" s="79">
        <f t="shared" si="30"/>
        <v>0</v>
      </c>
      <c r="F177" s="16">
        <f t="shared" si="31"/>
        <v>0</v>
      </c>
      <c r="G177" s="16">
        <f t="shared" si="31"/>
        <v>0</v>
      </c>
      <c r="H177" s="16">
        <f t="shared" si="34"/>
        <v>0</v>
      </c>
      <c r="I177" s="16">
        <f t="shared" si="35"/>
        <v>0</v>
      </c>
      <c r="J177" s="16">
        <f t="shared" si="36"/>
        <v>0</v>
      </c>
      <c r="K177" s="16">
        <f t="shared" si="37"/>
        <v>0</v>
      </c>
      <c r="L177" s="16">
        <f t="shared" si="38"/>
        <v>0</v>
      </c>
      <c r="M177" s="16">
        <f t="shared" si="32"/>
        <v>-0.0037541435283741076</v>
      </c>
      <c r="N177" s="16">
        <f t="shared" si="39"/>
        <v>0</v>
      </c>
      <c r="O177" s="80">
        <f t="shared" si="40"/>
        <v>0</v>
      </c>
      <c r="P177" s="16">
        <f t="shared" si="41"/>
        <v>0</v>
      </c>
      <c r="Q177" s="16">
        <f t="shared" si="42"/>
        <v>0</v>
      </c>
      <c r="R177" s="12">
        <f t="shared" si="33"/>
        <v>0.0037541435283741076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ht="12.75">
      <c r="A178" s="77"/>
      <c r="B178" s="77"/>
      <c r="C178" s="77"/>
      <c r="D178" s="79">
        <f t="shared" si="30"/>
        <v>0</v>
      </c>
      <c r="E178" s="79">
        <f t="shared" si="30"/>
        <v>0</v>
      </c>
      <c r="F178" s="16">
        <f t="shared" si="31"/>
        <v>0</v>
      </c>
      <c r="G178" s="16">
        <f t="shared" si="31"/>
        <v>0</v>
      </c>
      <c r="H178" s="16">
        <f t="shared" si="34"/>
        <v>0</v>
      </c>
      <c r="I178" s="16">
        <f t="shared" si="35"/>
        <v>0</v>
      </c>
      <c r="J178" s="16">
        <f t="shared" si="36"/>
        <v>0</v>
      </c>
      <c r="K178" s="16">
        <f t="shared" si="37"/>
        <v>0</v>
      </c>
      <c r="L178" s="16">
        <f t="shared" si="38"/>
        <v>0</v>
      </c>
      <c r="M178" s="16">
        <f t="shared" si="32"/>
        <v>-0.0037541435283741076</v>
      </c>
      <c r="N178" s="16">
        <f t="shared" si="39"/>
        <v>0</v>
      </c>
      <c r="O178" s="80">
        <f t="shared" si="40"/>
        <v>0</v>
      </c>
      <c r="P178" s="16">
        <f t="shared" si="41"/>
        <v>0</v>
      </c>
      <c r="Q178" s="16">
        <f t="shared" si="42"/>
        <v>0</v>
      </c>
      <c r="R178" s="12">
        <f t="shared" si="33"/>
        <v>0.0037541435283741076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ht="12.75">
      <c r="A179" s="77"/>
      <c r="B179" s="77"/>
      <c r="C179" s="77"/>
      <c r="D179" s="79">
        <f t="shared" si="30"/>
        <v>0</v>
      </c>
      <c r="E179" s="79">
        <f t="shared" si="30"/>
        <v>0</v>
      </c>
      <c r="F179" s="16">
        <f t="shared" si="31"/>
        <v>0</v>
      </c>
      <c r="G179" s="16">
        <f t="shared" si="31"/>
        <v>0</v>
      </c>
      <c r="H179" s="16">
        <f t="shared" si="34"/>
        <v>0</v>
      </c>
      <c r="I179" s="16">
        <f t="shared" si="35"/>
        <v>0</v>
      </c>
      <c r="J179" s="16">
        <f t="shared" si="36"/>
        <v>0</v>
      </c>
      <c r="K179" s="16">
        <f t="shared" si="37"/>
        <v>0</v>
      </c>
      <c r="L179" s="16">
        <f t="shared" si="38"/>
        <v>0</v>
      </c>
      <c r="M179" s="16">
        <f t="shared" si="32"/>
        <v>-0.0037541435283741076</v>
      </c>
      <c r="N179" s="16">
        <f t="shared" si="39"/>
        <v>0</v>
      </c>
      <c r="O179" s="80">
        <f t="shared" si="40"/>
        <v>0</v>
      </c>
      <c r="P179" s="16">
        <f t="shared" si="41"/>
        <v>0</v>
      </c>
      <c r="Q179" s="16">
        <f t="shared" si="42"/>
        <v>0</v>
      </c>
      <c r="R179" s="12">
        <f t="shared" si="33"/>
        <v>0.0037541435283741076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ht="12.75">
      <c r="A180" s="77"/>
      <c r="B180" s="77"/>
      <c r="C180" s="77"/>
      <c r="D180" s="79">
        <f t="shared" si="30"/>
        <v>0</v>
      </c>
      <c r="E180" s="79">
        <f t="shared" si="30"/>
        <v>0</v>
      </c>
      <c r="F180" s="16">
        <f t="shared" si="31"/>
        <v>0</v>
      </c>
      <c r="G180" s="16">
        <f t="shared" si="31"/>
        <v>0</v>
      </c>
      <c r="H180" s="16">
        <f t="shared" si="34"/>
        <v>0</v>
      </c>
      <c r="I180" s="16">
        <f t="shared" si="35"/>
        <v>0</v>
      </c>
      <c r="J180" s="16">
        <f t="shared" si="36"/>
        <v>0</v>
      </c>
      <c r="K180" s="16">
        <f t="shared" si="37"/>
        <v>0</v>
      </c>
      <c r="L180" s="16">
        <f t="shared" si="38"/>
        <v>0</v>
      </c>
      <c r="M180" s="16">
        <f t="shared" si="32"/>
        <v>-0.0037541435283741076</v>
      </c>
      <c r="N180" s="16">
        <f t="shared" si="39"/>
        <v>0</v>
      </c>
      <c r="O180" s="80">
        <f t="shared" si="40"/>
        <v>0</v>
      </c>
      <c r="P180" s="16">
        <f t="shared" si="41"/>
        <v>0</v>
      </c>
      <c r="Q180" s="16">
        <f t="shared" si="42"/>
        <v>0</v>
      </c>
      <c r="R180" s="12">
        <f t="shared" si="33"/>
        <v>0.0037541435283741076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ht="12.75">
      <c r="A181" s="77"/>
      <c r="B181" s="77"/>
      <c r="C181" s="77"/>
      <c r="D181" s="79">
        <f t="shared" si="30"/>
        <v>0</v>
      </c>
      <c r="E181" s="79">
        <f t="shared" si="30"/>
        <v>0</v>
      </c>
      <c r="F181" s="16">
        <f t="shared" si="31"/>
        <v>0</v>
      </c>
      <c r="G181" s="16">
        <f t="shared" si="31"/>
        <v>0</v>
      </c>
      <c r="H181" s="16">
        <f t="shared" si="34"/>
        <v>0</v>
      </c>
      <c r="I181" s="16">
        <f t="shared" si="35"/>
        <v>0</v>
      </c>
      <c r="J181" s="16">
        <f t="shared" si="36"/>
        <v>0</v>
      </c>
      <c r="K181" s="16">
        <f t="shared" si="37"/>
        <v>0</v>
      </c>
      <c r="L181" s="16">
        <f t="shared" si="38"/>
        <v>0</v>
      </c>
      <c r="M181" s="16">
        <f t="shared" si="32"/>
        <v>-0.0037541435283741076</v>
      </c>
      <c r="N181" s="16">
        <f t="shared" si="39"/>
        <v>0</v>
      </c>
      <c r="O181" s="80">
        <f t="shared" si="40"/>
        <v>0</v>
      </c>
      <c r="P181" s="16">
        <f t="shared" si="41"/>
        <v>0</v>
      </c>
      <c r="Q181" s="16">
        <f t="shared" si="42"/>
        <v>0</v>
      </c>
      <c r="R181" s="12">
        <f t="shared" si="33"/>
        <v>0.0037541435283741076</v>
      </c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ht="12.75">
      <c r="A182" s="77"/>
      <c r="B182" s="77"/>
      <c r="C182" s="77"/>
      <c r="D182" s="79">
        <f t="shared" si="30"/>
        <v>0</v>
      </c>
      <c r="E182" s="79">
        <f t="shared" si="30"/>
        <v>0</v>
      </c>
      <c r="F182" s="16">
        <f t="shared" si="31"/>
        <v>0</v>
      </c>
      <c r="G182" s="16">
        <f t="shared" si="31"/>
        <v>0</v>
      </c>
      <c r="H182" s="16">
        <f t="shared" si="34"/>
        <v>0</v>
      </c>
      <c r="I182" s="16">
        <f t="shared" si="35"/>
        <v>0</v>
      </c>
      <c r="J182" s="16">
        <f t="shared" si="36"/>
        <v>0</v>
      </c>
      <c r="K182" s="16">
        <f t="shared" si="37"/>
        <v>0</v>
      </c>
      <c r="L182" s="16">
        <f t="shared" si="38"/>
        <v>0</v>
      </c>
      <c r="M182" s="16">
        <f t="shared" si="32"/>
        <v>-0.0037541435283741076</v>
      </c>
      <c r="N182" s="16">
        <f t="shared" si="39"/>
        <v>0</v>
      </c>
      <c r="O182" s="80">
        <f t="shared" si="40"/>
        <v>0</v>
      </c>
      <c r="P182" s="16">
        <f t="shared" si="41"/>
        <v>0</v>
      </c>
      <c r="Q182" s="16">
        <f t="shared" si="42"/>
        <v>0</v>
      </c>
      <c r="R182" s="12">
        <f t="shared" si="33"/>
        <v>0.0037541435283741076</v>
      </c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ht="12.75">
      <c r="A183" s="77"/>
      <c r="B183" s="77"/>
      <c r="C183" s="77"/>
      <c r="D183" s="79">
        <f t="shared" si="30"/>
        <v>0</v>
      </c>
      <c r="E183" s="79">
        <f t="shared" si="30"/>
        <v>0</v>
      </c>
      <c r="F183" s="16">
        <f t="shared" si="31"/>
        <v>0</v>
      </c>
      <c r="G183" s="16">
        <f t="shared" si="31"/>
        <v>0</v>
      </c>
      <c r="H183" s="16">
        <f t="shared" si="34"/>
        <v>0</v>
      </c>
      <c r="I183" s="16">
        <f t="shared" si="35"/>
        <v>0</v>
      </c>
      <c r="J183" s="16">
        <f t="shared" si="36"/>
        <v>0</v>
      </c>
      <c r="K183" s="16">
        <f t="shared" si="37"/>
        <v>0</v>
      </c>
      <c r="L183" s="16">
        <f t="shared" si="38"/>
        <v>0</v>
      </c>
      <c r="M183" s="16">
        <f t="shared" si="32"/>
        <v>-0.0037541435283741076</v>
      </c>
      <c r="N183" s="16">
        <f t="shared" si="39"/>
        <v>0</v>
      </c>
      <c r="O183" s="80">
        <f t="shared" si="40"/>
        <v>0</v>
      </c>
      <c r="P183" s="16">
        <f t="shared" si="41"/>
        <v>0</v>
      </c>
      <c r="Q183" s="16">
        <f t="shared" si="42"/>
        <v>0</v>
      </c>
      <c r="R183" s="12">
        <f t="shared" si="33"/>
        <v>0.0037541435283741076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ht="12.75">
      <c r="A184" s="77"/>
      <c r="B184" s="77"/>
      <c r="C184" s="77"/>
      <c r="D184" s="79">
        <f t="shared" si="30"/>
        <v>0</v>
      </c>
      <c r="E184" s="79">
        <f t="shared" si="30"/>
        <v>0</v>
      </c>
      <c r="F184" s="16">
        <f t="shared" si="31"/>
        <v>0</v>
      </c>
      <c r="G184" s="16">
        <f t="shared" si="31"/>
        <v>0</v>
      </c>
      <c r="H184" s="16">
        <f t="shared" si="34"/>
        <v>0</v>
      </c>
      <c r="I184" s="16">
        <f t="shared" si="35"/>
        <v>0</v>
      </c>
      <c r="J184" s="16">
        <f t="shared" si="36"/>
        <v>0</v>
      </c>
      <c r="K184" s="16">
        <f t="shared" si="37"/>
        <v>0</v>
      </c>
      <c r="L184" s="16">
        <f t="shared" si="38"/>
        <v>0</v>
      </c>
      <c r="M184" s="16">
        <f t="shared" si="32"/>
        <v>-0.0037541435283741076</v>
      </c>
      <c r="N184" s="16">
        <f t="shared" si="39"/>
        <v>0</v>
      </c>
      <c r="O184" s="80">
        <f t="shared" si="40"/>
        <v>0</v>
      </c>
      <c r="P184" s="16">
        <f t="shared" si="41"/>
        <v>0</v>
      </c>
      <c r="Q184" s="16">
        <f t="shared" si="42"/>
        <v>0</v>
      </c>
      <c r="R184" s="12">
        <f t="shared" si="33"/>
        <v>0.0037541435283741076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ht="12.75">
      <c r="A185" s="77"/>
      <c r="B185" s="77"/>
      <c r="C185" s="77"/>
      <c r="D185" s="79">
        <f t="shared" si="30"/>
        <v>0</v>
      </c>
      <c r="E185" s="79">
        <f t="shared" si="30"/>
        <v>0</v>
      </c>
      <c r="F185" s="16">
        <f t="shared" si="31"/>
        <v>0</v>
      </c>
      <c r="G185" s="16">
        <f t="shared" si="31"/>
        <v>0</v>
      </c>
      <c r="H185" s="16">
        <f t="shared" si="34"/>
        <v>0</v>
      </c>
      <c r="I185" s="16">
        <f t="shared" si="35"/>
        <v>0</v>
      </c>
      <c r="J185" s="16">
        <f t="shared" si="36"/>
        <v>0</v>
      </c>
      <c r="K185" s="16">
        <f t="shared" si="37"/>
        <v>0</v>
      </c>
      <c r="L185" s="16">
        <f t="shared" si="38"/>
        <v>0</v>
      </c>
      <c r="M185" s="16">
        <f t="shared" si="32"/>
        <v>-0.0037541435283741076</v>
      </c>
      <c r="N185" s="16">
        <f t="shared" si="39"/>
        <v>0</v>
      </c>
      <c r="O185" s="80">
        <f t="shared" si="40"/>
        <v>0</v>
      </c>
      <c r="P185" s="16">
        <f t="shared" si="41"/>
        <v>0</v>
      </c>
      <c r="Q185" s="16">
        <f t="shared" si="42"/>
        <v>0</v>
      </c>
      <c r="R185" s="12">
        <f t="shared" si="33"/>
        <v>0.0037541435283741076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ht="12.75">
      <c r="A186" s="77"/>
      <c r="B186" s="77"/>
      <c r="C186" s="77"/>
      <c r="D186" s="79">
        <f t="shared" si="30"/>
        <v>0</v>
      </c>
      <c r="E186" s="79">
        <f t="shared" si="30"/>
        <v>0</v>
      </c>
      <c r="F186" s="16">
        <f t="shared" si="31"/>
        <v>0</v>
      </c>
      <c r="G186" s="16">
        <f t="shared" si="31"/>
        <v>0</v>
      </c>
      <c r="H186" s="16">
        <f t="shared" si="34"/>
        <v>0</v>
      </c>
      <c r="I186" s="16">
        <f t="shared" si="35"/>
        <v>0</v>
      </c>
      <c r="J186" s="16">
        <f t="shared" si="36"/>
        <v>0</v>
      </c>
      <c r="K186" s="16">
        <f t="shared" si="37"/>
        <v>0</v>
      </c>
      <c r="L186" s="16">
        <f t="shared" si="38"/>
        <v>0</v>
      </c>
      <c r="M186" s="16">
        <f t="shared" si="32"/>
        <v>-0.0037541435283741076</v>
      </c>
      <c r="N186" s="16">
        <f t="shared" si="39"/>
        <v>0</v>
      </c>
      <c r="O186" s="80">
        <f t="shared" si="40"/>
        <v>0</v>
      </c>
      <c r="P186" s="16">
        <f t="shared" si="41"/>
        <v>0</v>
      </c>
      <c r="Q186" s="16">
        <f t="shared" si="42"/>
        <v>0</v>
      </c>
      <c r="R186" s="12">
        <f t="shared" si="33"/>
        <v>0.0037541435283741076</v>
      </c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12.75">
      <c r="A187" s="77"/>
      <c r="B187" s="77"/>
      <c r="C187" s="77"/>
      <c r="D187" s="79">
        <f t="shared" si="30"/>
        <v>0</v>
      </c>
      <c r="E187" s="79">
        <f t="shared" si="30"/>
        <v>0</v>
      </c>
      <c r="F187" s="16">
        <f t="shared" si="31"/>
        <v>0</v>
      </c>
      <c r="G187" s="16">
        <f t="shared" si="31"/>
        <v>0</v>
      </c>
      <c r="H187" s="16">
        <f t="shared" si="34"/>
        <v>0</v>
      </c>
      <c r="I187" s="16">
        <f t="shared" si="35"/>
        <v>0</v>
      </c>
      <c r="J187" s="16">
        <f t="shared" si="36"/>
        <v>0</v>
      </c>
      <c r="K187" s="16">
        <f t="shared" si="37"/>
        <v>0</v>
      </c>
      <c r="L187" s="16">
        <f t="shared" si="38"/>
        <v>0</v>
      </c>
      <c r="M187" s="16">
        <f t="shared" si="32"/>
        <v>-0.0037541435283741076</v>
      </c>
      <c r="N187" s="16">
        <f t="shared" si="39"/>
        <v>0</v>
      </c>
      <c r="O187" s="80">
        <f t="shared" si="40"/>
        <v>0</v>
      </c>
      <c r="P187" s="16">
        <f t="shared" si="41"/>
        <v>0</v>
      </c>
      <c r="Q187" s="16">
        <f t="shared" si="42"/>
        <v>0</v>
      </c>
      <c r="R187" s="12">
        <f t="shared" si="33"/>
        <v>0.0037541435283741076</v>
      </c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12.75">
      <c r="A188" s="77"/>
      <c r="B188" s="77"/>
      <c r="C188" s="77"/>
      <c r="D188" s="79">
        <f t="shared" si="30"/>
        <v>0</v>
      </c>
      <c r="E188" s="79">
        <f t="shared" si="30"/>
        <v>0</v>
      </c>
      <c r="F188" s="16">
        <f t="shared" si="31"/>
        <v>0</v>
      </c>
      <c r="G188" s="16">
        <f t="shared" si="31"/>
        <v>0</v>
      </c>
      <c r="H188" s="16">
        <f t="shared" si="34"/>
        <v>0</v>
      </c>
      <c r="I188" s="16">
        <f t="shared" si="35"/>
        <v>0</v>
      </c>
      <c r="J188" s="16">
        <f t="shared" si="36"/>
        <v>0</v>
      </c>
      <c r="K188" s="16">
        <f t="shared" si="37"/>
        <v>0</v>
      </c>
      <c r="L188" s="16">
        <f t="shared" si="38"/>
        <v>0</v>
      </c>
      <c r="M188" s="16">
        <f t="shared" si="32"/>
        <v>-0.0037541435283741076</v>
      </c>
      <c r="N188" s="16">
        <f t="shared" si="39"/>
        <v>0</v>
      </c>
      <c r="O188" s="80">
        <f t="shared" si="40"/>
        <v>0</v>
      </c>
      <c r="P188" s="16">
        <f t="shared" si="41"/>
        <v>0</v>
      </c>
      <c r="Q188" s="16">
        <f t="shared" si="42"/>
        <v>0</v>
      </c>
      <c r="R188" s="12">
        <f t="shared" si="33"/>
        <v>0.0037541435283741076</v>
      </c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ht="12.75">
      <c r="A189" s="77"/>
      <c r="B189" s="77"/>
      <c r="C189" s="77"/>
      <c r="D189" s="79">
        <f t="shared" si="30"/>
        <v>0</v>
      </c>
      <c r="E189" s="79">
        <f t="shared" si="30"/>
        <v>0</v>
      </c>
      <c r="F189" s="16">
        <f t="shared" si="31"/>
        <v>0</v>
      </c>
      <c r="G189" s="16">
        <f t="shared" si="31"/>
        <v>0</v>
      </c>
      <c r="H189" s="16">
        <f t="shared" si="34"/>
        <v>0</v>
      </c>
      <c r="I189" s="16">
        <f t="shared" si="35"/>
        <v>0</v>
      </c>
      <c r="J189" s="16">
        <f t="shared" si="36"/>
        <v>0</v>
      </c>
      <c r="K189" s="16">
        <f t="shared" si="37"/>
        <v>0</v>
      </c>
      <c r="L189" s="16">
        <f t="shared" si="38"/>
        <v>0</v>
      </c>
      <c r="M189" s="16">
        <f t="shared" si="32"/>
        <v>-0.0037541435283741076</v>
      </c>
      <c r="N189" s="16">
        <f t="shared" si="39"/>
        <v>0</v>
      </c>
      <c r="O189" s="80">
        <f t="shared" si="40"/>
        <v>0</v>
      </c>
      <c r="P189" s="16">
        <f t="shared" si="41"/>
        <v>0</v>
      </c>
      <c r="Q189" s="16">
        <f t="shared" si="42"/>
        <v>0</v>
      </c>
      <c r="R189" s="12">
        <f t="shared" si="33"/>
        <v>0.0037541435283741076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ht="12.75">
      <c r="A190" s="77"/>
      <c r="B190" s="77"/>
      <c r="C190" s="77"/>
      <c r="D190" s="79">
        <f t="shared" si="30"/>
        <v>0</v>
      </c>
      <c r="E190" s="79">
        <f t="shared" si="30"/>
        <v>0</v>
      </c>
      <c r="F190" s="16">
        <f t="shared" si="31"/>
        <v>0</v>
      </c>
      <c r="G190" s="16">
        <f t="shared" si="31"/>
        <v>0</v>
      </c>
      <c r="H190" s="16">
        <f t="shared" si="34"/>
        <v>0</v>
      </c>
      <c r="I190" s="16">
        <f t="shared" si="35"/>
        <v>0</v>
      </c>
      <c r="J190" s="16">
        <f t="shared" si="36"/>
        <v>0</v>
      </c>
      <c r="K190" s="16">
        <f t="shared" si="37"/>
        <v>0</v>
      </c>
      <c r="L190" s="16">
        <f t="shared" si="38"/>
        <v>0</v>
      </c>
      <c r="M190" s="16">
        <f t="shared" si="32"/>
        <v>-0.0037541435283741076</v>
      </c>
      <c r="N190" s="16">
        <f t="shared" si="39"/>
        <v>0</v>
      </c>
      <c r="O190" s="80">
        <f t="shared" si="40"/>
        <v>0</v>
      </c>
      <c r="P190" s="16">
        <f t="shared" si="41"/>
        <v>0</v>
      </c>
      <c r="Q190" s="16">
        <f t="shared" si="42"/>
        <v>0</v>
      </c>
      <c r="R190" s="12">
        <f t="shared" si="33"/>
        <v>0.0037541435283741076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ht="12.75">
      <c r="A191" s="77"/>
      <c r="B191" s="77"/>
      <c r="C191" s="77"/>
      <c r="D191" s="79">
        <f t="shared" si="30"/>
        <v>0</v>
      </c>
      <c r="E191" s="79">
        <f t="shared" si="30"/>
        <v>0</v>
      </c>
      <c r="F191" s="16">
        <f t="shared" si="31"/>
        <v>0</v>
      </c>
      <c r="G191" s="16">
        <f t="shared" si="31"/>
        <v>0</v>
      </c>
      <c r="H191" s="16">
        <f t="shared" si="34"/>
        <v>0</v>
      </c>
      <c r="I191" s="16">
        <f t="shared" si="35"/>
        <v>0</v>
      </c>
      <c r="J191" s="16">
        <f t="shared" si="36"/>
        <v>0</v>
      </c>
      <c r="K191" s="16">
        <f t="shared" si="37"/>
        <v>0</v>
      </c>
      <c r="L191" s="16">
        <f t="shared" si="38"/>
        <v>0</v>
      </c>
      <c r="M191" s="16">
        <f t="shared" si="32"/>
        <v>-0.0037541435283741076</v>
      </c>
      <c r="N191" s="16">
        <f t="shared" si="39"/>
        <v>0</v>
      </c>
      <c r="O191" s="80">
        <f t="shared" si="40"/>
        <v>0</v>
      </c>
      <c r="P191" s="16">
        <f t="shared" si="41"/>
        <v>0</v>
      </c>
      <c r="Q191" s="16">
        <f t="shared" si="42"/>
        <v>0</v>
      </c>
      <c r="R191" s="12">
        <f t="shared" si="33"/>
        <v>0.0037541435283741076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ht="12.75">
      <c r="A192" s="77"/>
      <c r="B192" s="77"/>
      <c r="C192" s="77"/>
      <c r="D192" s="79">
        <f t="shared" si="30"/>
        <v>0</v>
      </c>
      <c r="E192" s="79">
        <f t="shared" si="30"/>
        <v>0</v>
      </c>
      <c r="F192" s="16">
        <f t="shared" si="31"/>
        <v>0</v>
      </c>
      <c r="G192" s="16">
        <f t="shared" si="31"/>
        <v>0</v>
      </c>
      <c r="H192" s="16">
        <f t="shared" si="34"/>
        <v>0</v>
      </c>
      <c r="I192" s="16">
        <f t="shared" si="35"/>
        <v>0</v>
      </c>
      <c r="J192" s="16">
        <f t="shared" si="36"/>
        <v>0</v>
      </c>
      <c r="K192" s="16">
        <f t="shared" si="37"/>
        <v>0</v>
      </c>
      <c r="L192" s="16">
        <f t="shared" si="38"/>
        <v>0</v>
      </c>
      <c r="M192" s="16">
        <f t="shared" si="32"/>
        <v>-0.0037541435283741076</v>
      </c>
      <c r="N192" s="16">
        <f t="shared" si="39"/>
        <v>0</v>
      </c>
      <c r="O192" s="80">
        <f t="shared" si="40"/>
        <v>0</v>
      </c>
      <c r="P192" s="16">
        <f t="shared" si="41"/>
        <v>0</v>
      </c>
      <c r="Q192" s="16">
        <f t="shared" si="42"/>
        <v>0</v>
      </c>
      <c r="R192" s="12">
        <f t="shared" si="33"/>
        <v>0.0037541435283741076</v>
      </c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ht="12.75">
      <c r="A193" s="77"/>
      <c r="B193" s="77"/>
      <c r="C193" s="77"/>
      <c r="D193" s="79">
        <f t="shared" si="30"/>
        <v>0</v>
      </c>
      <c r="E193" s="79">
        <f t="shared" si="30"/>
        <v>0</v>
      </c>
      <c r="F193" s="16">
        <f t="shared" si="31"/>
        <v>0</v>
      </c>
      <c r="G193" s="16">
        <f t="shared" si="31"/>
        <v>0</v>
      </c>
      <c r="H193" s="16">
        <f t="shared" si="34"/>
        <v>0</v>
      </c>
      <c r="I193" s="16">
        <f t="shared" si="35"/>
        <v>0</v>
      </c>
      <c r="J193" s="16">
        <f t="shared" si="36"/>
        <v>0</v>
      </c>
      <c r="K193" s="16">
        <f t="shared" si="37"/>
        <v>0</v>
      </c>
      <c r="L193" s="16">
        <f t="shared" si="38"/>
        <v>0</v>
      </c>
      <c r="M193" s="16">
        <f t="shared" si="32"/>
        <v>-0.0037541435283741076</v>
      </c>
      <c r="N193" s="16">
        <f t="shared" si="39"/>
        <v>0</v>
      </c>
      <c r="O193" s="80">
        <f t="shared" si="40"/>
        <v>0</v>
      </c>
      <c r="P193" s="16">
        <f t="shared" si="41"/>
        <v>0</v>
      </c>
      <c r="Q193" s="16">
        <f t="shared" si="42"/>
        <v>0</v>
      </c>
      <c r="R193" s="12">
        <f t="shared" si="33"/>
        <v>0.0037541435283741076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ht="12.75">
      <c r="A194" s="77"/>
      <c r="B194" s="77"/>
      <c r="C194" s="77"/>
      <c r="D194" s="79">
        <f t="shared" si="30"/>
        <v>0</v>
      </c>
      <c r="E194" s="79">
        <f t="shared" si="30"/>
        <v>0</v>
      </c>
      <c r="F194" s="16">
        <f t="shared" si="31"/>
        <v>0</v>
      </c>
      <c r="G194" s="16">
        <f t="shared" si="31"/>
        <v>0</v>
      </c>
      <c r="H194" s="16">
        <f t="shared" si="34"/>
        <v>0</v>
      </c>
      <c r="I194" s="16">
        <f t="shared" si="35"/>
        <v>0</v>
      </c>
      <c r="J194" s="16">
        <f t="shared" si="36"/>
        <v>0</v>
      </c>
      <c r="K194" s="16">
        <f t="shared" si="37"/>
        <v>0</v>
      </c>
      <c r="L194" s="16">
        <f t="shared" si="38"/>
        <v>0</v>
      </c>
      <c r="M194" s="16">
        <f t="shared" si="32"/>
        <v>-0.0037541435283741076</v>
      </c>
      <c r="N194" s="16">
        <f t="shared" si="39"/>
        <v>0</v>
      </c>
      <c r="O194" s="80">
        <f t="shared" si="40"/>
        <v>0</v>
      </c>
      <c r="P194" s="16">
        <f t="shared" si="41"/>
        <v>0</v>
      </c>
      <c r="Q194" s="16">
        <f t="shared" si="42"/>
        <v>0</v>
      </c>
      <c r="R194" s="12">
        <f t="shared" si="33"/>
        <v>0.0037541435283741076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ht="12.75">
      <c r="A195" s="77"/>
      <c r="B195" s="77"/>
      <c r="C195" s="77"/>
      <c r="D195" s="79">
        <f t="shared" si="30"/>
        <v>0</v>
      </c>
      <c r="E195" s="79">
        <f t="shared" si="30"/>
        <v>0</v>
      </c>
      <c r="F195" s="16">
        <f t="shared" si="31"/>
        <v>0</v>
      </c>
      <c r="G195" s="16">
        <f t="shared" si="31"/>
        <v>0</v>
      </c>
      <c r="H195" s="16">
        <f t="shared" si="34"/>
        <v>0</v>
      </c>
      <c r="I195" s="16">
        <f t="shared" si="35"/>
        <v>0</v>
      </c>
      <c r="J195" s="16">
        <f t="shared" si="36"/>
        <v>0</v>
      </c>
      <c r="K195" s="16">
        <f t="shared" si="37"/>
        <v>0</v>
      </c>
      <c r="L195" s="16">
        <f t="shared" si="38"/>
        <v>0</v>
      </c>
      <c r="M195" s="16">
        <f t="shared" si="32"/>
        <v>-0.0037541435283741076</v>
      </c>
      <c r="N195" s="16">
        <f t="shared" si="39"/>
        <v>0</v>
      </c>
      <c r="O195" s="80">
        <f t="shared" si="40"/>
        <v>0</v>
      </c>
      <c r="P195" s="16">
        <f t="shared" si="41"/>
        <v>0</v>
      </c>
      <c r="Q195" s="16">
        <f t="shared" si="42"/>
        <v>0</v>
      </c>
      <c r="R195" s="12">
        <f t="shared" si="33"/>
        <v>0.0037541435283741076</v>
      </c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ht="12.75">
      <c r="A196" s="77"/>
      <c r="B196" s="77"/>
      <c r="C196" s="77"/>
      <c r="D196" s="79">
        <f t="shared" si="30"/>
        <v>0</v>
      </c>
      <c r="E196" s="79">
        <f t="shared" si="30"/>
        <v>0</v>
      </c>
      <c r="F196" s="16">
        <f t="shared" si="31"/>
        <v>0</v>
      </c>
      <c r="G196" s="16">
        <f t="shared" si="31"/>
        <v>0</v>
      </c>
      <c r="H196" s="16">
        <f t="shared" si="34"/>
        <v>0</v>
      </c>
      <c r="I196" s="16">
        <f t="shared" si="35"/>
        <v>0</v>
      </c>
      <c r="J196" s="16">
        <f t="shared" si="36"/>
        <v>0</v>
      </c>
      <c r="K196" s="16">
        <f t="shared" si="37"/>
        <v>0</v>
      </c>
      <c r="L196" s="16">
        <f t="shared" si="38"/>
        <v>0</v>
      </c>
      <c r="M196" s="16">
        <f t="shared" si="32"/>
        <v>-0.0037541435283741076</v>
      </c>
      <c r="N196" s="16">
        <f t="shared" si="39"/>
        <v>0</v>
      </c>
      <c r="O196" s="80">
        <f t="shared" si="40"/>
        <v>0</v>
      </c>
      <c r="P196" s="16">
        <f t="shared" si="41"/>
        <v>0</v>
      </c>
      <c r="Q196" s="16">
        <f t="shared" si="42"/>
        <v>0</v>
      </c>
      <c r="R196" s="12">
        <f t="shared" si="33"/>
        <v>0.0037541435283741076</v>
      </c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ht="12.75">
      <c r="A197" s="77"/>
      <c r="B197" s="77"/>
      <c r="C197" s="77"/>
      <c r="D197" s="79">
        <f t="shared" si="30"/>
        <v>0</v>
      </c>
      <c r="E197" s="79">
        <f t="shared" si="30"/>
        <v>0</v>
      </c>
      <c r="F197" s="16">
        <f t="shared" si="31"/>
        <v>0</v>
      </c>
      <c r="G197" s="16">
        <f t="shared" si="31"/>
        <v>0</v>
      </c>
      <c r="H197" s="16">
        <f t="shared" si="34"/>
        <v>0</v>
      </c>
      <c r="I197" s="16">
        <f t="shared" si="35"/>
        <v>0</v>
      </c>
      <c r="J197" s="16">
        <f t="shared" si="36"/>
        <v>0</v>
      </c>
      <c r="K197" s="16">
        <f t="shared" si="37"/>
        <v>0</v>
      </c>
      <c r="L197" s="16">
        <f t="shared" si="38"/>
        <v>0</v>
      </c>
      <c r="M197" s="16">
        <f t="shared" si="32"/>
        <v>-0.0037541435283741076</v>
      </c>
      <c r="N197" s="16">
        <f t="shared" si="39"/>
        <v>0</v>
      </c>
      <c r="O197" s="80">
        <f t="shared" si="40"/>
        <v>0</v>
      </c>
      <c r="P197" s="16">
        <f t="shared" si="41"/>
        <v>0</v>
      </c>
      <c r="Q197" s="16">
        <f t="shared" si="42"/>
        <v>0</v>
      </c>
      <c r="R197" s="12">
        <f t="shared" si="33"/>
        <v>0.0037541435283741076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ht="12.75">
      <c r="A198" s="77"/>
      <c r="B198" s="77"/>
      <c r="C198" s="77"/>
      <c r="D198" s="79">
        <f t="shared" si="30"/>
        <v>0</v>
      </c>
      <c r="E198" s="79">
        <f t="shared" si="30"/>
        <v>0</v>
      </c>
      <c r="F198" s="16">
        <f t="shared" si="31"/>
        <v>0</v>
      </c>
      <c r="G198" s="16">
        <f t="shared" si="31"/>
        <v>0</v>
      </c>
      <c r="H198" s="16">
        <f t="shared" si="34"/>
        <v>0</v>
      </c>
      <c r="I198" s="16">
        <f t="shared" si="35"/>
        <v>0</v>
      </c>
      <c r="J198" s="16">
        <f t="shared" si="36"/>
        <v>0</v>
      </c>
      <c r="K198" s="16">
        <f t="shared" si="37"/>
        <v>0</v>
      </c>
      <c r="L198" s="16">
        <f t="shared" si="38"/>
        <v>0</v>
      </c>
      <c r="M198" s="16">
        <f t="shared" si="32"/>
        <v>-0.0037541435283741076</v>
      </c>
      <c r="N198" s="16">
        <f t="shared" si="39"/>
        <v>0</v>
      </c>
      <c r="O198" s="80">
        <f t="shared" si="40"/>
        <v>0</v>
      </c>
      <c r="P198" s="16">
        <f t="shared" si="41"/>
        <v>0</v>
      </c>
      <c r="Q198" s="16">
        <f t="shared" si="42"/>
        <v>0</v>
      </c>
      <c r="R198" s="12">
        <f t="shared" si="33"/>
        <v>0.0037541435283741076</v>
      </c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ht="12.75">
      <c r="A199" s="77"/>
      <c r="B199" s="77"/>
      <c r="C199" s="77"/>
      <c r="D199" s="79">
        <f t="shared" si="30"/>
        <v>0</v>
      </c>
      <c r="E199" s="79">
        <f t="shared" si="30"/>
        <v>0</v>
      </c>
      <c r="F199" s="16">
        <f t="shared" si="31"/>
        <v>0</v>
      </c>
      <c r="G199" s="16">
        <f t="shared" si="31"/>
        <v>0</v>
      </c>
      <c r="H199" s="16">
        <f t="shared" si="34"/>
        <v>0</v>
      </c>
      <c r="I199" s="16">
        <f t="shared" si="35"/>
        <v>0</v>
      </c>
      <c r="J199" s="16">
        <f t="shared" si="36"/>
        <v>0</v>
      </c>
      <c r="K199" s="16">
        <f t="shared" si="37"/>
        <v>0</v>
      </c>
      <c r="L199" s="16">
        <f t="shared" si="38"/>
        <v>0</v>
      </c>
      <c r="M199" s="16">
        <f t="shared" si="32"/>
        <v>-0.0037541435283741076</v>
      </c>
      <c r="N199" s="16">
        <f t="shared" si="39"/>
        <v>0</v>
      </c>
      <c r="O199" s="80">
        <f t="shared" si="40"/>
        <v>0</v>
      </c>
      <c r="P199" s="16">
        <f t="shared" si="41"/>
        <v>0</v>
      </c>
      <c r="Q199" s="16">
        <f t="shared" si="42"/>
        <v>0</v>
      </c>
      <c r="R199" s="12">
        <f t="shared" si="33"/>
        <v>0.0037541435283741076</v>
      </c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ht="12.75">
      <c r="A200" s="77"/>
      <c r="B200" s="77"/>
      <c r="C200" s="77"/>
      <c r="D200" s="79">
        <f t="shared" si="30"/>
        <v>0</v>
      </c>
      <c r="E200" s="79">
        <f t="shared" si="30"/>
        <v>0</v>
      </c>
      <c r="F200" s="16">
        <f t="shared" si="31"/>
        <v>0</v>
      </c>
      <c r="G200" s="16">
        <f t="shared" si="31"/>
        <v>0</v>
      </c>
      <c r="H200" s="16">
        <f t="shared" si="34"/>
        <v>0</v>
      </c>
      <c r="I200" s="16">
        <f t="shared" si="35"/>
        <v>0</v>
      </c>
      <c r="J200" s="16">
        <f t="shared" si="36"/>
        <v>0</v>
      </c>
      <c r="K200" s="16">
        <f t="shared" si="37"/>
        <v>0</v>
      </c>
      <c r="L200" s="16">
        <f t="shared" si="38"/>
        <v>0</v>
      </c>
      <c r="M200" s="16">
        <f t="shared" si="32"/>
        <v>-0.0037541435283741076</v>
      </c>
      <c r="N200" s="16">
        <f t="shared" si="39"/>
        <v>0</v>
      </c>
      <c r="O200" s="80">
        <f t="shared" si="40"/>
        <v>0</v>
      </c>
      <c r="P200" s="16">
        <f t="shared" si="41"/>
        <v>0</v>
      </c>
      <c r="Q200" s="16">
        <f t="shared" si="42"/>
        <v>0</v>
      </c>
      <c r="R200" s="12">
        <f t="shared" si="33"/>
        <v>0.0037541435283741076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ht="12.75">
      <c r="A201" s="77"/>
      <c r="B201" s="77"/>
      <c r="C201" s="77"/>
      <c r="D201" s="79">
        <f t="shared" si="30"/>
        <v>0</v>
      </c>
      <c r="E201" s="79">
        <f t="shared" si="30"/>
        <v>0</v>
      </c>
      <c r="F201" s="16">
        <f t="shared" si="31"/>
        <v>0</v>
      </c>
      <c r="G201" s="16">
        <f t="shared" si="31"/>
        <v>0</v>
      </c>
      <c r="H201" s="16">
        <f t="shared" si="34"/>
        <v>0</v>
      </c>
      <c r="I201" s="16">
        <f t="shared" si="35"/>
        <v>0</v>
      </c>
      <c r="J201" s="16">
        <f t="shared" si="36"/>
        <v>0</v>
      </c>
      <c r="K201" s="16">
        <f t="shared" si="37"/>
        <v>0</v>
      </c>
      <c r="L201" s="16">
        <f t="shared" si="38"/>
        <v>0</v>
      </c>
      <c r="M201" s="16">
        <f t="shared" si="32"/>
        <v>-0.0037541435283741076</v>
      </c>
      <c r="N201" s="16">
        <f t="shared" si="39"/>
        <v>0</v>
      </c>
      <c r="O201" s="80">
        <f t="shared" si="40"/>
        <v>0</v>
      </c>
      <c r="P201" s="16">
        <f t="shared" si="41"/>
        <v>0</v>
      </c>
      <c r="Q201" s="16">
        <f t="shared" si="42"/>
        <v>0</v>
      </c>
      <c r="R201" s="12">
        <f t="shared" si="33"/>
        <v>0.0037541435283741076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ht="12.75">
      <c r="A202" s="77"/>
      <c r="B202" s="77"/>
      <c r="C202" s="77"/>
      <c r="D202" s="79">
        <f t="shared" si="30"/>
        <v>0</v>
      </c>
      <c r="E202" s="79">
        <f t="shared" si="30"/>
        <v>0</v>
      </c>
      <c r="F202" s="16">
        <f t="shared" si="31"/>
        <v>0</v>
      </c>
      <c r="G202" s="16">
        <f t="shared" si="31"/>
        <v>0</v>
      </c>
      <c r="H202" s="16">
        <f t="shared" si="34"/>
        <v>0</v>
      </c>
      <c r="I202" s="16">
        <f t="shared" si="35"/>
        <v>0</v>
      </c>
      <c r="J202" s="16">
        <f t="shared" si="36"/>
        <v>0</v>
      </c>
      <c r="K202" s="16">
        <f t="shared" si="37"/>
        <v>0</v>
      </c>
      <c r="L202" s="16">
        <f t="shared" si="38"/>
        <v>0</v>
      </c>
      <c r="M202" s="16">
        <f t="shared" si="32"/>
        <v>-0.0037541435283741076</v>
      </c>
      <c r="N202" s="16">
        <f t="shared" si="39"/>
        <v>0</v>
      </c>
      <c r="O202" s="80">
        <f t="shared" si="40"/>
        <v>0</v>
      </c>
      <c r="P202" s="16">
        <f t="shared" si="41"/>
        <v>0</v>
      </c>
      <c r="Q202" s="16">
        <f t="shared" si="42"/>
        <v>0</v>
      </c>
      <c r="R202" s="12">
        <f t="shared" si="33"/>
        <v>0.0037541435283741076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ht="12.75">
      <c r="A203" s="77"/>
      <c r="B203" s="77"/>
      <c r="C203" s="77"/>
      <c r="D203" s="79">
        <f t="shared" si="30"/>
        <v>0</v>
      </c>
      <c r="E203" s="79">
        <f t="shared" si="30"/>
        <v>0</v>
      </c>
      <c r="F203" s="16">
        <f t="shared" si="31"/>
        <v>0</v>
      </c>
      <c r="G203" s="16">
        <f t="shared" si="31"/>
        <v>0</v>
      </c>
      <c r="H203" s="16">
        <f t="shared" si="34"/>
        <v>0</v>
      </c>
      <c r="I203" s="16">
        <f t="shared" si="35"/>
        <v>0</v>
      </c>
      <c r="J203" s="16">
        <f t="shared" si="36"/>
        <v>0</v>
      </c>
      <c r="K203" s="16">
        <f t="shared" si="37"/>
        <v>0</v>
      </c>
      <c r="L203" s="16">
        <f t="shared" si="38"/>
        <v>0</v>
      </c>
      <c r="M203" s="16">
        <f t="shared" si="32"/>
        <v>-0.0037541435283741076</v>
      </c>
      <c r="N203" s="16">
        <f t="shared" si="39"/>
        <v>0</v>
      </c>
      <c r="O203" s="80">
        <f t="shared" si="40"/>
        <v>0</v>
      </c>
      <c r="P203" s="16">
        <f t="shared" si="41"/>
        <v>0</v>
      </c>
      <c r="Q203" s="16">
        <f t="shared" si="42"/>
        <v>0</v>
      </c>
      <c r="R203" s="12">
        <f t="shared" si="33"/>
        <v>0.0037541435283741076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ht="12.75">
      <c r="A204" s="77"/>
      <c r="B204" s="77"/>
      <c r="C204" s="77"/>
      <c r="D204" s="79">
        <f t="shared" si="30"/>
        <v>0</v>
      </c>
      <c r="E204" s="79">
        <f t="shared" si="30"/>
        <v>0</v>
      </c>
      <c r="F204" s="16">
        <f t="shared" si="31"/>
        <v>0</v>
      </c>
      <c r="G204" s="16">
        <f t="shared" si="31"/>
        <v>0</v>
      </c>
      <c r="H204" s="16">
        <f t="shared" si="34"/>
        <v>0</v>
      </c>
      <c r="I204" s="16">
        <f t="shared" si="35"/>
        <v>0</v>
      </c>
      <c r="J204" s="16">
        <f t="shared" si="36"/>
        <v>0</v>
      </c>
      <c r="K204" s="16">
        <f t="shared" si="37"/>
        <v>0</v>
      </c>
      <c r="L204" s="16">
        <f t="shared" si="38"/>
        <v>0</v>
      </c>
      <c r="M204" s="16">
        <f t="shared" si="32"/>
        <v>-0.0037541435283741076</v>
      </c>
      <c r="N204" s="16">
        <f t="shared" si="39"/>
        <v>0</v>
      </c>
      <c r="O204" s="80">
        <f t="shared" si="40"/>
        <v>0</v>
      </c>
      <c r="P204" s="16">
        <f t="shared" si="41"/>
        <v>0</v>
      </c>
      <c r="Q204" s="16">
        <f t="shared" si="42"/>
        <v>0</v>
      </c>
      <c r="R204" s="12">
        <f t="shared" si="33"/>
        <v>0.0037541435283741076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ht="12.75">
      <c r="A205" s="77"/>
      <c r="B205" s="77"/>
      <c r="C205" s="77"/>
      <c r="D205" s="79">
        <f t="shared" si="30"/>
        <v>0</v>
      </c>
      <c r="E205" s="79">
        <f t="shared" si="30"/>
        <v>0</v>
      </c>
      <c r="F205" s="16">
        <f t="shared" si="31"/>
        <v>0</v>
      </c>
      <c r="G205" s="16">
        <f t="shared" si="31"/>
        <v>0</v>
      </c>
      <c r="H205" s="16">
        <f t="shared" si="34"/>
        <v>0</v>
      </c>
      <c r="I205" s="16">
        <f t="shared" si="35"/>
        <v>0</v>
      </c>
      <c r="J205" s="16">
        <f t="shared" si="36"/>
        <v>0</v>
      </c>
      <c r="K205" s="16">
        <f t="shared" si="37"/>
        <v>0</v>
      </c>
      <c r="L205" s="16">
        <f t="shared" si="38"/>
        <v>0</v>
      </c>
      <c r="M205" s="16">
        <f t="shared" si="32"/>
        <v>-0.0037541435283741076</v>
      </c>
      <c r="N205" s="16">
        <f t="shared" si="39"/>
        <v>0</v>
      </c>
      <c r="O205" s="80">
        <f t="shared" si="40"/>
        <v>0</v>
      </c>
      <c r="P205" s="16">
        <f t="shared" si="41"/>
        <v>0</v>
      </c>
      <c r="Q205" s="16">
        <f t="shared" si="42"/>
        <v>0</v>
      </c>
      <c r="R205" s="12">
        <f t="shared" si="33"/>
        <v>0.0037541435283741076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ht="12.75">
      <c r="A206" s="77"/>
      <c r="B206" s="77"/>
      <c r="C206" s="77"/>
      <c r="D206" s="79">
        <f t="shared" si="30"/>
        <v>0</v>
      </c>
      <c r="E206" s="79">
        <f t="shared" si="30"/>
        <v>0</v>
      </c>
      <c r="F206" s="16">
        <f t="shared" si="31"/>
        <v>0</v>
      </c>
      <c r="G206" s="16">
        <f t="shared" si="31"/>
        <v>0</v>
      </c>
      <c r="H206" s="16">
        <f t="shared" si="34"/>
        <v>0</v>
      </c>
      <c r="I206" s="16">
        <f t="shared" si="35"/>
        <v>0</v>
      </c>
      <c r="J206" s="16">
        <f t="shared" si="36"/>
        <v>0</v>
      </c>
      <c r="K206" s="16">
        <f t="shared" si="37"/>
        <v>0</v>
      </c>
      <c r="L206" s="16">
        <f t="shared" si="38"/>
        <v>0</v>
      </c>
      <c r="M206" s="16">
        <f t="shared" si="32"/>
        <v>-0.0037541435283741076</v>
      </c>
      <c r="N206" s="16">
        <f t="shared" si="39"/>
        <v>0</v>
      </c>
      <c r="O206" s="80">
        <f t="shared" si="40"/>
        <v>0</v>
      </c>
      <c r="P206" s="16">
        <f t="shared" si="41"/>
        <v>0</v>
      </c>
      <c r="Q206" s="16">
        <f t="shared" si="42"/>
        <v>0</v>
      </c>
      <c r="R206" s="12">
        <f t="shared" si="33"/>
        <v>0.0037541435283741076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ht="12.75">
      <c r="A207" s="77"/>
      <c r="B207" s="77"/>
      <c r="C207" s="77"/>
      <c r="D207" s="79">
        <f t="shared" si="30"/>
        <v>0</v>
      </c>
      <c r="E207" s="79">
        <f t="shared" si="30"/>
        <v>0</v>
      </c>
      <c r="F207" s="16">
        <f t="shared" si="31"/>
        <v>0</v>
      </c>
      <c r="G207" s="16">
        <f t="shared" si="31"/>
        <v>0</v>
      </c>
      <c r="H207" s="16">
        <f t="shared" si="34"/>
        <v>0</v>
      </c>
      <c r="I207" s="16">
        <f t="shared" si="35"/>
        <v>0</v>
      </c>
      <c r="J207" s="16">
        <f t="shared" si="36"/>
        <v>0</v>
      </c>
      <c r="K207" s="16">
        <f t="shared" si="37"/>
        <v>0</v>
      </c>
      <c r="L207" s="16">
        <f t="shared" si="38"/>
        <v>0</v>
      </c>
      <c r="M207" s="16">
        <f t="shared" si="32"/>
        <v>-0.0037541435283741076</v>
      </c>
      <c r="N207" s="16">
        <f t="shared" si="39"/>
        <v>0</v>
      </c>
      <c r="O207" s="80">
        <f t="shared" si="40"/>
        <v>0</v>
      </c>
      <c r="P207" s="16">
        <f t="shared" si="41"/>
        <v>0</v>
      </c>
      <c r="Q207" s="16">
        <f t="shared" si="42"/>
        <v>0</v>
      </c>
      <c r="R207" s="12">
        <f t="shared" si="33"/>
        <v>0.0037541435283741076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12.75">
      <c r="A208" s="77"/>
      <c r="B208" s="77"/>
      <c r="C208" s="77"/>
      <c r="D208" s="79">
        <f aca="true" t="shared" si="43" ref="D208:E271">A208/A$18</f>
        <v>0</v>
      </c>
      <c r="E208" s="79">
        <f t="shared" si="43"/>
        <v>0</v>
      </c>
      <c r="F208" s="16">
        <f aca="true" t="shared" si="44" ref="F208:G271">$C208*D208</f>
        <v>0</v>
      </c>
      <c r="G208" s="16">
        <f t="shared" si="44"/>
        <v>0</v>
      </c>
      <c r="H208" s="16">
        <f t="shared" si="34"/>
        <v>0</v>
      </c>
      <c r="I208" s="16">
        <f t="shared" si="35"/>
        <v>0</v>
      </c>
      <c r="J208" s="16">
        <f t="shared" si="36"/>
        <v>0</v>
      </c>
      <c r="K208" s="16">
        <f t="shared" si="37"/>
        <v>0</v>
      </c>
      <c r="L208" s="16">
        <f t="shared" si="38"/>
        <v>0</v>
      </c>
      <c r="M208" s="16">
        <f t="shared" si="32"/>
        <v>-0.0037541435283741076</v>
      </c>
      <c r="N208" s="16">
        <f t="shared" si="39"/>
        <v>0</v>
      </c>
      <c r="O208" s="80">
        <f t="shared" si="40"/>
        <v>0</v>
      </c>
      <c r="P208" s="16">
        <f t="shared" si="41"/>
        <v>0</v>
      </c>
      <c r="Q208" s="16">
        <f t="shared" si="42"/>
        <v>0</v>
      </c>
      <c r="R208" s="12">
        <f t="shared" si="33"/>
        <v>0.0037541435283741076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ht="12.75">
      <c r="A209" s="77"/>
      <c r="B209" s="77"/>
      <c r="C209" s="77"/>
      <c r="D209" s="79">
        <f t="shared" si="43"/>
        <v>0</v>
      </c>
      <c r="E209" s="79">
        <f t="shared" si="43"/>
        <v>0</v>
      </c>
      <c r="F209" s="16">
        <f t="shared" si="44"/>
        <v>0</v>
      </c>
      <c r="G209" s="16">
        <f t="shared" si="44"/>
        <v>0</v>
      </c>
      <c r="H209" s="16">
        <f t="shared" si="34"/>
        <v>0</v>
      </c>
      <c r="I209" s="16">
        <f t="shared" si="35"/>
        <v>0</v>
      </c>
      <c r="J209" s="16">
        <f t="shared" si="36"/>
        <v>0</v>
      </c>
      <c r="K209" s="16">
        <f t="shared" si="37"/>
        <v>0</v>
      </c>
      <c r="L209" s="16">
        <f t="shared" si="38"/>
        <v>0</v>
      </c>
      <c r="M209" s="16">
        <f t="shared" si="32"/>
        <v>-0.0037541435283741076</v>
      </c>
      <c r="N209" s="16">
        <f t="shared" si="39"/>
        <v>0</v>
      </c>
      <c r="O209" s="80">
        <f t="shared" si="40"/>
        <v>0</v>
      </c>
      <c r="P209" s="16">
        <f t="shared" si="41"/>
        <v>0</v>
      </c>
      <c r="Q209" s="16">
        <f t="shared" si="42"/>
        <v>0</v>
      </c>
      <c r="R209" s="12">
        <f t="shared" si="33"/>
        <v>0.0037541435283741076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ht="12.75">
      <c r="A210" s="77"/>
      <c r="B210" s="77"/>
      <c r="C210" s="77"/>
      <c r="D210" s="79">
        <f t="shared" si="43"/>
        <v>0</v>
      </c>
      <c r="E210" s="79">
        <f t="shared" si="43"/>
        <v>0</v>
      </c>
      <c r="F210" s="16">
        <f t="shared" si="44"/>
        <v>0</v>
      </c>
      <c r="G210" s="16">
        <f t="shared" si="44"/>
        <v>0</v>
      </c>
      <c r="H210" s="16">
        <f t="shared" si="34"/>
        <v>0</v>
      </c>
      <c r="I210" s="16">
        <f t="shared" si="35"/>
        <v>0</v>
      </c>
      <c r="J210" s="16">
        <f t="shared" si="36"/>
        <v>0</v>
      </c>
      <c r="K210" s="16">
        <f t="shared" si="37"/>
        <v>0</v>
      </c>
      <c r="L210" s="16">
        <f t="shared" si="38"/>
        <v>0</v>
      </c>
      <c r="M210" s="16">
        <f t="shared" si="32"/>
        <v>-0.0037541435283741076</v>
      </c>
      <c r="N210" s="16">
        <f t="shared" si="39"/>
        <v>0</v>
      </c>
      <c r="O210" s="80">
        <f t="shared" si="40"/>
        <v>0</v>
      </c>
      <c r="P210" s="16">
        <f t="shared" si="41"/>
        <v>0</v>
      </c>
      <c r="Q210" s="16">
        <f t="shared" si="42"/>
        <v>0</v>
      </c>
      <c r="R210" s="12">
        <f t="shared" si="33"/>
        <v>0.0037541435283741076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12.75">
      <c r="A211" s="77"/>
      <c r="B211" s="77"/>
      <c r="C211" s="77"/>
      <c r="D211" s="79">
        <f t="shared" si="43"/>
        <v>0</v>
      </c>
      <c r="E211" s="79">
        <f t="shared" si="43"/>
        <v>0</v>
      </c>
      <c r="F211" s="16">
        <f t="shared" si="44"/>
        <v>0</v>
      </c>
      <c r="G211" s="16">
        <f t="shared" si="44"/>
        <v>0</v>
      </c>
      <c r="H211" s="16">
        <f t="shared" si="34"/>
        <v>0</v>
      </c>
      <c r="I211" s="16">
        <f t="shared" si="35"/>
        <v>0</v>
      </c>
      <c r="J211" s="16">
        <f t="shared" si="36"/>
        <v>0</v>
      </c>
      <c r="K211" s="16">
        <f t="shared" si="37"/>
        <v>0</v>
      </c>
      <c r="L211" s="16">
        <f t="shared" si="38"/>
        <v>0</v>
      </c>
      <c r="M211" s="16">
        <f t="shared" si="32"/>
        <v>-0.0037541435283741076</v>
      </c>
      <c r="N211" s="16">
        <f t="shared" si="39"/>
        <v>0</v>
      </c>
      <c r="O211" s="80">
        <f t="shared" si="40"/>
        <v>0</v>
      </c>
      <c r="P211" s="16">
        <f t="shared" si="41"/>
        <v>0</v>
      </c>
      <c r="Q211" s="16">
        <f t="shared" si="42"/>
        <v>0</v>
      </c>
      <c r="R211" s="12">
        <f t="shared" si="33"/>
        <v>0.0037541435283741076</v>
      </c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ht="12.75">
      <c r="A212" s="77"/>
      <c r="B212" s="77"/>
      <c r="C212" s="77"/>
      <c r="D212" s="79">
        <f t="shared" si="43"/>
        <v>0</v>
      </c>
      <c r="E212" s="79">
        <f t="shared" si="43"/>
        <v>0</v>
      </c>
      <c r="F212" s="16">
        <f t="shared" si="44"/>
        <v>0</v>
      </c>
      <c r="G212" s="16">
        <f t="shared" si="44"/>
        <v>0</v>
      </c>
      <c r="H212" s="16">
        <f t="shared" si="34"/>
        <v>0</v>
      </c>
      <c r="I212" s="16">
        <f t="shared" si="35"/>
        <v>0</v>
      </c>
      <c r="J212" s="16">
        <f t="shared" si="36"/>
        <v>0</v>
      </c>
      <c r="K212" s="16">
        <f t="shared" si="37"/>
        <v>0</v>
      </c>
      <c r="L212" s="16">
        <f t="shared" si="38"/>
        <v>0</v>
      </c>
      <c r="M212" s="16">
        <f aca="true" t="shared" si="45" ref="M212:M275">+E$4+E$5*D212+E$6*D212^2</f>
        <v>-0.0037541435283741076</v>
      </c>
      <c r="N212" s="16">
        <f t="shared" si="39"/>
        <v>0</v>
      </c>
      <c r="O212" s="80">
        <f t="shared" si="40"/>
        <v>0</v>
      </c>
      <c r="P212" s="16">
        <f t="shared" si="41"/>
        <v>0</v>
      </c>
      <c r="Q212" s="16">
        <f t="shared" si="42"/>
        <v>0</v>
      </c>
      <c r="R212" s="12">
        <f aca="true" t="shared" si="46" ref="R212:R275">+E212-M212</f>
        <v>0.0037541435283741076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ht="12.75">
      <c r="A213" s="77"/>
      <c r="B213" s="77"/>
      <c r="C213" s="77"/>
      <c r="D213" s="79">
        <f t="shared" si="43"/>
        <v>0</v>
      </c>
      <c r="E213" s="79">
        <f t="shared" si="43"/>
        <v>0</v>
      </c>
      <c r="F213" s="16">
        <f t="shared" si="44"/>
        <v>0</v>
      </c>
      <c r="G213" s="16">
        <f t="shared" si="44"/>
        <v>0</v>
      </c>
      <c r="H213" s="16">
        <f aca="true" t="shared" si="47" ref="H213:H276">C213*D213*D213</f>
        <v>0</v>
      </c>
      <c r="I213" s="16">
        <f aca="true" t="shared" si="48" ref="I213:I276">C213*D213*D213*D213</f>
        <v>0</v>
      </c>
      <c r="J213" s="16">
        <f aca="true" t="shared" si="49" ref="J213:J276">C213*D213*D213*D213*D213</f>
        <v>0</v>
      </c>
      <c r="K213" s="16">
        <f aca="true" t="shared" si="50" ref="K213:K276">C213*E213*D213</f>
        <v>0</v>
      </c>
      <c r="L213" s="16">
        <f aca="true" t="shared" si="51" ref="L213:L276">C213*E213*D213*D213</f>
        <v>0</v>
      </c>
      <c r="M213" s="16">
        <f t="shared" si="45"/>
        <v>-0.0037541435283741076</v>
      </c>
      <c r="N213" s="16">
        <f aca="true" t="shared" si="52" ref="N213:N276">C213*(M213-E213)^2</f>
        <v>0</v>
      </c>
      <c r="O213" s="80">
        <f aca="true" t="shared" si="53" ref="O213:O276">(C213*O$1-O$2*F213+O$3*H213)^2</f>
        <v>0</v>
      </c>
      <c r="P213" s="16">
        <f aca="true" t="shared" si="54" ref="P213:P276">(-C213*O$2+O$4*F213-O$5*H213)^2</f>
        <v>0</v>
      </c>
      <c r="Q213" s="16">
        <f aca="true" t="shared" si="55" ref="Q213:Q276">+(C213*O$3-F213*O$5+H213*O$6)^2</f>
        <v>0</v>
      </c>
      <c r="R213" s="12">
        <f t="shared" si="46"/>
        <v>0.0037541435283741076</v>
      </c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ht="12.75">
      <c r="A214" s="77"/>
      <c r="B214" s="77"/>
      <c r="C214" s="77"/>
      <c r="D214" s="79">
        <f t="shared" si="43"/>
        <v>0</v>
      </c>
      <c r="E214" s="79">
        <f t="shared" si="43"/>
        <v>0</v>
      </c>
      <c r="F214" s="16">
        <f t="shared" si="44"/>
        <v>0</v>
      </c>
      <c r="G214" s="16">
        <f t="shared" si="44"/>
        <v>0</v>
      </c>
      <c r="H214" s="16">
        <f t="shared" si="47"/>
        <v>0</v>
      </c>
      <c r="I214" s="16">
        <f t="shared" si="48"/>
        <v>0</v>
      </c>
      <c r="J214" s="16">
        <f t="shared" si="49"/>
        <v>0</v>
      </c>
      <c r="K214" s="16">
        <f t="shared" si="50"/>
        <v>0</v>
      </c>
      <c r="L214" s="16">
        <f t="shared" si="51"/>
        <v>0</v>
      </c>
      <c r="M214" s="16">
        <f t="shared" si="45"/>
        <v>-0.0037541435283741076</v>
      </c>
      <c r="N214" s="16">
        <f t="shared" si="52"/>
        <v>0</v>
      </c>
      <c r="O214" s="80">
        <f t="shared" si="53"/>
        <v>0</v>
      </c>
      <c r="P214" s="16">
        <f t="shared" si="54"/>
        <v>0</v>
      </c>
      <c r="Q214" s="16">
        <f t="shared" si="55"/>
        <v>0</v>
      </c>
      <c r="R214" s="12">
        <f t="shared" si="46"/>
        <v>0.0037541435283741076</v>
      </c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ht="12.75">
      <c r="A215" s="77"/>
      <c r="B215" s="77"/>
      <c r="C215" s="77"/>
      <c r="D215" s="79">
        <f t="shared" si="43"/>
        <v>0</v>
      </c>
      <c r="E215" s="79">
        <f t="shared" si="43"/>
        <v>0</v>
      </c>
      <c r="F215" s="16">
        <f t="shared" si="44"/>
        <v>0</v>
      </c>
      <c r="G215" s="16">
        <f t="shared" si="44"/>
        <v>0</v>
      </c>
      <c r="H215" s="16">
        <f t="shared" si="47"/>
        <v>0</v>
      </c>
      <c r="I215" s="16">
        <f t="shared" si="48"/>
        <v>0</v>
      </c>
      <c r="J215" s="16">
        <f t="shared" si="49"/>
        <v>0</v>
      </c>
      <c r="K215" s="16">
        <f t="shared" si="50"/>
        <v>0</v>
      </c>
      <c r="L215" s="16">
        <f t="shared" si="51"/>
        <v>0</v>
      </c>
      <c r="M215" s="16">
        <f t="shared" si="45"/>
        <v>-0.0037541435283741076</v>
      </c>
      <c r="N215" s="16">
        <f t="shared" si="52"/>
        <v>0</v>
      </c>
      <c r="O215" s="80">
        <f t="shared" si="53"/>
        <v>0</v>
      </c>
      <c r="P215" s="16">
        <f t="shared" si="54"/>
        <v>0</v>
      </c>
      <c r="Q215" s="16">
        <f t="shared" si="55"/>
        <v>0</v>
      </c>
      <c r="R215" s="12">
        <f t="shared" si="46"/>
        <v>0.0037541435283741076</v>
      </c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ht="12.75">
      <c r="A216" s="77"/>
      <c r="B216" s="77"/>
      <c r="C216" s="77"/>
      <c r="D216" s="79">
        <f t="shared" si="43"/>
        <v>0</v>
      </c>
      <c r="E216" s="79">
        <f t="shared" si="43"/>
        <v>0</v>
      </c>
      <c r="F216" s="16">
        <f t="shared" si="44"/>
        <v>0</v>
      </c>
      <c r="G216" s="16">
        <f t="shared" si="44"/>
        <v>0</v>
      </c>
      <c r="H216" s="16">
        <f t="shared" si="47"/>
        <v>0</v>
      </c>
      <c r="I216" s="16">
        <f t="shared" si="48"/>
        <v>0</v>
      </c>
      <c r="J216" s="16">
        <f t="shared" si="49"/>
        <v>0</v>
      </c>
      <c r="K216" s="16">
        <f t="shared" si="50"/>
        <v>0</v>
      </c>
      <c r="L216" s="16">
        <f t="shared" si="51"/>
        <v>0</v>
      </c>
      <c r="M216" s="16">
        <f t="shared" si="45"/>
        <v>-0.0037541435283741076</v>
      </c>
      <c r="N216" s="16">
        <f t="shared" si="52"/>
        <v>0</v>
      </c>
      <c r="O216" s="80">
        <f t="shared" si="53"/>
        <v>0</v>
      </c>
      <c r="P216" s="16">
        <f t="shared" si="54"/>
        <v>0</v>
      </c>
      <c r="Q216" s="16">
        <f t="shared" si="55"/>
        <v>0</v>
      </c>
      <c r="R216" s="12">
        <f t="shared" si="46"/>
        <v>0.0037541435283741076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ht="12.75">
      <c r="A217" s="77"/>
      <c r="B217" s="77"/>
      <c r="C217" s="77"/>
      <c r="D217" s="79">
        <f t="shared" si="43"/>
        <v>0</v>
      </c>
      <c r="E217" s="79">
        <f t="shared" si="43"/>
        <v>0</v>
      </c>
      <c r="F217" s="16">
        <f t="shared" si="44"/>
        <v>0</v>
      </c>
      <c r="G217" s="16">
        <f t="shared" si="44"/>
        <v>0</v>
      </c>
      <c r="H217" s="16">
        <f t="shared" si="47"/>
        <v>0</v>
      </c>
      <c r="I217" s="16">
        <f t="shared" si="48"/>
        <v>0</v>
      </c>
      <c r="J217" s="16">
        <f t="shared" si="49"/>
        <v>0</v>
      </c>
      <c r="K217" s="16">
        <f t="shared" si="50"/>
        <v>0</v>
      </c>
      <c r="L217" s="16">
        <f t="shared" si="51"/>
        <v>0</v>
      </c>
      <c r="M217" s="16">
        <f t="shared" si="45"/>
        <v>-0.0037541435283741076</v>
      </c>
      <c r="N217" s="16">
        <f t="shared" si="52"/>
        <v>0</v>
      </c>
      <c r="O217" s="80">
        <f t="shared" si="53"/>
        <v>0</v>
      </c>
      <c r="P217" s="16">
        <f t="shared" si="54"/>
        <v>0</v>
      </c>
      <c r="Q217" s="16">
        <f t="shared" si="55"/>
        <v>0</v>
      </c>
      <c r="R217" s="12">
        <f t="shared" si="46"/>
        <v>0.0037541435283741076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ht="12.75">
      <c r="A218" s="77"/>
      <c r="B218" s="77"/>
      <c r="C218" s="77"/>
      <c r="D218" s="79">
        <f t="shared" si="43"/>
        <v>0</v>
      </c>
      <c r="E218" s="79">
        <f t="shared" si="43"/>
        <v>0</v>
      </c>
      <c r="F218" s="16">
        <f t="shared" si="44"/>
        <v>0</v>
      </c>
      <c r="G218" s="16">
        <f t="shared" si="44"/>
        <v>0</v>
      </c>
      <c r="H218" s="16">
        <f t="shared" si="47"/>
        <v>0</v>
      </c>
      <c r="I218" s="16">
        <f t="shared" si="48"/>
        <v>0</v>
      </c>
      <c r="J218" s="16">
        <f t="shared" si="49"/>
        <v>0</v>
      </c>
      <c r="K218" s="16">
        <f t="shared" si="50"/>
        <v>0</v>
      </c>
      <c r="L218" s="16">
        <f t="shared" si="51"/>
        <v>0</v>
      </c>
      <c r="M218" s="16">
        <f t="shared" si="45"/>
        <v>-0.0037541435283741076</v>
      </c>
      <c r="N218" s="16">
        <f t="shared" si="52"/>
        <v>0</v>
      </c>
      <c r="O218" s="80">
        <f t="shared" si="53"/>
        <v>0</v>
      </c>
      <c r="P218" s="16">
        <f t="shared" si="54"/>
        <v>0</v>
      </c>
      <c r="Q218" s="16">
        <f t="shared" si="55"/>
        <v>0</v>
      </c>
      <c r="R218" s="12">
        <f t="shared" si="46"/>
        <v>0.0037541435283741076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ht="12.75">
      <c r="A219" s="77"/>
      <c r="B219" s="77"/>
      <c r="C219" s="77"/>
      <c r="D219" s="79">
        <f t="shared" si="43"/>
        <v>0</v>
      </c>
      <c r="E219" s="79">
        <f t="shared" si="43"/>
        <v>0</v>
      </c>
      <c r="F219" s="16">
        <f t="shared" si="44"/>
        <v>0</v>
      </c>
      <c r="G219" s="16">
        <f t="shared" si="44"/>
        <v>0</v>
      </c>
      <c r="H219" s="16">
        <f t="shared" si="47"/>
        <v>0</v>
      </c>
      <c r="I219" s="16">
        <f t="shared" si="48"/>
        <v>0</v>
      </c>
      <c r="J219" s="16">
        <f t="shared" si="49"/>
        <v>0</v>
      </c>
      <c r="K219" s="16">
        <f t="shared" si="50"/>
        <v>0</v>
      </c>
      <c r="L219" s="16">
        <f t="shared" si="51"/>
        <v>0</v>
      </c>
      <c r="M219" s="16">
        <f t="shared" si="45"/>
        <v>-0.0037541435283741076</v>
      </c>
      <c r="N219" s="16">
        <f t="shared" si="52"/>
        <v>0</v>
      </c>
      <c r="O219" s="80">
        <f t="shared" si="53"/>
        <v>0</v>
      </c>
      <c r="P219" s="16">
        <f t="shared" si="54"/>
        <v>0</v>
      </c>
      <c r="Q219" s="16">
        <f t="shared" si="55"/>
        <v>0</v>
      </c>
      <c r="R219" s="12">
        <f t="shared" si="46"/>
        <v>0.0037541435283741076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ht="12.75">
      <c r="A220" s="77"/>
      <c r="B220" s="77"/>
      <c r="C220" s="77"/>
      <c r="D220" s="79">
        <f t="shared" si="43"/>
        <v>0</v>
      </c>
      <c r="E220" s="79">
        <f t="shared" si="43"/>
        <v>0</v>
      </c>
      <c r="F220" s="16">
        <f t="shared" si="44"/>
        <v>0</v>
      </c>
      <c r="G220" s="16">
        <f t="shared" si="44"/>
        <v>0</v>
      </c>
      <c r="H220" s="16">
        <f t="shared" si="47"/>
        <v>0</v>
      </c>
      <c r="I220" s="16">
        <f t="shared" si="48"/>
        <v>0</v>
      </c>
      <c r="J220" s="16">
        <f t="shared" si="49"/>
        <v>0</v>
      </c>
      <c r="K220" s="16">
        <f t="shared" si="50"/>
        <v>0</v>
      </c>
      <c r="L220" s="16">
        <f t="shared" si="51"/>
        <v>0</v>
      </c>
      <c r="M220" s="16">
        <f t="shared" si="45"/>
        <v>-0.0037541435283741076</v>
      </c>
      <c r="N220" s="16">
        <f t="shared" si="52"/>
        <v>0</v>
      </c>
      <c r="O220" s="80">
        <f t="shared" si="53"/>
        <v>0</v>
      </c>
      <c r="P220" s="16">
        <f t="shared" si="54"/>
        <v>0</v>
      </c>
      <c r="Q220" s="16">
        <f t="shared" si="55"/>
        <v>0</v>
      </c>
      <c r="R220" s="12">
        <f t="shared" si="46"/>
        <v>0.0037541435283741076</v>
      </c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ht="12.75">
      <c r="A221" s="77"/>
      <c r="B221" s="77"/>
      <c r="C221" s="77"/>
      <c r="D221" s="79">
        <f t="shared" si="43"/>
        <v>0</v>
      </c>
      <c r="E221" s="79">
        <f t="shared" si="43"/>
        <v>0</v>
      </c>
      <c r="F221" s="16">
        <f t="shared" si="44"/>
        <v>0</v>
      </c>
      <c r="G221" s="16">
        <f t="shared" si="44"/>
        <v>0</v>
      </c>
      <c r="H221" s="16">
        <f t="shared" si="47"/>
        <v>0</v>
      </c>
      <c r="I221" s="16">
        <f t="shared" si="48"/>
        <v>0</v>
      </c>
      <c r="J221" s="16">
        <f t="shared" si="49"/>
        <v>0</v>
      </c>
      <c r="K221" s="16">
        <f t="shared" si="50"/>
        <v>0</v>
      </c>
      <c r="L221" s="16">
        <f t="shared" si="51"/>
        <v>0</v>
      </c>
      <c r="M221" s="16">
        <f t="shared" si="45"/>
        <v>-0.0037541435283741076</v>
      </c>
      <c r="N221" s="16">
        <f t="shared" si="52"/>
        <v>0</v>
      </c>
      <c r="O221" s="80">
        <f t="shared" si="53"/>
        <v>0</v>
      </c>
      <c r="P221" s="16">
        <f t="shared" si="54"/>
        <v>0</v>
      </c>
      <c r="Q221" s="16">
        <f t="shared" si="55"/>
        <v>0</v>
      </c>
      <c r="R221" s="12">
        <f t="shared" si="46"/>
        <v>0.0037541435283741076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ht="12.75">
      <c r="A222" s="77"/>
      <c r="B222" s="77"/>
      <c r="C222" s="77"/>
      <c r="D222" s="79">
        <f t="shared" si="43"/>
        <v>0</v>
      </c>
      <c r="E222" s="79">
        <f t="shared" si="43"/>
        <v>0</v>
      </c>
      <c r="F222" s="16">
        <f t="shared" si="44"/>
        <v>0</v>
      </c>
      <c r="G222" s="16">
        <f t="shared" si="44"/>
        <v>0</v>
      </c>
      <c r="H222" s="16">
        <f t="shared" si="47"/>
        <v>0</v>
      </c>
      <c r="I222" s="16">
        <f t="shared" si="48"/>
        <v>0</v>
      </c>
      <c r="J222" s="16">
        <f t="shared" si="49"/>
        <v>0</v>
      </c>
      <c r="K222" s="16">
        <f t="shared" si="50"/>
        <v>0</v>
      </c>
      <c r="L222" s="16">
        <f t="shared" si="51"/>
        <v>0</v>
      </c>
      <c r="M222" s="16">
        <f t="shared" si="45"/>
        <v>-0.0037541435283741076</v>
      </c>
      <c r="N222" s="16">
        <f t="shared" si="52"/>
        <v>0</v>
      </c>
      <c r="O222" s="80">
        <f t="shared" si="53"/>
        <v>0</v>
      </c>
      <c r="P222" s="16">
        <f t="shared" si="54"/>
        <v>0</v>
      </c>
      <c r="Q222" s="16">
        <f t="shared" si="55"/>
        <v>0</v>
      </c>
      <c r="R222" s="12">
        <f t="shared" si="46"/>
        <v>0.0037541435283741076</v>
      </c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ht="12.75">
      <c r="A223" s="77"/>
      <c r="B223" s="77"/>
      <c r="C223" s="77"/>
      <c r="D223" s="79">
        <f t="shared" si="43"/>
        <v>0</v>
      </c>
      <c r="E223" s="79">
        <f t="shared" si="43"/>
        <v>0</v>
      </c>
      <c r="F223" s="16">
        <f t="shared" si="44"/>
        <v>0</v>
      </c>
      <c r="G223" s="16">
        <f t="shared" si="44"/>
        <v>0</v>
      </c>
      <c r="H223" s="16">
        <f t="shared" si="47"/>
        <v>0</v>
      </c>
      <c r="I223" s="16">
        <f t="shared" si="48"/>
        <v>0</v>
      </c>
      <c r="J223" s="16">
        <f t="shared" si="49"/>
        <v>0</v>
      </c>
      <c r="K223" s="16">
        <f t="shared" si="50"/>
        <v>0</v>
      </c>
      <c r="L223" s="16">
        <f t="shared" si="51"/>
        <v>0</v>
      </c>
      <c r="M223" s="16">
        <f t="shared" si="45"/>
        <v>-0.0037541435283741076</v>
      </c>
      <c r="N223" s="16">
        <f t="shared" si="52"/>
        <v>0</v>
      </c>
      <c r="O223" s="80">
        <f t="shared" si="53"/>
        <v>0</v>
      </c>
      <c r="P223" s="16">
        <f t="shared" si="54"/>
        <v>0</v>
      </c>
      <c r="Q223" s="16">
        <f t="shared" si="55"/>
        <v>0</v>
      </c>
      <c r="R223" s="12">
        <f t="shared" si="46"/>
        <v>0.0037541435283741076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ht="12.75">
      <c r="A224" s="77"/>
      <c r="B224" s="77"/>
      <c r="C224" s="77"/>
      <c r="D224" s="79">
        <f t="shared" si="43"/>
        <v>0</v>
      </c>
      <c r="E224" s="79">
        <f t="shared" si="43"/>
        <v>0</v>
      </c>
      <c r="F224" s="16">
        <f t="shared" si="44"/>
        <v>0</v>
      </c>
      <c r="G224" s="16">
        <f t="shared" si="44"/>
        <v>0</v>
      </c>
      <c r="H224" s="16">
        <f t="shared" si="47"/>
        <v>0</v>
      </c>
      <c r="I224" s="16">
        <f t="shared" si="48"/>
        <v>0</v>
      </c>
      <c r="J224" s="16">
        <f t="shared" si="49"/>
        <v>0</v>
      </c>
      <c r="K224" s="16">
        <f t="shared" si="50"/>
        <v>0</v>
      </c>
      <c r="L224" s="16">
        <f t="shared" si="51"/>
        <v>0</v>
      </c>
      <c r="M224" s="16">
        <f t="shared" si="45"/>
        <v>-0.0037541435283741076</v>
      </c>
      <c r="N224" s="16">
        <f t="shared" si="52"/>
        <v>0</v>
      </c>
      <c r="O224" s="80">
        <f t="shared" si="53"/>
        <v>0</v>
      </c>
      <c r="P224" s="16">
        <f t="shared" si="54"/>
        <v>0</v>
      </c>
      <c r="Q224" s="16">
        <f t="shared" si="55"/>
        <v>0</v>
      </c>
      <c r="R224" s="12">
        <f t="shared" si="46"/>
        <v>0.0037541435283741076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ht="12.75">
      <c r="A225" s="77"/>
      <c r="B225" s="77"/>
      <c r="C225" s="77"/>
      <c r="D225" s="79">
        <f t="shared" si="43"/>
        <v>0</v>
      </c>
      <c r="E225" s="79">
        <f t="shared" si="43"/>
        <v>0</v>
      </c>
      <c r="F225" s="16">
        <f t="shared" si="44"/>
        <v>0</v>
      </c>
      <c r="G225" s="16">
        <f t="shared" si="44"/>
        <v>0</v>
      </c>
      <c r="H225" s="16">
        <f t="shared" si="47"/>
        <v>0</v>
      </c>
      <c r="I225" s="16">
        <f t="shared" si="48"/>
        <v>0</v>
      </c>
      <c r="J225" s="16">
        <f t="shared" si="49"/>
        <v>0</v>
      </c>
      <c r="K225" s="16">
        <f t="shared" si="50"/>
        <v>0</v>
      </c>
      <c r="L225" s="16">
        <f t="shared" si="51"/>
        <v>0</v>
      </c>
      <c r="M225" s="16">
        <f t="shared" si="45"/>
        <v>-0.0037541435283741076</v>
      </c>
      <c r="N225" s="16">
        <f t="shared" si="52"/>
        <v>0</v>
      </c>
      <c r="O225" s="80">
        <f t="shared" si="53"/>
        <v>0</v>
      </c>
      <c r="P225" s="16">
        <f t="shared" si="54"/>
        <v>0</v>
      </c>
      <c r="Q225" s="16">
        <f t="shared" si="55"/>
        <v>0</v>
      </c>
      <c r="R225" s="12">
        <f t="shared" si="46"/>
        <v>0.0037541435283741076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ht="12.75">
      <c r="A226" s="77"/>
      <c r="B226" s="77"/>
      <c r="C226" s="77"/>
      <c r="D226" s="79">
        <f t="shared" si="43"/>
        <v>0</v>
      </c>
      <c r="E226" s="79">
        <f t="shared" si="43"/>
        <v>0</v>
      </c>
      <c r="F226" s="16">
        <f t="shared" si="44"/>
        <v>0</v>
      </c>
      <c r="G226" s="16">
        <f t="shared" si="44"/>
        <v>0</v>
      </c>
      <c r="H226" s="16">
        <f t="shared" si="47"/>
        <v>0</v>
      </c>
      <c r="I226" s="16">
        <f t="shared" si="48"/>
        <v>0</v>
      </c>
      <c r="J226" s="16">
        <f t="shared" si="49"/>
        <v>0</v>
      </c>
      <c r="K226" s="16">
        <f t="shared" si="50"/>
        <v>0</v>
      </c>
      <c r="L226" s="16">
        <f t="shared" si="51"/>
        <v>0</v>
      </c>
      <c r="M226" s="16">
        <f t="shared" si="45"/>
        <v>-0.0037541435283741076</v>
      </c>
      <c r="N226" s="16">
        <f t="shared" si="52"/>
        <v>0</v>
      </c>
      <c r="O226" s="80">
        <f t="shared" si="53"/>
        <v>0</v>
      </c>
      <c r="P226" s="16">
        <f t="shared" si="54"/>
        <v>0</v>
      </c>
      <c r="Q226" s="16">
        <f t="shared" si="55"/>
        <v>0</v>
      </c>
      <c r="R226" s="12">
        <f t="shared" si="46"/>
        <v>0.0037541435283741076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ht="12.75">
      <c r="A227" s="77"/>
      <c r="B227" s="77"/>
      <c r="C227" s="77"/>
      <c r="D227" s="79">
        <f t="shared" si="43"/>
        <v>0</v>
      </c>
      <c r="E227" s="79">
        <f t="shared" si="43"/>
        <v>0</v>
      </c>
      <c r="F227" s="16">
        <f t="shared" si="44"/>
        <v>0</v>
      </c>
      <c r="G227" s="16">
        <f t="shared" si="44"/>
        <v>0</v>
      </c>
      <c r="H227" s="16">
        <f t="shared" si="47"/>
        <v>0</v>
      </c>
      <c r="I227" s="16">
        <f t="shared" si="48"/>
        <v>0</v>
      </c>
      <c r="J227" s="16">
        <f t="shared" si="49"/>
        <v>0</v>
      </c>
      <c r="K227" s="16">
        <f t="shared" si="50"/>
        <v>0</v>
      </c>
      <c r="L227" s="16">
        <f t="shared" si="51"/>
        <v>0</v>
      </c>
      <c r="M227" s="16">
        <f t="shared" si="45"/>
        <v>-0.0037541435283741076</v>
      </c>
      <c r="N227" s="16">
        <f t="shared" si="52"/>
        <v>0</v>
      </c>
      <c r="O227" s="80">
        <f t="shared" si="53"/>
        <v>0</v>
      </c>
      <c r="P227" s="16">
        <f t="shared" si="54"/>
        <v>0</v>
      </c>
      <c r="Q227" s="16">
        <f t="shared" si="55"/>
        <v>0</v>
      </c>
      <c r="R227" s="12">
        <f t="shared" si="46"/>
        <v>0.0037541435283741076</v>
      </c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ht="12.75">
      <c r="A228" s="77"/>
      <c r="B228" s="77"/>
      <c r="C228" s="77"/>
      <c r="D228" s="79">
        <f t="shared" si="43"/>
        <v>0</v>
      </c>
      <c r="E228" s="79">
        <f t="shared" si="43"/>
        <v>0</v>
      </c>
      <c r="F228" s="16">
        <f t="shared" si="44"/>
        <v>0</v>
      </c>
      <c r="G228" s="16">
        <f t="shared" si="44"/>
        <v>0</v>
      </c>
      <c r="H228" s="16">
        <f t="shared" si="47"/>
        <v>0</v>
      </c>
      <c r="I228" s="16">
        <f t="shared" si="48"/>
        <v>0</v>
      </c>
      <c r="J228" s="16">
        <f t="shared" si="49"/>
        <v>0</v>
      </c>
      <c r="K228" s="16">
        <f t="shared" si="50"/>
        <v>0</v>
      </c>
      <c r="L228" s="16">
        <f t="shared" si="51"/>
        <v>0</v>
      </c>
      <c r="M228" s="16">
        <f t="shared" si="45"/>
        <v>-0.0037541435283741076</v>
      </c>
      <c r="N228" s="16">
        <f t="shared" si="52"/>
        <v>0</v>
      </c>
      <c r="O228" s="80">
        <f t="shared" si="53"/>
        <v>0</v>
      </c>
      <c r="P228" s="16">
        <f t="shared" si="54"/>
        <v>0</v>
      </c>
      <c r="Q228" s="16">
        <f t="shared" si="55"/>
        <v>0</v>
      </c>
      <c r="R228" s="12">
        <f t="shared" si="46"/>
        <v>0.0037541435283741076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ht="12.75">
      <c r="A229" s="77"/>
      <c r="B229" s="77"/>
      <c r="C229" s="77"/>
      <c r="D229" s="79">
        <f t="shared" si="43"/>
        <v>0</v>
      </c>
      <c r="E229" s="79">
        <f t="shared" si="43"/>
        <v>0</v>
      </c>
      <c r="F229" s="16">
        <f t="shared" si="44"/>
        <v>0</v>
      </c>
      <c r="G229" s="16">
        <f t="shared" si="44"/>
        <v>0</v>
      </c>
      <c r="H229" s="16">
        <f t="shared" si="47"/>
        <v>0</v>
      </c>
      <c r="I229" s="16">
        <f t="shared" si="48"/>
        <v>0</v>
      </c>
      <c r="J229" s="16">
        <f t="shared" si="49"/>
        <v>0</v>
      </c>
      <c r="K229" s="16">
        <f t="shared" si="50"/>
        <v>0</v>
      </c>
      <c r="L229" s="16">
        <f t="shared" si="51"/>
        <v>0</v>
      </c>
      <c r="M229" s="16">
        <f t="shared" si="45"/>
        <v>-0.0037541435283741076</v>
      </c>
      <c r="N229" s="16">
        <f t="shared" si="52"/>
        <v>0</v>
      </c>
      <c r="O229" s="80">
        <f t="shared" si="53"/>
        <v>0</v>
      </c>
      <c r="P229" s="16">
        <f t="shared" si="54"/>
        <v>0</v>
      </c>
      <c r="Q229" s="16">
        <f t="shared" si="55"/>
        <v>0</v>
      </c>
      <c r="R229" s="12">
        <f t="shared" si="46"/>
        <v>0.0037541435283741076</v>
      </c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ht="12.75">
      <c r="A230" s="77"/>
      <c r="B230" s="77"/>
      <c r="C230" s="77"/>
      <c r="D230" s="79">
        <f t="shared" si="43"/>
        <v>0</v>
      </c>
      <c r="E230" s="79">
        <f t="shared" si="43"/>
        <v>0</v>
      </c>
      <c r="F230" s="16">
        <f t="shared" si="44"/>
        <v>0</v>
      </c>
      <c r="G230" s="16">
        <f t="shared" si="44"/>
        <v>0</v>
      </c>
      <c r="H230" s="16">
        <f t="shared" si="47"/>
        <v>0</v>
      </c>
      <c r="I230" s="16">
        <f t="shared" si="48"/>
        <v>0</v>
      </c>
      <c r="J230" s="16">
        <f t="shared" si="49"/>
        <v>0</v>
      </c>
      <c r="K230" s="16">
        <f t="shared" si="50"/>
        <v>0</v>
      </c>
      <c r="L230" s="16">
        <f t="shared" si="51"/>
        <v>0</v>
      </c>
      <c r="M230" s="16">
        <f t="shared" si="45"/>
        <v>-0.0037541435283741076</v>
      </c>
      <c r="N230" s="16">
        <f t="shared" si="52"/>
        <v>0</v>
      </c>
      <c r="O230" s="80">
        <f t="shared" si="53"/>
        <v>0</v>
      </c>
      <c r="P230" s="16">
        <f t="shared" si="54"/>
        <v>0</v>
      </c>
      <c r="Q230" s="16">
        <f t="shared" si="55"/>
        <v>0</v>
      </c>
      <c r="R230" s="12">
        <f t="shared" si="46"/>
        <v>0.0037541435283741076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ht="12.75">
      <c r="A231" s="77"/>
      <c r="B231" s="77"/>
      <c r="C231" s="77"/>
      <c r="D231" s="79">
        <f t="shared" si="43"/>
        <v>0</v>
      </c>
      <c r="E231" s="79">
        <f t="shared" si="43"/>
        <v>0</v>
      </c>
      <c r="F231" s="16">
        <f t="shared" si="44"/>
        <v>0</v>
      </c>
      <c r="G231" s="16">
        <f t="shared" si="44"/>
        <v>0</v>
      </c>
      <c r="H231" s="16">
        <f t="shared" si="47"/>
        <v>0</v>
      </c>
      <c r="I231" s="16">
        <f t="shared" si="48"/>
        <v>0</v>
      </c>
      <c r="J231" s="16">
        <f t="shared" si="49"/>
        <v>0</v>
      </c>
      <c r="K231" s="16">
        <f t="shared" si="50"/>
        <v>0</v>
      </c>
      <c r="L231" s="16">
        <f t="shared" si="51"/>
        <v>0</v>
      </c>
      <c r="M231" s="16">
        <f t="shared" si="45"/>
        <v>-0.0037541435283741076</v>
      </c>
      <c r="N231" s="16">
        <f t="shared" si="52"/>
        <v>0</v>
      </c>
      <c r="O231" s="80">
        <f t="shared" si="53"/>
        <v>0</v>
      </c>
      <c r="P231" s="16">
        <f t="shared" si="54"/>
        <v>0</v>
      </c>
      <c r="Q231" s="16">
        <f t="shared" si="55"/>
        <v>0</v>
      </c>
      <c r="R231" s="12">
        <f t="shared" si="46"/>
        <v>0.0037541435283741076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ht="12.75">
      <c r="A232" s="77"/>
      <c r="B232" s="77"/>
      <c r="C232" s="77"/>
      <c r="D232" s="79">
        <f t="shared" si="43"/>
        <v>0</v>
      </c>
      <c r="E232" s="79">
        <f t="shared" si="43"/>
        <v>0</v>
      </c>
      <c r="F232" s="16">
        <f t="shared" si="44"/>
        <v>0</v>
      </c>
      <c r="G232" s="16">
        <f t="shared" si="44"/>
        <v>0</v>
      </c>
      <c r="H232" s="16">
        <f t="shared" si="47"/>
        <v>0</v>
      </c>
      <c r="I232" s="16">
        <f t="shared" si="48"/>
        <v>0</v>
      </c>
      <c r="J232" s="16">
        <f t="shared" si="49"/>
        <v>0</v>
      </c>
      <c r="K232" s="16">
        <f t="shared" si="50"/>
        <v>0</v>
      </c>
      <c r="L232" s="16">
        <f t="shared" si="51"/>
        <v>0</v>
      </c>
      <c r="M232" s="16">
        <f t="shared" si="45"/>
        <v>-0.0037541435283741076</v>
      </c>
      <c r="N232" s="16">
        <f t="shared" si="52"/>
        <v>0</v>
      </c>
      <c r="O232" s="80">
        <f t="shared" si="53"/>
        <v>0</v>
      </c>
      <c r="P232" s="16">
        <f t="shared" si="54"/>
        <v>0</v>
      </c>
      <c r="Q232" s="16">
        <f t="shared" si="55"/>
        <v>0</v>
      </c>
      <c r="R232" s="12">
        <f t="shared" si="46"/>
        <v>0.0037541435283741076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ht="12.75">
      <c r="A233" s="77"/>
      <c r="B233" s="77"/>
      <c r="C233" s="77"/>
      <c r="D233" s="79">
        <f t="shared" si="43"/>
        <v>0</v>
      </c>
      <c r="E233" s="79">
        <f t="shared" si="43"/>
        <v>0</v>
      </c>
      <c r="F233" s="16">
        <f t="shared" si="44"/>
        <v>0</v>
      </c>
      <c r="G233" s="16">
        <f t="shared" si="44"/>
        <v>0</v>
      </c>
      <c r="H233" s="16">
        <f t="shared" si="47"/>
        <v>0</v>
      </c>
      <c r="I233" s="16">
        <f t="shared" si="48"/>
        <v>0</v>
      </c>
      <c r="J233" s="16">
        <f t="shared" si="49"/>
        <v>0</v>
      </c>
      <c r="K233" s="16">
        <f t="shared" si="50"/>
        <v>0</v>
      </c>
      <c r="L233" s="16">
        <f t="shared" si="51"/>
        <v>0</v>
      </c>
      <c r="M233" s="16">
        <f t="shared" si="45"/>
        <v>-0.0037541435283741076</v>
      </c>
      <c r="N233" s="16">
        <f t="shared" si="52"/>
        <v>0</v>
      </c>
      <c r="O233" s="80">
        <f t="shared" si="53"/>
        <v>0</v>
      </c>
      <c r="P233" s="16">
        <f t="shared" si="54"/>
        <v>0</v>
      </c>
      <c r="Q233" s="16">
        <f t="shared" si="55"/>
        <v>0</v>
      </c>
      <c r="R233" s="12">
        <f t="shared" si="46"/>
        <v>0.0037541435283741076</v>
      </c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ht="12.75">
      <c r="A234" s="77"/>
      <c r="B234" s="77"/>
      <c r="C234" s="77"/>
      <c r="D234" s="79">
        <f t="shared" si="43"/>
        <v>0</v>
      </c>
      <c r="E234" s="79">
        <f t="shared" si="43"/>
        <v>0</v>
      </c>
      <c r="F234" s="16">
        <f t="shared" si="44"/>
        <v>0</v>
      </c>
      <c r="G234" s="16">
        <f t="shared" si="44"/>
        <v>0</v>
      </c>
      <c r="H234" s="16">
        <f t="shared" si="47"/>
        <v>0</v>
      </c>
      <c r="I234" s="16">
        <f t="shared" si="48"/>
        <v>0</v>
      </c>
      <c r="J234" s="16">
        <f t="shared" si="49"/>
        <v>0</v>
      </c>
      <c r="K234" s="16">
        <f t="shared" si="50"/>
        <v>0</v>
      </c>
      <c r="L234" s="16">
        <f t="shared" si="51"/>
        <v>0</v>
      </c>
      <c r="M234" s="16">
        <f t="shared" si="45"/>
        <v>-0.0037541435283741076</v>
      </c>
      <c r="N234" s="16">
        <f t="shared" si="52"/>
        <v>0</v>
      </c>
      <c r="O234" s="80">
        <f t="shared" si="53"/>
        <v>0</v>
      </c>
      <c r="P234" s="16">
        <f t="shared" si="54"/>
        <v>0</v>
      </c>
      <c r="Q234" s="16">
        <f t="shared" si="55"/>
        <v>0</v>
      </c>
      <c r="R234" s="12">
        <f t="shared" si="46"/>
        <v>0.0037541435283741076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ht="12.75">
      <c r="A235" s="77"/>
      <c r="B235" s="77"/>
      <c r="C235" s="77"/>
      <c r="D235" s="79">
        <f t="shared" si="43"/>
        <v>0</v>
      </c>
      <c r="E235" s="79">
        <f t="shared" si="43"/>
        <v>0</v>
      </c>
      <c r="F235" s="16">
        <f t="shared" si="44"/>
        <v>0</v>
      </c>
      <c r="G235" s="16">
        <f t="shared" si="44"/>
        <v>0</v>
      </c>
      <c r="H235" s="16">
        <f t="shared" si="47"/>
        <v>0</v>
      </c>
      <c r="I235" s="16">
        <f t="shared" si="48"/>
        <v>0</v>
      </c>
      <c r="J235" s="16">
        <f t="shared" si="49"/>
        <v>0</v>
      </c>
      <c r="K235" s="16">
        <f t="shared" si="50"/>
        <v>0</v>
      </c>
      <c r="L235" s="16">
        <f t="shared" si="51"/>
        <v>0</v>
      </c>
      <c r="M235" s="16">
        <f t="shared" si="45"/>
        <v>-0.0037541435283741076</v>
      </c>
      <c r="N235" s="16">
        <f t="shared" si="52"/>
        <v>0</v>
      </c>
      <c r="O235" s="80">
        <f t="shared" si="53"/>
        <v>0</v>
      </c>
      <c r="P235" s="16">
        <f t="shared" si="54"/>
        <v>0</v>
      </c>
      <c r="Q235" s="16">
        <f t="shared" si="55"/>
        <v>0</v>
      </c>
      <c r="R235" s="12">
        <f t="shared" si="46"/>
        <v>0.0037541435283741076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ht="12.75">
      <c r="A236" s="77"/>
      <c r="B236" s="77"/>
      <c r="C236" s="77"/>
      <c r="D236" s="79">
        <f t="shared" si="43"/>
        <v>0</v>
      </c>
      <c r="E236" s="79">
        <f t="shared" si="43"/>
        <v>0</v>
      </c>
      <c r="F236" s="16">
        <f t="shared" si="44"/>
        <v>0</v>
      </c>
      <c r="G236" s="16">
        <f t="shared" si="44"/>
        <v>0</v>
      </c>
      <c r="H236" s="16">
        <f t="shared" si="47"/>
        <v>0</v>
      </c>
      <c r="I236" s="16">
        <f t="shared" si="48"/>
        <v>0</v>
      </c>
      <c r="J236" s="16">
        <f t="shared" si="49"/>
        <v>0</v>
      </c>
      <c r="K236" s="16">
        <f t="shared" si="50"/>
        <v>0</v>
      </c>
      <c r="L236" s="16">
        <f t="shared" si="51"/>
        <v>0</v>
      </c>
      <c r="M236" s="16">
        <f t="shared" si="45"/>
        <v>-0.0037541435283741076</v>
      </c>
      <c r="N236" s="16">
        <f t="shared" si="52"/>
        <v>0</v>
      </c>
      <c r="O236" s="80">
        <f t="shared" si="53"/>
        <v>0</v>
      </c>
      <c r="P236" s="16">
        <f t="shared" si="54"/>
        <v>0</v>
      </c>
      <c r="Q236" s="16">
        <f t="shared" si="55"/>
        <v>0</v>
      </c>
      <c r="R236" s="12">
        <f t="shared" si="46"/>
        <v>0.0037541435283741076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ht="12.75">
      <c r="A237" s="77"/>
      <c r="B237" s="77"/>
      <c r="C237" s="77"/>
      <c r="D237" s="79">
        <f t="shared" si="43"/>
        <v>0</v>
      </c>
      <c r="E237" s="79">
        <f t="shared" si="43"/>
        <v>0</v>
      </c>
      <c r="F237" s="16">
        <f t="shared" si="44"/>
        <v>0</v>
      </c>
      <c r="G237" s="16">
        <f t="shared" si="44"/>
        <v>0</v>
      </c>
      <c r="H237" s="16">
        <f t="shared" si="47"/>
        <v>0</v>
      </c>
      <c r="I237" s="16">
        <f t="shared" si="48"/>
        <v>0</v>
      </c>
      <c r="J237" s="16">
        <f t="shared" si="49"/>
        <v>0</v>
      </c>
      <c r="K237" s="16">
        <f t="shared" si="50"/>
        <v>0</v>
      </c>
      <c r="L237" s="16">
        <f t="shared" si="51"/>
        <v>0</v>
      </c>
      <c r="M237" s="16">
        <f t="shared" si="45"/>
        <v>-0.0037541435283741076</v>
      </c>
      <c r="N237" s="16">
        <f t="shared" si="52"/>
        <v>0</v>
      </c>
      <c r="O237" s="80">
        <f t="shared" si="53"/>
        <v>0</v>
      </c>
      <c r="P237" s="16">
        <f t="shared" si="54"/>
        <v>0</v>
      </c>
      <c r="Q237" s="16">
        <f t="shared" si="55"/>
        <v>0</v>
      </c>
      <c r="R237" s="12">
        <f t="shared" si="46"/>
        <v>0.0037541435283741076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ht="12.75">
      <c r="A238" s="77"/>
      <c r="B238" s="77"/>
      <c r="C238" s="77"/>
      <c r="D238" s="79">
        <f t="shared" si="43"/>
        <v>0</v>
      </c>
      <c r="E238" s="79">
        <f t="shared" si="43"/>
        <v>0</v>
      </c>
      <c r="F238" s="16">
        <f t="shared" si="44"/>
        <v>0</v>
      </c>
      <c r="G238" s="16">
        <f t="shared" si="44"/>
        <v>0</v>
      </c>
      <c r="H238" s="16">
        <f t="shared" si="47"/>
        <v>0</v>
      </c>
      <c r="I238" s="16">
        <f t="shared" si="48"/>
        <v>0</v>
      </c>
      <c r="J238" s="16">
        <f t="shared" si="49"/>
        <v>0</v>
      </c>
      <c r="K238" s="16">
        <f t="shared" si="50"/>
        <v>0</v>
      </c>
      <c r="L238" s="16">
        <f t="shared" si="51"/>
        <v>0</v>
      </c>
      <c r="M238" s="16">
        <f t="shared" si="45"/>
        <v>-0.0037541435283741076</v>
      </c>
      <c r="N238" s="16">
        <f t="shared" si="52"/>
        <v>0</v>
      </c>
      <c r="O238" s="80">
        <f t="shared" si="53"/>
        <v>0</v>
      </c>
      <c r="P238" s="16">
        <f t="shared" si="54"/>
        <v>0</v>
      </c>
      <c r="Q238" s="16">
        <f t="shared" si="55"/>
        <v>0</v>
      </c>
      <c r="R238" s="12">
        <f t="shared" si="46"/>
        <v>0.0037541435283741076</v>
      </c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ht="12.75">
      <c r="A239" s="77"/>
      <c r="B239" s="77"/>
      <c r="C239" s="77"/>
      <c r="D239" s="79">
        <f t="shared" si="43"/>
        <v>0</v>
      </c>
      <c r="E239" s="79">
        <f t="shared" si="43"/>
        <v>0</v>
      </c>
      <c r="F239" s="16">
        <f t="shared" si="44"/>
        <v>0</v>
      </c>
      <c r="G239" s="16">
        <f t="shared" si="44"/>
        <v>0</v>
      </c>
      <c r="H239" s="16">
        <f t="shared" si="47"/>
        <v>0</v>
      </c>
      <c r="I239" s="16">
        <f t="shared" si="48"/>
        <v>0</v>
      </c>
      <c r="J239" s="16">
        <f t="shared" si="49"/>
        <v>0</v>
      </c>
      <c r="K239" s="16">
        <f t="shared" si="50"/>
        <v>0</v>
      </c>
      <c r="L239" s="16">
        <f t="shared" si="51"/>
        <v>0</v>
      </c>
      <c r="M239" s="16">
        <f t="shared" si="45"/>
        <v>-0.0037541435283741076</v>
      </c>
      <c r="N239" s="16">
        <f t="shared" si="52"/>
        <v>0</v>
      </c>
      <c r="O239" s="80">
        <f t="shared" si="53"/>
        <v>0</v>
      </c>
      <c r="P239" s="16">
        <f t="shared" si="54"/>
        <v>0</v>
      </c>
      <c r="Q239" s="16">
        <f t="shared" si="55"/>
        <v>0</v>
      </c>
      <c r="R239" s="12">
        <f t="shared" si="46"/>
        <v>0.0037541435283741076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ht="12.75">
      <c r="A240" s="77"/>
      <c r="B240" s="77"/>
      <c r="C240" s="77"/>
      <c r="D240" s="79">
        <f t="shared" si="43"/>
        <v>0</v>
      </c>
      <c r="E240" s="79">
        <f t="shared" si="43"/>
        <v>0</v>
      </c>
      <c r="F240" s="16">
        <f t="shared" si="44"/>
        <v>0</v>
      </c>
      <c r="G240" s="16">
        <f t="shared" si="44"/>
        <v>0</v>
      </c>
      <c r="H240" s="16">
        <f t="shared" si="47"/>
        <v>0</v>
      </c>
      <c r="I240" s="16">
        <f t="shared" si="48"/>
        <v>0</v>
      </c>
      <c r="J240" s="16">
        <f t="shared" si="49"/>
        <v>0</v>
      </c>
      <c r="K240" s="16">
        <f t="shared" si="50"/>
        <v>0</v>
      </c>
      <c r="L240" s="16">
        <f t="shared" si="51"/>
        <v>0</v>
      </c>
      <c r="M240" s="16">
        <f t="shared" si="45"/>
        <v>-0.0037541435283741076</v>
      </c>
      <c r="N240" s="16">
        <f t="shared" si="52"/>
        <v>0</v>
      </c>
      <c r="O240" s="80">
        <f t="shared" si="53"/>
        <v>0</v>
      </c>
      <c r="P240" s="16">
        <f t="shared" si="54"/>
        <v>0</v>
      </c>
      <c r="Q240" s="16">
        <f t="shared" si="55"/>
        <v>0</v>
      </c>
      <c r="R240" s="12">
        <f t="shared" si="46"/>
        <v>0.0037541435283741076</v>
      </c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ht="12.75">
      <c r="A241" s="77"/>
      <c r="B241" s="77"/>
      <c r="C241" s="77"/>
      <c r="D241" s="79">
        <f t="shared" si="43"/>
        <v>0</v>
      </c>
      <c r="E241" s="79">
        <f t="shared" si="43"/>
        <v>0</v>
      </c>
      <c r="F241" s="16">
        <f t="shared" si="44"/>
        <v>0</v>
      </c>
      <c r="G241" s="16">
        <f t="shared" si="44"/>
        <v>0</v>
      </c>
      <c r="H241" s="16">
        <f t="shared" si="47"/>
        <v>0</v>
      </c>
      <c r="I241" s="16">
        <f t="shared" si="48"/>
        <v>0</v>
      </c>
      <c r="J241" s="16">
        <f t="shared" si="49"/>
        <v>0</v>
      </c>
      <c r="K241" s="16">
        <f t="shared" si="50"/>
        <v>0</v>
      </c>
      <c r="L241" s="16">
        <f t="shared" si="51"/>
        <v>0</v>
      </c>
      <c r="M241" s="16">
        <f t="shared" si="45"/>
        <v>-0.0037541435283741076</v>
      </c>
      <c r="N241" s="16">
        <f t="shared" si="52"/>
        <v>0</v>
      </c>
      <c r="O241" s="80">
        <f t="shared" si="53"/>
        <v>0</v>
      </c>
      <c r="P241" s="16">
        <f t="shared" si="54"/>
        <v>0</v>
      </c>
      <c r="Q241" s="16">
        <f t="shared" si="55"/>
        <v>0</v>
      </c>
      <c r="R241" s="12">
        <f t="shared" si="46"/>
        <v>0.0037541435283741076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ht="12.75">
      <c r="A242" s="77"/>
      <c r="B242" s="77"/>
      <c r="C242" s="77"/>
      <c r="D242" s="79">
        <f t="shared" si="43"/>
        <v>0</v>
      </c>
      <c r="E242" s="79">
        <f t="shared" si="43"/>
        <v>0</v>
      </c>
      <c r="F242" s="16">
        <f t="shared" si="44"/>
        <v>0</v>
      </c>
      <c r="G242" s="16">
        <f t="shared" si="44"/>
        <v>0</v>
      </c>
      <c r="H242" s="16">
        <f t="shared" si="47"/>
        <v>0</v>
      </c>
      <c r="I242" s="16">
        <f t="shared" si="48"/>
        <v>0</v>
      </c>
      <c r="J242" s="16">
        <f t="shared" si="49"/>
        <v>0</v>
      </c>
      <c r="K242" s="16">
        <f t="shared" si="50"/>
        <v>0</v>
      </c>
      <c r="L242" s="16">
        <f t="shared" si="51"/>
        <v>0</v>
      </c>
      <c r="M242" s="16">
        <f t="shared" si="45"/>
        <v>-0.0037541435283741076</v>
      </c>
      <c r="N242" s="16">
        <f t="shared" si="52"/>
        <v>0</v>
      </c>
      <c r="O242" s="80">
        <f t="shared" si="53"/>
        <v>0</v>
      </c>
      <c r="P242" s="16">
        <f t="shared" si="54"/>
        <v>0</v>
      </c>
      <c r="Q242" s="16">
        <f t="shared" si="55"/>
        <v>0</v>
      </c>
      <c r="R242" s="12">
        <f t="shared" si="46"/>
        <v>0.0037541435283741076</v>
      </c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ht="12.75">
      <c r="A243" s="77"/>
      <c r="B243" s="77"/>
      <c r="C243" s="77"/>
      <c r="D243" s="79">
        <f t="shared" si="43"/>
        <v>0</v>
      </c>
      <c r="E243" s="79">
        <f t="shared" si="43"/>
        <v>0</v>
      </c>
      <c r="F243" s="16">
        <f t="shared" si="44"/>
        <v>0</v>
      </c>
      <c r="G243" s="16">
        <f t="shared" si="44"/>
        <v>0</v>
      </c>
      <c r="H243" s="16">
        <f t="shared" si="47"/>
        <v>0</v>
      </c>
      <c r="I243" s="16">
        <f t="shared" si="48"/>
        <v>0</v>
      </c>
      <c r="J243" s="16">
        <f t="shared" si="49"/>
        <v>0</v>
      </c>
      <c r="K243" s="16">
        <f t="shared" si="50"/>
        <v>0</v>
      </c>
      <c r="L243" s="16">
        <f t="shared" si="51"/>
        <v>0</v>
      </c>
      <c r="M243" s="16">
        <f t="shared" si="45"/>
        <v>-0.0037541435283741076</v>
      </c>
      <c r="N243" s="16">
        <f t="shared" si="52"/>
        <v>0</v>
      </c>
      <c r="O243" s="80">
        <f t="shared" si="53"/>
        <v>0</v>
      </c>
      <c r="P243" s="16">
        <f t="shared" si="54"/>
        <v>0</v>
      </c>
      <c r="Q243" s="16">
        <f t="shared" si="55"/>
        <v>0</v>
      </c>
      <c r="R243" s="12">
        <f t="shared" si="46"/>
        <v>0.0037541435283741076</v>
      </c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ht="12.75">
      <c r="A244" s="77"/>
      <c r="B244" s="77"/>
      <c r="C244" s="77"/>
      <c r="D244" s="79">
        <f t="shared" si="43"/>
        <v>0</v>
      </c>
      <c r="E244" s="79">
        <f t="shared" si="43"/>
        <v>0</v>
      </c>
      <c r="F244" s="16">
        <f t="shared" si="44"/>
        <v>0</v>
      </c>
      <c r="G244" s="16">
        <f t="shared" si="44"/>
        <v>0</v>
      </c>
      <c r="H244" s="16">
        <f t="shared" si="47"/>
        <v>0</v>
      </c>
      <c r="I244" s="16">
        <f t="shared" si="48"/>
        <v>0</v>
      </c>
      <c r="J244" s="16">
        <f t="shared" si="49"/>
        <v>0</v>
      </c>
      <c r="K244" s="16">
        <f t="shared" si="50"/>
        <v>0</v>
      </c>
      <c r="L244" s="16">
        <f t="shared" si="51"/>
        <v>0</v>
      </c>
      <c r="M244" s="16">
        <f t="shared" si="45"/>
        <v>-0.0037541435283741076</v>
      </c>
      <c r="N244" s="16">
        <f t="shared" si="52"/>
        <v>0</v>
      </c>
      <c r="O244" s="80">
        <f t="shared" si="53"/>
        <v>0</v>
      </c>
      <c r="P244" s="16">
        <f t="shared" si="54"/>
        <v>0</v>
      </c>
      <c r="Q244" s="16">
        <f t="shared" si="55"/>
        <v>0</v>
      </c>
      <c r="R244" s="12">
        <f t="shared" si="46"/>
        <v>0.0037541435283741076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ht="12.75">
      <c r="A245" s="77"/>
      <c r="B245" s="77"/>
      <c r="C245" s="77"/>
      <c r="D245" s="79">
        <f t="shared" si="43"/>
        <v>0</v>
      </c>
      <c r="E245" s="79">
        <f t="shared" si="43"/>
        <v>0</v>
      </c>
      <c r="F245" s="16">
        <f t="shared" si="44"/>
        <v>0</v>
      </c>
      <c r="G245" s="16">
        <f t="shared" si="44"/>
        <v>0</v>
      </c>
      <c r="H245" s="16">
        <f t="shared" si="47"/>
        <v>0</v>
      </c>
      <c r="I245" s="16">
        <f t="shared" si="48"/>
        <v>0</v>
      </c>
      <c r="J245" s="16">
        <f t="shared" si="49"/>
        <v>0</v>
      </c>
      <c r="K245" s="16">
        <f t="shared" si="50"/>
        <v>0</v>
      </c>
      <c r="L245" s="16">
        <f t="shared" si="51"/>
        <v>0</v>
      </c>
      <c r="M245" s="16">
        <f t="shared" si="45"/>
        <v>-0.0037541435283741076</v>
      </c>
      <c r="N245" s="16">
        <f t="shared" si="52"/>
        <v>0</v>
      </c>
      <c r="O245" s="80">
        <f t="shared" si="53"/>
        <v>0</v>
      </c>
      <c r="P245" s="16">
        <f t="shared" si="54"/>
        <v>0</v>
      </c>
      <c r="Q245" s="16">
        <f t="shared" si="55"/>
        <v>0</v>
      </c>
      <c r="R245" s="12">
        <f t="shared" si="46"/>
        <v>0.0037541435283741076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ht="12.75">
      <c r="A246" s="77"/>
      <c r="B246" s="77"/>
      <c r="C246" s="77"/>
      <c r="D246" s="79">
        <f t="shared" si="43"/>
        <v>0</v>
      </c>
      <c r="E246" s="79">
        <f t="shared" si="43"/>
        <v>0</v>
      </c>
      <c r="F246" s="16">
        <f t="shared" si="44"/>
        <v>0</v>
      </c>
      <c r="G246" s="16">
        <f t="shared" si="44"/>
        <v>0</v>
      </c>
      <c r="H246" s="16">
        <f t="shared" si="47"/>
        <v>0</v>
      </c>
      <c r="I246" s="16">
        <f t="shared" si="48"/>
        <v>0</v>
      </c>
      <c r="J246" s="16">
        <f t="shared" si="49"/>
        <v>0</v>
      </c>
      <c r="K246" s="16">
        <f t="shared" si="50"/>
        <v>0</v>
      </c>
      <c r="L246" s="16">
        <f t="shared" si="51"/>
        <v>0</v>
      </c>
      <c r="M246" s="16">
        <f t="shared" si="45"/>
        <v>-0.0037541435283741076</v>
      </c>
      <c r="N246" s="16">
        <f t="shared" si="52"/>
        <v>0</v>
      </c>
      <c r="O246" s="80">
        <f t="shared" si="53"/>
        <v>0</v>
      </c>
      <c r="P246" s="16">
        <f t="shared" si="54"/>
        <v>0</v>
      </c>
      <c r="Q246" s="16">
        <f t="shared" si="55"/>
        <v>0</v>
      </c>
      <c r="R246" s="12">
        <f t="shared" si="46"/>
        <v>0.0037541435283741076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ht="12.75">
      <c r="A247" s="77"/>
      <c r="B247" s="77"/>
      <c r="C247" s="77"/>
      <c r="D247" s="79">
        <f t="shared" si="43"/>
        <v>0</v>
      </c>
      <c r="E247" s="79">
        <f t="shared" si="43"/>
        <v>0</v>
      </c>
      <c r="F247" s="16">
        <f t="shared" si="44"/>
        <v>0</v>
      </c>
      <c r="G247" s="16">
        <f t="shared" si="44"/>
        <v>0</v>
      </c>
      <c r="H247" s="16">
        <f t="shared" si="47"/>
        <v>0</v>
      </c>
      <c r="I247" s="16">
        <f t="shared" si="48"/>
        <v>0</v>
      </c>
      <c r="J247" s="16">
        <f t="shared" si="49"/>
        <v>0</v>
      </c>
      <c r="K247" s="16">
        <f t="shared" si="50"/>
        <v>0</v>
      </c>
      <c r="L247" s="16">
        <f t="shared" si="51"/>
        <v>0</v>
      </c>
      <c r="M247" s="16">
        <f t="shared" si="45"/>
        <v>-0.0037541435283741076</v>
      </c>
      <c r="N247" s="16">
        <f t="shared" si="52"/>
        <v>0</v>
      </c>
      <c r="O247" s="80">
        <f t="shared" si="53"/>
        <v>0</v>
      </c>
      <c r="P247" s="16">
        <f t="shared" si="54"/>
        <v>0</v>
      </c>
      <c r="Q247" s="16">
        <f t="shared" si="55"/>
        <v>0</v>
      </c>
      <c r="R247" s="12">
        <f t="shared" si="46"/>
        <v>0.0037541435283741076</v>
      </c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ht="12.75">
      <c r="A248" s="77"/>
      <c r="B248" s="77"/>
      <c r="C248" s="77"/>
      <c r="D248" s="79">
        <f t="shared" si="43"/>
        <v>0</v>
      </c>
      <c r="E248" s="79">
        <f t="shared" si="43"/>
        <v>0</v>
      </c>
      <c r="F248" s="16">
        <f t="shared" si="44"/>
        <v>0</v>
      </c>
      <c r="G248" s="16">
        <f t="shared" si="44"/>
        <v>0</v>
      </c>
      <c r="H248" s="16">
        <f t="shared" si="47"/>
        <v>0</v>
      </c>
      <c r="I248" s="16">
        <f t="shared" si="48"/>
        <v>0</v>
      </c>
      <c r="J248" s="16">
        <f t="shared" si="49"/>
        <v>0</v>
      </c>
      <c r="K248" s="16">
        <f t="shared" si="50"/>
        <v>0</v>
      </c>
      <c r="L248" s="16">
        <f t="shared" si="51"/>
        <v>0</v>
      </c>
      <c r="M248" s="16">
        <f t="shared" si="45"/>
        <v>-0.0037541435283741076</v>
      </c>
      <c r="N248" s="16">
        <f t="shared" si="52"/>
        <v>0</v>
      </c>
      <c r="O248" s="80">
        <f t="shared" si="53"/>
        <v>0</v>
      </c>
      <c r="P248" s="16">
        <f t="shared" si="54"/>
        <v>0</v>
      </c>
      <c r="Q248" s="16">
        <f t="shared" si="55"/>
        <v>0</v>
      </c>
      <c r="R248" s="12">
        <f t="shared" si="46"/>
        <v>0.0037541435283741076</v>
      </c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ht="12.75">
      <c r="A249" s="77"/>
      <c r="B249" s="77"/>
      <c r="C249" s="77"/>
      <c r="D249" s="79">
        <f t="shared" si="43"/>
        <v>0</v>
      </c>
      <c r="E249" s="79">
        <f t="shared" si="43"/>
        <v>0</v>
      </c>
      <c r="F249" s="16">
        <f t="shared" si="44"/>
        <v>0</v>
      </c>
      <c r="G249" s="16">
        <f t="shared" si="44"/>
        <v>0</v>
      </c>
      <c r="H249" s="16">
        <f t="shared" si="47"/>
        <v>0</v>
      </c>
      <c r="I249" s="16">
        <f t="shared" si="48"/>
        <v>0</v>
      </c>
      <c r="J249" s="16">
        <f t="shared" si="49"/>
        <v>0</v>
      </c>
      <c r="K249" s="16">
        <f t="shared" si="50"/>
        <v>0</v>
      </c>
      <c r="L249" s="16">
        <f t="shared" si="51"/>
        <v>0</v>
      </c>
      <c r="M249" s="16">
        <f t="shared" si="45"/>
        <v>-0.0037541435283741076</v>
      </c>
      <c r="N249" s="16">
        <f t="shared" si="52"/>
        <v>0</v>
      </c>
      <c r="O249" s="80">
        <f t="shared" si="53"/>
        <v>0</v>
      </c>
      <c r="P249" s="16">
        <f t="shared" si="54"/>
        <v>0</v>
      </c>
      <c r="Q249" s="16">
        <f t="shared" si="55"/>
        <v>0</v>
      </c>
      <c r="R249" s="12">
        <f t="shared" si="46"/>
        <v>0.0037541435283741076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ht="12.75">
      <c r="A250" s="77"/>
      <c r="B250" s="77"/>
      <c r="C250" s="77"/>
      <c r="D250" s="79">
        <f t="shared" si="43"/>
        <v>0</v>
      </c>
      <c r="E250" s="79">
        <f t="shared" si="43"/>
        <v>0</v>
      </c>
      <c r="F250" s="16">
        <f t="shared" si="44"/>
        <v>0</v>
      </c>
      <c r="G250" s="16">
        <f t="shared" si="44"/>
        <v>0</v>
      </c>
      <c r="H250" s="16">
        <f t="shared" si="47"/>
        <v>0</v>
      </c>
      <c r="I250" s="16">
        <f t="shared" si="48"/>
        <v>0</v>
      </c>
      <c r="J250" s="16">
        <f t="shared" si="49"/>
        <v>0</v>
      </c>
      <c r="K250" s="16">
        <f t="shared" si="50"/>
        <v>0</v>
      </c>
      <c r="L250" s="16">
        <f t="shared" si="51"/>
        <v>0</v>
      </c>
      <c r="M250" s="16">
        <f t="shared" si="45"/>
        <v>-0.0037541435283741076</v>
      </c>
      <c r="N250" s="16">
        <f t="shared" si="52"/>
        <v>0</v>
      </c>
      <c r="O250" s="80">
        <f t="shared" si="53"/>
        <v>0</v>
      </c>
      <c r="P250" s="16">
        <f t="shared" si="54"/>
        <v>0</v>
      </c>
      <c r="Q250" s="16">
        <f t="shared" si="55"/>
        <v>0</v>
      </c>
      <c r="R250" s="12">
        <f t="shared" si="46"/>
        <v>0.0037541435283741076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ht="12.75">
      <c r="A251" s="77"/>
      <c r="B251" s="77"/>
      <c r="C251" s="77"/>
      <c r="D251" s="79">
        <f t="shared" si="43"/>
        <v>0</v>
      </c>
      <c r="E251" s="79">
        <f t="shared" si="43"/>
        <v>0</v>
      </c>
      <c r="F251" s="16">
        <f t="shared" si="44"/>
        <v>0</v>
      </c>
      <c r="G251" s="16">
        <f t="shared" si="44"/>
        <v>0</v>
      </c>
      <c r="H251" s="16">
        <f t="shared" si="47"/>
        <v>0</v>
      </c>
      <c r="I251" s="16">
        <f t="shared" si="48"/>
        <v>0</v>
      </c>
      <c r="J251" s="16">
        <f t="shared" si="49"/>
        <v>0</v>
      </c>
      <c r="K251" s="16">
        <f t="shared" si="50"/>
        <v>0</v>
      </c>
      <c r="L251" s="16">
        <f t="shared" si="51"/>
        <v>0</v>
      </c>
      <c r="M251" s="16">
        <f t="shared" si="45"/>
        <v>-0.0037541435283741076</v>
      </c>
      <c r="N251" s="16">
        <f t="shared" si="52"/>
        <v>0</v>
      </c>
      <c r="O251" s="80">
        <f t="shared" si="53"/>
        <v>0</v>
      </c>
      <c r="P251" s="16">
        <f t="shared" si="54"/>
        <v>0</v>
      </c>
      <c r="Q251" s="16">
        <f t="shared" si="55"/>
        <v>0</v>
      </c>
      <c r="R251" s="12">
        <f t="shared" si="46"/>
        <v>0.0037541435283741076</v>
      </c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ht="12.75">
      <c r="A252" s="77"/>
      <c r="B252" s="77"/>
      <c r="C252" s="77"/>
      <c r="D252" s="79">
        <f t="shared" si="43"/>
        <v>0</v>
      </c>
      <c r="E252" s="79">
        <f t="shared" si="43"/>
        <v>0</v>
      </c>
      <c r="F252" s="16">
        <f t="shared" si="44"/>
        <v>0</v>
      </c>
      <c r="G252" s="16">
        <f t="shared" si="44"/>
        <v>0</v>
      </c>
      <c r="H252" s="16">
        <f t="shared" si="47"/>
        <v>0</v>
      </c>
      <c r="I252" s="16">
        <f t="shared" si="48"/>
        <v>0</v>
      </c>
      <c r="J252" s="16">
        <f t="shared" si="49"/>
        <v>0</v>
      </c>
      <c r="K252" s="16">
        <f t="shared" si="50"/>
        <v>0</v>
      </c>
      <c r="L252" s="16">
        <f t="shared" si="51"/>
        <v>0</v>
      </c>
      <c r="M252" s="16">
        <f t="shared" si="45"/>
        <v>-0.0037541435283741076</v>
      </c>
      <c r="N252" s="16">
        <f t="shared" si="52"/>
        <v>0</v>
      </c>
      <c r="O252" s="80">
        <f t="shared" si="53"/>
        <v>0</v>
      </c>
      <c r="P252" s="16">
        <f t="shared" si="54"/>
        <v>0</v>
      </c>
      <c r="Q252" s="16">
        <f t="shared" si="55"/>
        <v>0</v>
      </c>
      <c r="R252" s="12">
        <f t="shared" si="46"/>
        <v>0.0037541435283741076</v>
      </c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ht="12.75">
      <c r="A253" s="77"/>
      <c r="B253" s="77"/>
      <c r="C253" s="77"/>
      <c r="D253" s="79">
        <f t="shared" si="43"/>
        <v>0</v>
      </c>
      <c r="E253" s="79">
        <f t="shared" si="43"/>
        <v>0</v>
      </c>
      <c r="F253" s="16">
        <f t="shared" si="44"/>
        <v>0</v>
      </c>
      <c r="G253" s="16">
        <f t="shared" si="44"/>
        <v>0</v>
      </c>
      <c r="H253" s="16">
        <f t="shared" si="47"/>
        <v>0</v>
      </c>
      <c r="I253" s="16">
        <f t="shared" si="48"/>
        <v>0</v>
      </c>
      <c r="J253" s="16">
        <f t="shared" si="49"/>
        <v>0</v>
      </c>
      <c r="K253" s="16">
        <f t="shared" si="50"/>
        <v>0</v>
      </c>
      <c r="L253" s="16">
        <f t="shared" si="51"/>
        <v>0</v>
      </c>
      <c r="M253" s="16">
        <f t="shared" si="45"/>
        <v>-0.0037541435283741076</v>
      </c>
      <c r="N253" s="16">
        <f t="shared" si="52"/>
        <v>0</v>
      </c>
      <c r="O253" s="80">
        <f t="shared" si="53"/>
        <v>0</v>
      </c>
      <c r="P253" s="16">
        <f t="shared" si="54"/>
        <v>0</v>
      </c>
      <c r="Q253" s="16">
        <f t="shared" si="55"/>
        <v>0</v>
      </c>
      <c r="R253" s="12">
        <f t="shared" si="46"/>
        <v>0.0037541435283741076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ht="12.75">
      <c r="A254" s="77"/>
      <c r="B254" s="77"/>
      <c r="C254" s="77"/>
      <c r="D254" s="79">
        <f t="shared" si="43"/>
        <v>0</v>
      </c>
      <c r="E254" s="79">
        <f t="shared" si="43"/>
        <v>0</v>
      </c>
      <c r="F254" s="16">
        <f t="shared" si="44"/>
        <v>0</v>
      </c>
      <c r="G254" s="16">
        <f t="shared" si="44"/>
        <v>0</v>
      </c>
      <c r="H254" s="16">
        <f t="shared" si="47"/>
        <v>0</v>
      </c>
      <c r="I254" s="16">
        <f t="shared" si="48"/>
        <v>0</v>
      </c>
      <c r="J254" s="16">
        <f t="shared" si="49"/>
        <v>0</v>
      </c>
      <c r="K254" s="16">
        <f t="shared" si="50"/>
        <v>0</v>
      </c>
      <c r="L254" s="16">
        <f t="shared" si="51"/>
        <v>0</v>
      </c>
      <c r="M254" s="16">
        <f t="shared" si="45"/>
        <v>-0.0037541435283741076</v>
      </c>
      <c r="N254" s="16">
        <f t="shared" si="52"/>
        <v>0</v>
      </c>
      <c r="O254" s="80">
        <f t="shared" si="53"/>
        <v>0</v>
      </c>
      <c r="P254" s="16">
        <f t="shared" si="54"/>
        <v>0</v>
      </c>
      <c r="Q254" s="16">
        <f t="shared" si="55"/>
        <v>0</v>
      </c>
      <c r="R254" s="12">
        <f t="shared" si="46"/>
        <v>0.0037541435283741076</v>
      </c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ht="12.75">
      <c r="A255" s="77"/>
      <c r="B255" s="77"/>
      <c r="C255" s="77"/>
      <c r="D255" s="79">
        <f t="shared" si="43"/>
        <v>0</v>
      </c>
      <c r="E255" s="79">
        <f t="shared" si="43"/>
        <v>0</v>
      </c>
      <c r="F255" s="16">
        <f t="shared" si="44"/>
        <v>0</v>
      </c>
      <c r="G255" s="16">
        <f t="shared" si="44"/>
        <v>0</v>
      </c>
      <c r="H255" s="16">
        <f t="shared" si="47"/>
        <v>0</v>
      </c>
      <c r="I255" s="16">
        <f t="shared" si="48"/>
        <v>0</v>
      </c>
      <c r="J255" s="16">
        <f t="shared" si="49"/>
        <v>0</v>
      </c>
      <c r="K255" s="16">
        <f t="shared" si="50"/>
        <v>0</v>
      </c>
      <c r="L255" s="16">
        <f t="shared" si="51"/>
        <v>0</v>
      </c>
      <c r="M255" s="16">
        <f t="shared" si="45"/>
        <v>-0.0037541435283741076</v>
      </c>
      <c r="N255" s="16">
        <f t="shared" si="52"/>
        <v>0</v>
      </c>
      <c r="O255" s="80">
        <f t="shared" si="53"/>
        <v>0</v>
      </c>
      <c r="P255" s="16">
        <f t="shared" si="54"/>
        <v>0</v>
      </c>
      <c r="Q255" s="16">
        <f t="shared" si="55"/>
        <v>0</v>
      </c>
      <c r="R255" s="12">
        <f t="shared" si="46"/>
        <v>0.0037541435283741076</v>
      </c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ht="12.75">
      <c r="A256" s="77"/>
      <c r="B256" s="77"/>
      <c r="C256" s="77"/>
      <c r="D256" s="79">
        <f t="shared" si="43"/>
        <v>0</v>
      </c>
      <c r="E256" s="79">
        <f t="shared" si="43"/>
        <v>0</v>
      </c>
      <c r="F256" s="16">
        <f t="shared" si="44"/>
        <v>0</v>
      </c>
      <c r="G256" s="16">
        <f t="shared" si="44"/>
        <v>0</v>
      </c>
      <c r="H256" s="16">
        <f t="shared" si="47"/>
        <v>0</v>
      </c>
      <c r="I256" s="16">
        <f t="shared" si="48"/>
        <v>0</v>
      </c>
      <c r="J256" s="16">
        <f t="shared" si="49"/>
        <v>0</v>
      </c>
      <c r="K256" s="16">
        <f t="shared" si="50"/>
        <v>0</v>
      </c>
      <c r="L256" s="16">
        <f t="shared" si="51"/>
        <v>0</v>
      </c>
      <c r="M256" s="16">
        <f t="shared" si="45"/>
        <v>-0.0037541435283741076</v>
      </c>
      <c r="N256" s="16">
        <f t="shared" si="52"/>
        <v>0</v>
      </c>
      <c r="O256" s="80">
        <f t="shared" si="53"/>
        <v>0</v>
      </c>
      <c r="P256" s="16">
        <f t="shared" si="54"/>
        <v>0</v>
      </c>
      <c r="Q256" s="16">
        <f t="shared" si="55"/>
        <v>0</v>
      </c>
      <c r="R256" s="12">
        <f t="shared" si="46"/>
        <v>0.0037541435283741076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ht="12.75">
      <c r="A257" s="77"/>
      <c r="B257" s="77"/>
      <c r="C257" s="77"/>
      <c r="D257" s="79">
        <f t="shared" si="43"/>
        <v>0</v>
      </c>
      <c r="E257" s="79">
        <f t="shared" si="43"/>
        <v>0</v>
      </c>
      <c r="F257" s="16">
        <f t="shared" si="44"/>
        <v>0</v>
      </c>
      <c r="G257" s="16">
        <f t="shared" si="44"/>
        <v>0</v>
      </c>
      <c r="H257" s="16">
        <f t="shared" si="47"/>
        <v>0</v>
      </c>
      <c r="I257" s="16">
        <f t="shared" si="48"/>
        <v>0</v>
      </c>
      <c r="J257" s="16">
        <f t="shared" si="49"/>
        <v>0</v>
      </c>
      <c r="K257" s="16">
        <f t="shared" si="50"/>
        <v>0</v>
      </c>
      <c r="L257" s="16">
        <f t="shared" si="51"/>
        <v>0</v>
      </c>
      <c r="M257" s="16">
        <f t="shared" si="45"/>
        <v>-0.0037541435283741076</v>
      </c>
      <c r="N257" s="16">
        <f t="shared" si="52"/>
        <v>0</v>
      </c>
      <c r="O257" s="80">
        <f t="shared" si="53"/>
        <v>0</v>
      </c>
      <c r="P257" s="16">
        <f t="shared" si="54"/>
        <v>0</v>
      </c>
      <c r="Q257" s="16">
        <f t="shared" si="55"/>
        <v>0</v>
      </c>
      <c r="R257" s="12">
        <f t="shared" si="46"/>
        <v>0.0037541435283741076</v>
      </c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ht="12.75">
      <c r="A258" s="77"/>
      <c r="B258" s="77"/>
      <c r="C258" s="77"/>
      <c r="D258" s="79">
        <f t="shared" si="43"/>
        <v>0</v>
      </c>
      <c r="E258" s="79">
        <f t="shared" si="43"/>
        <v>0</v>
      </c>
      <c r="F258" s="16">
        <f t="shared" si="44"/>
        <v>0</v>
      </c>
      <c r="G258" s="16">
        <f t="shared" si="44"/>
        <v>0</v>
      </c>
      <c r="H258" s="16">
        <f t="shared" si="47"/>
        <v>0</v>
      </c>
      <c r="I258" s="16">
        <f t="shared" si="48"/>
        <v>0</v>
      </c>
      <c r="J258" s="16">
        <f t="shared" si="49"/>
        <v>0</v>
      </c>
      <c r="K258" s="16">
        <f t="shared" si="50"/>
        <v>0</v>
      </c>
      <c r="L258" s="16">
        <f t="shared" si="51"/>
        <v>0</v>
      </c>
      <c r="M258" s="16">
        <f t="shared" si="45"/>
        <v>-0.0037541435283741076</v>
      </c>
      <c r="N258" s="16">
        <f t="shared" si="52"/>
        <v>0</v>
      </c>
      <c r="O258" s="80">
        <f t="shared" si="53"/>
        <v>0</v>
      </c>
      <c r="P258" s="16">
        <f t="shared" si="54"/>
        <v>0</v>
      </c>
      <c r="Q258" s="16">
        <f t="shared" si="55"/>
        <v>0</v>
      </c>
      <c r="R258" s="12">
        <f t="shared" si="46"/>
        <v>0.0037541435283741076</v>
      </c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ht="12.75">
      <c r="A259" s="77"/>
      <c r="B259" s="77"/>
      <c r="C259" s="77"/>
      <c r="D259" s="79">
        <f t="shared" si="43"/>
        <v>0</v>
      </c>
      <c r="E259" s="79">
        <f t="shared" si="43"/>
        <v>0</v>
      </c>
      <c r="F259" s="16">
        <f t="shared" si="44"/>
        <v>0</v>
      </c>
      <c r="G259" s="16">
        <f t="shared" si="44"/>
        <v>0</v>
      </c>
      <c r="H259" s="16">
        <f t="shared" si="47"/>
        <v>0</v>
      </c>
      <c r="I259" s="16">
        <f t="shared" si="48"/>
        <v>0</v>
      </c>
      <c r="J259" s="16">
        <f t="shared" si="49"/>
        <v>0</v>
      </c>
      <c r="K259" s="16">
        <f t="shared" si="50"/>
        <v>0</v>
      </c>
      <c r="L259" s="16">
        <f t="shared" si="51"/>
        <v>0</v>
      </c>
      <c r="M259" s="16">
        <f t="shared" si="45"/>
        <v>-0.0037541435283741076</v>
      </c>
      <c r="N259" s="16">
        <f t="shared" si="52"/>
        <v>0</v>
      </c>
      <c r="O259" s="80">
        <f t="shared" si="53"/>
        <v>0</v>
      </c>
      <c r="P259" s="16">
        <f t="shared" si="54"/>
        <v>0</v>
      </c>
      <c r="Q259" s="16">
        <f t="shared" si="55"/>
        <v>0</v>
      </c>
      <c r="R259" s="12">
        <f t="shared" si="46"/>
        <v>0.0037541435283741076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ht="12.75">
      <c r="A260" s="77"/>
      <c r="B260" s="77"/>
      <c r="C260" s="77"/>
      <c r="D260" s="79">
        <f t="shared" si="43"/>
        <v>0</v>
      </c>
      <c r="E260" s="79">
        <f t="shared" si="43"/>
        <v>0</v>
      </c>
      <c r="F260" s="16">
        <f t="shared" si="44"/>
        <v>0</v>
      </c>
      <c r="G260" s="16">
        <f t="shared" si="44"/>
        <v>0</v>
      </c>
      <c r="H260" s="16">
        <f t="shared" si="47"/>
        <v>0</v>
      </c>
      <c r="I260" s="16">
        <f t="shared" si="48"/>
        <v>0</v>
      </c>
      <c r="J260" s="16">
        <f t="shared" si="49"/>
        <v>0</v>
      </c>
      <c r="K260" s="16">
        <f t="shared" si="50"/>
        <v>0</v>
      </c>
      <c r="L260" s="16">
        <f t="shared" si="51"/>
        <v>0</v>
      </c>
      <c r="M260" s="16">
        <f t="shared" si="45"/>
        <v>-0.0037541435283741076</v>
      </c>
      <c r="N260" s="16">
        <f t="shared" si="52"/>
        <v>0</v>
      </c>
      <c r="O260" s="80">
        <f t="shared" si="53"/>
        <v>0</v>
      </c>
      <c r="P260" s="16">
        <f t="shared" si="54"/>
        <v>0</v>
      </c>
      <c r="Q260" s="16">
        <f t="shared" si="55"/>
        <v>0</v>
      </c>
      <c r="R260" s="12">
        <f t="shared" si="46"/>
        <v>0.0037541435283741076</v>
      </c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ht="12.75">
      <c r="A261" s="77"/>
      <c r="B261" s="77"/>
      <c r="C261" s="77"/>
      <c r="D261" s="79">
        <f t="shared" si="43"/>
        <v>0</v>
      </c>
      <c r="E261" s="79">
        <f t="shared" si="43"/>
        <v>0</v>
      </c>
      <c r="F261" s="16">
        <f t="shared" si="44"/>
        <v>0</v>
      </c>
      <c r="G261" s="16">
        <f t="shared" si="44"/>
        <v>0</v>
      </c>
      <c r="H261" s="16">
        <f t="shared" si="47"/>
        <v>0</v>
      </c>
      <c r="I261" s="16">
        <f t="shared" si="48"/>
        <v>0</v>
      </c>
      <c r="J261" s="16">
        <f t="shared" si="49"/>
        <v>0</v>
      </c>
      <c r="K261" s="16">
        <f t="shared" si="50"/>
        <v>0</v>
      </c>
      <c r="L261" s="16">
        <f t="shared" si="51"/>
        <v>0</v>
      </c>
      <c r="M261" s="16">
        <f t="shared" si="45"/>
        <v>-0.0037541435283741076</v>
      </c>
      <c r="N261" s="16">
        <f t="shared" si="52"/>
        <v>0</v>
      </c>
      <c r="O261" s="80">
        <f t="shared" si="53"/>
        <v>0</v>
      </c>
      <c r="P261" s="16">
        <f t="shared" si="54"/>
        <v>0</v>
      </c>
      <c r="Q261" s="16">
        <f t="shared" si="55"/>
        <v>0</v>
      </c>
      <c r="R261" s="12">
        <f t="shared" si="46"/>
        <v>0.0037541435283741076</v>
      </c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ht="12.75">
      <c r="A262" s="77"/>
      <c r="B262" s="77"/>
      <c r="C262" s="77"/>
      <c r="D262" s="79">
        <f t="shared" si="43"/>
        <v>0</v>
      </c>
      <c r="E262" s="79">
        <f t="shared" si="43"/>
        <v>0</v>
      </c>
      <c r="F262" s="16">
        <f t="shared" si="44"/>
        <v>0</v>
      </c>
      <c r="G262" s="16">
        <f t="shared" si="44"/>
        <v>0</v>
      </c>
      <c r="H262" s="16">
        <f t="shared" si="47"/>
        <v>0</v>
      </c>
      <c r="I262" s="16">
        <f t="shared" si="48"/>
        <v>0</v>
      </c>
      <c r="J262" s="16">
        <f t="shared" si="49"/>
        <v>0</v>
      </c>
      <c r="K262" s="16">
        <f t="shared" si="50"/>
        <v>0</v>
      </c>
      <c r="L262" s="16">
        <f t="shared" si="51"/>
        <v>0</v>
      </c>
      <c r="M262" s="16">
        <f t="shared" si="45"/>
        <v>-0.0037541435283741076</v>
      </c>
      <c r="N262" s="16">
        <f t="shared" si="52"/>
        <v>0</v>
      </c>
      <c r="O262" s="80">
        <f t="shared" si="53"/>
        <v>0</v>
      </c>
      <c r="P262" s="16">
        <f t="shared" si="54"/>
        <v>0</v>
      </c>
      <c r="Q262" s="16">
        <f t="shared" si="55"/>
        <v>0</v>
      </c>
      <c r="R262" s="12">
        <f t="shared" si="46"/>
        <v>0.0037541435283741076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ht="12.75">
      <c r="A263" s="77"/>
      <c r="B263" s="77"/>
      <c r="C263" s="77"/>
      <c r="D263" s="79">
        <f t="shared" si="43"/>
        <v>0</v>
      </c>
      <c r="E263" s="79">
        <f t="shared" si="43"/>
        <v>0</v>
      </c>
      <c r="F263" s="16">
        <f t="shared" si="44"/>
        <v>0</v>
      </c>
      <c r="G263" s="16">
        <f t="shared" si="44"/>
        <v>0</v>
      </c>
      <c r="H263" s="16">
        <f t="shared" si="47"/>
        <v>0</v>
      </c>
      <c r="I263" s="16">
        <f t="shared" si="48"/>
        <v>0</v>
      </c>
      <c r="J263" s="16">
        <f t="shared" si="49"/>
        <v>0</v>
      </c>
      <c r="K263" s="16">
        <f t="shared" si="50"/>
        <v>0</v>
      </c>
      <c r="L263" s="16">
        <f t="shared" si="51"/>
        <v>0</v>
      </c>
      <c r="M263" s="16">
        <f t="shared" si="45"/>
        <v>-0.0037541435283741076</v>
      </c>
      <c r="N263" s="16">
        <f t="shared" si="52"/>
        <v>0</v>
      </c>
      <c r="O263" s="80">
        <f t="shared" si="53"/>
        <v>0</v>
      </c>
      <c r="P263" s="16">
        <f t="shared" si="54"/>
        <v>0</v>
      </c>
      <c r="Q263" s="16">
        <f t="shared" si="55"/>
        <v>0</v>
      </c>
      <c r="R263" s="12">
        <f t="shared" si="46"/>
        <v>0.0037541435283741076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ht="12.75">
      <c r="A264" s="77"/>
      <c r="B264" s="77"/>
      <c r="C264" s="77"/>
      <c r="D264" s="79">
        <f t="shared" si="43"/>
        <v>0</v>
      </c>
      <c r="E264" s="79">
        <f t="shared" si="43"/>
        <v>0</v>
      </c>
      <c r="F264" s="16">
        <f t="shared" si="44"/>
        <v>0</v>
      </c>
      <c r="G264" s="16">
        <f t="shared" si="44"/>
        <v>0</v>
      </c>
      <c r="H264" s="16">
        <f t="shared" si="47"/>
        <v>0</v>
      </c>
      <c r="I264" s="16">
        <f t="shared" si="48"/>
        <v>0</v>
      </c>
      <c r="J264" s="16">
        <f t="shared" si="49"/>
        <v>0</v>
      </c>
      <c r="K264" s="16">
        <f t="shared" si="50"/>
        <v>0</v>
      </c>
      <c r="L264" s="16">
        <f t="shared" si="51"/>
        <v>0</v>
      </c>
      <c r="M264" s="16">
        <f t="shared" si="45"/>
        <v>-0.0037541435283741076</v>
      </c>
      <c r="N264" s="16">
        <f t="shared" si="52"/>
        <v>0</v>
      </c>
      <c r="O264" s="80">
        <f t="shared" si="53"/>
        <v>0</v>
      </c>
      <c r="P264" s="16">
        <f t="shared" si="54"/>
        <v>0</v>
      </c>
      <c r="Q264" s="16">
        <f t="shared" si="55"/>
        <v>0</v>
      </c>
      <c r="R264" s="12">
        <f t="shared" si="46"/>
        <v>0.0037541435283741076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ht="12.75">
      <c r="A265" s="77"/>
      <c r="B265" s="77"/>
      <c r="C265" s="77"/>
      <c r="D265" s="79">
        <f t="shared" si="43"/>
        <v>0</v>
      </c>
      <c r="E265" s="79">
        <f t="shared" si="43"/>
        <v>0</v>
      </c>
      <c r="F265" s="16">
        <f t="shared" si="44"/>
        <v>0</v>
      </c>
      <c r="G265" s="16">
        <f t="shared" si="44"/>
        <v>0</v>
      </c>
      <c r="H265" s="16">
        <f t="shared" si="47"/>
        <v>0</v>
      </c>
      <c r="I265" s="16">
        <f t="shared" si="48"/>
        <v>0</v>
      </c>
      <c r="J265" s="16">
        <f t="shared" si="49"/>
        <v>0</v>
      </c>
      <c r="K265" s="16">
        <f t="shared" si="50"/>
        <v>0</v>
      </c>
      <c r="L265" s="16">
        <f t="shared" si="51"/>
        <v>0</v>
      </c>
      <c r="M265" s="16">
        <f t="shared" si="45"/>
        <v>-0.0037541435283741076</v>
      </c>
      <c r="N265" s="16">
        <f t="shared" si="52"/>
        <v>0</v>
      </c>
      <c r="O265" s="80">
        <f t="shared" si="53"/>
        <v>0</v>
      </c>
      <c r="P265" s="16">
        <f t="shared" si="54"/>
        <v>0</v>
      </c>
      <c r="Q265" s="16">
        <f t="shared" si="55"/>
        <v>0</v>
      </c>
      <c r="R265" s="12">
        <f t="shared" si="46"/>
        <v>0.0037541435283741076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ht="12.75">
      <c r="A266" s="77"/>
      <c r="B266" s="77"/>
      <c r="C266" s="77"/>
      <c r="D266" s="79">
        <f t="shared" si="43"/>
        <v>0</v>
      </c>
      <c r="E266" s="79">
        <f t="shared" si="43"/>
        <v>0</v>
      </c>
      <c r="F266" s="16">
        <f t="shared" si="44"/>
        <v>0</v>
      </c>
      <c r="G266" s="16">
        <f t="shared" si="44"/>
        <v>0</v>
      </c>
      <c r="H266" s="16">
        <f t="shared" si="47"/>
        <v>0</v>
      </c>
      <c r="I266" s="16">
        <f t="shared" si="48"/>
        <v>0</v>
      </c>
      <c r="J266" s="16">
        <f t="shared" si="49"/>
        <v>0</v>
      </c>
      <c r="K266" s="16">
        <f t="shared" si="50"/>
        <v>0</v>
      </c>
      <c r="L266" s="16">
        <f t="shared" si="51"/>
        <v>0</v>
      </c>
      <c r="M266" s="16">
        <f t="shared" si="45"/>
        <v>-0.0037541435283741076</v>
      </c>
      <c r="N266" s="16">
        <f t="shared" si="52"/>
        <v>0</v>
      </c>
      <c r="O266" s="80">
        <f t="shared" si="53"/>
        <v>0</v>
      </c>
      <c r="P266" s="16">
        <f t="shared" si="54"/>
        <v>0</v>
      </c>
      <c r="Q266" s="16">
        <f t="shared" si="55"/>
        <v>0</v>
      </c>
      <c r="R266" s="12">
        <f t="shared" si="46"/>
        <v>0.0037541435283741076</v>
      </c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ht="12.75">
      <c r="A267" s="77"/>
      <c r="B267" s="77"/>
      <c r="C267" s="77"/>
      <c r="D267" s="79">
        <f t="shared" si="43"/>
        <v>0</v>
      </c>
      <c r="E267" s="79">
        <f t="shared" si="43"/>
        <v>0</v>
      </c>
      <c r="F267" s="16">
        <f t="shared" si="44"/>
        <v>0</v>
      </c>
      <c r="G267" s="16">
        <f t="shared" si="44"/>
        <v>0</v>
      </c>
      <c r="H267" s="16">
        <f t="shared" si="47"/>
        <v>0</v>
      </c>
      <c r="I267" s="16">
        <f t="shared" si="48"/>
        <v>0</v>
      </c>
      <c r="J267" s="16">
        <f t="shared" si="49"/>
        <v>0</v>
      </c>
      <c r="K267" s="16">
        <f t="shared" si="50"/>
        <v>0</v>
      </c>
      <c r="L267" s="16">
        <f t="shared" si="51"/>
        <v>0</v>
      </c>
      <c r="M267" s="16">
        <f t="shared" si="45"/>
        <v>-0.0037541435283741076</v>
      </c>
      <c r="N267" s="16">
        <f t="shared" si="52"/>
        <v>0</v>
      </c>
      <c r="O267" s="80">
        <f t="shared" si="53"/>
        <v>0</v>
      </c>
      <c r="P267" s="16">
        <f t="shared" si="54"/>
        <v>0</v>
      </c>
      <c r="Q267" s="16">
        <f t="shared" si="55"/>
        <v>0</v>
      </c>
      <c r="R267" s="12">
        <f t="shared" si="46"/>
        <v>0.0037541435283741076</v>
      </c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ht="12.75">
      <c r="A268" s="77"/>
      <c r="B268" s="77"/>
      <c r="C268" s="77"/>
      <c r="D268" s="79">
        <f t="shared" si="43"/>
        <v>0</v>
      </c>
      <c r="E268" s="79">
        <f t="shared" si="43"/>
        <v>0</v>
      </c>
      <c r="F268" s="16">
        <f t="shared" si="44"/>
        <v>0</v>
      </c>
      <c r="G268" s="16">
        <f t="shared" si="44"/>
        <v>0</v>
      </c>
      <c r="H268" s="16">
        <f t="shared" si="47"/>
        <v>0</v>
      </c>
      <c r="I268" s="16">
        <f t="shared" si="48"/>
        <v>0</v>
      </c>
      <c r="J268" s="16">
        <f t="shared" si="49"/>
        <v>0</v>
      </c>
      <c r="K268" s="16">
        <f t="shared" si="50"/>
        <v>0</v>
      </c>
      <c r="L268" s="16">
        <f t="shared" si="51"/>
        <v>0</v>
      </c>
      <c r="M268" s="16">
        <f t="shared" si="45"/>
        <v>-0.0037541435283741076</v>
      </c>
      <c r="N268" s="16">
        <f t="shared" si="52"/>
        <v>0</v>
      </c>
      <c r="O268" s="80">
        <f t="shared" si="53"/>
        <v>0</v>
      </c>
      <c r="P268" s="16">
        <f t="shared" si="54"/>
        <v>0</v>
      </c>
      <c r="Q268" s="16">
        <f t="shared" si="55"/>
        <v>0</v>
      </c>
      <c r="R268" s="12">
        <f t="shared" si="46"/>
        <v>0.0037541435283741076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ht="12.75">
      <c r="A269" s="77"/>
      <c r="B269" s="77"/>
      <c r="C269" s="77"/>
      <c r="D269" s="79">
        <f t="shared" si="43"/>
        <v>0</v>
      </c>
      <c r="E269" s="79">
        <f t="shared" si="43"/>
        <v>0</v>
      </c>
      <c r="F269" s="16">
        <f t="shared" si="44"/>
        <v>0</v>
      </c>
      <c r="G269" s="16">
        <f t="shared" si="44"/>
        <v>0</v>
      </c>
      <c r="H269" s="16">
        <f t="shared" si="47"/>
        <v>0</v>
      </c>
      <c r="I269" s="16">
        <f t="shared" si="48"/>
        <v>0</v>
      </c>
      <c r="J269" s="16">
        <f t="shared" si="49"/>
        <v>0</v>
      </c>
      <c r="K269" s="16">
        <f t="shared" si="50"/>
        <v>0</v>
      </c>
      <c r="L269" s="16">
        <f t="shared" si="51"/>
        <v>0</v>
      </c>
      <c r="M269" s="16">
        <f t="shared" si="45"/>
        <v>-0.0037541435283741076</v>
      </c>
      <c r="N269" s="16">
        <f t="shared" si="52"/>
        <v>0</v>
      </c>
      <c r="O269" s="80">
        <f t="shared" si="53"/>
        <v>0</v>
      </c>
      <c r="P269" s="16">
        <f t="shared" si="54"/>
        <v>0</v>
      </c>
      <c r="Q269" s="16">
        <f t="shared" si="55"/>
        <v>0</v>
      </c>
      <c r="R269" s="12">
        <f t="shared" si="46"/>
        <v>0.0037541435283741076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ht="12.75">
      <c r="A270" s="77"/>
      <c r="B270" s="77"/>
      <c r="C270" s="77"/>
      <c r="D270" s="79">
        <f t="shared" si="43"/>
        <v>0</v>
      </c>
      <c r="E270" s="79">
        <f t="shared" si="43"/>
        <v>0</v>
      </c>
      <c r="F270" s="16">
        <f t="shared" si="44"/>
        <v>0</v>
      </c>
      <c r="G270" s="16">
        <f t="shared" si="44"/>
        <v>0</v>
      </c>
      <c r="H270" s="16">
        <f t="shared" si="47"/>
        <v>0</v>
      </c>
      <c r="I270" s="16">
        <f t="shared" si="48"/>
        <v>0</v>
      </c>
      <c r="J270" s="16">
        <f t="shared" si="49"/>
        <v>0</v>
      </c>
      <c r="K270" s="16">
        <f t="shared" si="50"/>
        <v>0</v>
      </c>
      <c r="L270" s="16">
        <f t="shared" si="51"/>
        <v>0</v>
      </c>
      <c r="M270" s="16">
        <f t="shared" si="45"/>
        <v>-0.0037541435283741076</v>
      </c>
      <c r="N270" s="16">
        <f t="shared" si="52"/>
        <v>0</v>
      </c>
      <c r="O270" s="80">
        <f t="shared" si="53"/>
        <v>0</v>
      </c>
      <c r="P270" s="16">
        <f t="shared" si="54"/>
        <v>0</v>
      </c>
      <c r="Q270" s="16">
        <f t="shared" si="55"/>
        <v>0</v>
      </c>
      <c r="R270" s="12">
        <f t="shared" si="46"/>
        <v>0.0037541435283741076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ht="12.75">
      <c r="A271" s="77"/>
      <c r="B271" s="77"/>
      <c r="C271" s="77"/>
      <c r="D271" s="79">
        <f t="shared" si="43"/>
        <v>0</v>
      </c>
      <c r="E271" s="79">
        <f t="shared" si="43"/>
        <v>0</v>
      </c>
      <c r="F271" s="16">
        <f t="shared" si="44"/>
        <v>0</v>
      </c>
      <c r="G271" s="16">
        <f t="shared" si="44"/>
        <v>0</v>
      </c>
      <c r="H271" s="16">
        <f t="shared" si="47"/>
        <v>0</v>
      </c>
      <c r="I271" s="16">
        <f t="shared" si="48"/>
        <v>0</v>
      </c>
      <c r="J271" s="16">
        <f t="shared" si="49"/>
        <v>0</v>
      </c>
      <c r="K271" s="16">
        <f t="shared" si="50"/>
        <v>0</v>
      </c>
      <c r="L271" s="16">
        <f t="shared" si="51"/>
        <v>0</v>
      </c>
      <c r="M271" s="16">
        <f t="shared" si="45"/>
        <v>-0.0037541435283741076</v>
      </c>
      <c r="N271" s="16">
        <f t="shared" si="52"/>
        <v>0</v>
      </c>
      <c r="O271" s="80">
        <f t="shared" si="53"/>
        <v>0</v>
      </c>
      <c r="P271" s="16">
        <f t="shared" si="54"/>
        <v>0</v>
      </c>
      <c r="Q271" s="16">
        <f t="shared" si="55"/>
        <v>0</v>
      </c>
      <c r="R271" s="12">
        <f t="shared" si="46"/>
        <v>0.0037541435283741076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ht="12.75">
      <c r="A272" s="77"/>
      <c r="B272" s="77"/>
      <c r="C272" s="77"/>
      <c r="D272" s="79">
        <f aca="true" t="shared" si="56" ref="D272:E335">A272/A$18</f>
        <v>0</v>
      </c>
      <c r="E272" s="79">
        <f t="shared" si="56"/>
        <v>0</v>
      </c>
      <c r="F272" s="16">
        <f aca="true" t="shared" si="57" ref="F272:G335">$C272*D272</f>
        <v>0</v>
      </c>
      <c r="G272" s="16">
        <f t="shared" si="57"/>
        <v>0</v>
      </c>
      <c r="H272" s="16">
        <f t="shared" si="47"/>
        <v>0</v>
      </c>
      <c r="I272" s="16">
        <f t="shared" si="48"/>
        <v>0</v>
      </c>
      <c r="J272" s="16">
        <f t="shared" si="49"/>
        <v>0</v>
      </c>
      <c r="K272" s="16">
        <f t="shared" si="50"/>
        <v>0</v>
      </c>
      <c r="L272" s="16">
        <f t="shared" si="51"/>
        <v>0</v>
      </c>
      <c r="M272" s="16">
        <f t="shared" si="45"/>
        <v>-0.0037541435283741076</v>
      </c>
      <c r="N272" s="16">
        <f t="shared" si="52"/>
        <v>0</v>
      </c>
      <c r="O272" s="80">
        <f t="shared" si="53"/>
        <v>0</v>
      </c>
      <c r="P272" s="16">
        <f t="shared" si="54"/>
        <v>0</v>
      </c>
      <c r="Q272" s="16">
        <f t="shared" si="55"/>
        <v>0</v>
      </c>
      <c r="R272" s="12">
        <f t="shared" si="46"/>
        <v>0.0037541435283741076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ht="12.75">
      <c r="A273" s="77"/>
      <c r="B273" s="77"/>
      <c r="C273" s="77"/>
      <c r="D273" s="79">
        <f t="shared" si="56"/>
        <v>0</v>
      </c>
      <c r="E273" s="79">
        <f t="shared" si="56"/>
        <v>0</v>
      </c>
      <c r="F273" s="16">
        <f t="shared" si="57"/>
        <v>0</v>
      </c>
      <c r="G273" s="16">
        <f t="shared" si="57"/>
        <v>0</v>
      </c>
      <c r="H273" s="16">
        <f t="shared" si="47"/>
        <v>0</v>
      </c>
      <c r="I273" s="16">
        <f t="shared" si="48"/>
        <v>0</v>
      </c>
      <c r="J273" s="16">
        <f t="shared" si="49"/>
        <v>0</v>
      </c>
      <c r="K273" s="16">
        <f t="shared" si="50"/>
        <v>0</v>
      </c>
      <c r="L273" s="16">
        <f t="shared" si="51"/>
        <v>0</v>
      </c>
      <c r="M273" s="16">
        <f t="shared" si="45"/>
        <v>-0.0037541435283741076</v>
      </c>
      <c r="N273" s="16">
        <f t="shared" si="52"/>
        <v>0</v>
      </c>
      <c r="O273" s="80">
        <f t="shared" si="53"/>
        <v>0</v>
      </c>
      <c r="P273" s="16">
        <f t="shared" si="54"/>
        <v>0</v>
      </c>
      <c r="Q273" s="16">
        <f t="shared" si="55"/>
        <v>0</v>
      </c>
      <c r="R273" s="12">
        <f t="shared" si="46"/>
        <v>0.0037541435283741076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ht="12.75">
      <c r="A274" s="77"/>
      <c r="B274" s="77"/>
      <c r="C274" s="77"/>
      <c r="D274" s="79">
        <f t="shared" si="56"/>
        <v>0</v>
      </c>
      <c r="E274" s="79">
        <f t="shared" si="56"/>
        <v>0</v>
      </c>
      <c r="F274" s="16">
        <f t="shared" si="57"/>
        <v>0</v>
      </c>
      <c r="G274" s="16">
        <f t="shared" si="57"/>
        <v>0</v>
      </c>
      <c r="H274" s="16">
        <f t="shared" si="47"/>
        <v>0</v>
      </c>
      <c r="I274" s="16">
        <f t="shared" si="48"/>
        <v>0</v>
      </c>
      <c r="J274" s="16">
        <f t="shared" si="49"/>
        <v>0</v>
      </c>
      <c r="K274" s="16">
        <f t="shared" si="50"/>
        <v>0</v>
      </c>
      <c r="L274" s="16">
        <f t="shared" si="51"/>
        <v>0</v>
      </c>
      <c r="M274" s="16">
        <f t="shared" si="45"/>
        <v>-0.0037541435283741076</v>
      </c>
      <c r="N274" s="16">
        <f t="shared" si="52"/>
        <v>0</v>
      </c>
      <c r="O274" s="80">
        <f t="shared" si="53"/>
        <v>0</v>
      </c>
      <c r="P274" s="16">
        <f t="shared" si="54"/>
        <v>0</v>
      </c>
      <c r="Q274" s="16">
        <f t="shared" si="55"/>
        <v>0</v>
      </c>
      <c r="R274" s="12">
        <f t="shared" si="46"/>
        <v>0.0037541435283741076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ht="12.75">
      <c r="A275" s="77"/>
      <c r="B275" s="77"/>
      <c r="C275" s="77"/>
      <c r="D275" s="79">
        <f t="shared" si="56"/>
        <v>0</v>
      </c>
      <c r="E275" s="79">
        <f t="shared" si="56"/>
        <v>0</v>
      </c>
      <c r="F275" s="16">
        <f t="shared" si="57"/>
        <v>0</v>
      </c>
      <c r="G275" s="16">
        <f t="shared" si="57"/>
        <v>0</v>
      </c>
      <c r="H275" s="16">
        <f t="shared" si="47"/>
        <v>0</v>
      </c>
      <c r="I275" s="16">
        <f t="shared" si="48"/>
        <v>0</v>
      </c>
      <c r="J275" s="16">
        <f t="shared" si="49"/>
        <v>0</v>
      </c>
      <c r="K275" s="16">
        <f t="shared" si="50"/>
        <v>0</v>
      </c>
      <c r="L275" s="16">
        <f t="shared" si="51"/>
        <v>0</v>
      </c>
      <c r="M275" s="16">
        <f t="shared" si="45"/>
        <v>-0.0037541435283741076</v>
      </c>
      <c r="N275" s="16">
        <f t="shared" si="52"/>
        <v>0</v>
      </c>
      <c r="O275" s="80">
        <f t="shared" si="53"/>
        <v>0</v>
      </c>
      <c r="P275" s="16">
        <f t="shared" si="54"/>
        <v>0</v>
      </c>
      <c r="Q275" s="16">
        <f t="shared" si="55"/>
        <v>0</v>
      </c>
      <c r="R275" s="12">
        <f t="shared" si="46"/>
        <v>0.0037541435283741076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ht="12.75">
      <c r="A276" s="77"/>
      <c r="B276" s="77"/>
      <c r="C276" s="77"/>
      <c r="D276" s="79">
        <f t="shared" si="56"/>
        <v>0</v>
      </c>
      <c r="E276" s="79">
        <f t="shared" si="56"/>
        <v>0</v>
      </c>
      <c r="F276" s="16">
        <f t="shared" si="57"/>
        <v>0</v>
      </c>
      <c r="G276" s="16">
        <f t="shared" si="57"/>
        <v>0</v>
      </c>
      <c r="H276" s="16">
        <f t="shared" si="47"/>
        <v>0</v>
      </c>
      <c r="I276" s="16">
        <f t="shared" si="48"/>
        <v>0</v>
      </c>
      <c r="J276" s="16">
        <f t="shared" si="49"/>
        <v>0</v>
      </c>
      <c r="K276" s="16">
        <f t="shared" si="50"/>
        <v>0</v>
      </c>
      <c r="L276" s="16">
        <f t="shared" si="51"/>
        <v>0</v>
      </c>
      <c r="M276" s="16">
        <f aca="true" t="shared" si="58" ref="M276:M336">+E$4+E$5*D276+E$6*D276^2</f>
        <v>-0.0037541435283741076</v>
      </c>
      <c r="N276" s="16">
        <f t="shared" si="52"/>
        <v>0</v>
      </c>
      <c r="O276" s="80">
        <f t="shared" si="53"/>
        <v>0</v>
      </c>
      <c r="P276" s="16">
        <f t="shared" si="54"/>
        <v>0</v>
      </c>
      <c r="Q276" s="16">
        <f t="shared" si="55"/>
        <v>0</v>
      </c>
      <c r="R276" s="12">
        <f aca="true" t="shared" si="59" ref="R276:R336">+E276-M276</f>
        <v>0.0037541435283741076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ht="12.75">
      <c r="A277" s="77"/>
      <c r="B277" s="77"/>
      <c r="C277" s="77"/>
      <c r="D277" s="79">
        <f t="shared" si="56"/>
        <v>0</v>
      </c>
      <c r="E277" s="79">
        <f t="shared" si="56"/>
        <v>0</v>
      </c>
      <c r="F277" s="16">
        <f t="shared" si="57"/>
        <v>0</v>
      </c>
      <c r="G277" s="16">
        <f t="shared" si="57"/>
        <v>0</v>
      </c>
      <c r="H277" s="16">
        <f aca="true" t="shared" si="60" ref="H277:H335">C277*D277*D277</f>
        <v>0</v>
      </c>
      <c r="I277" s="16">
        <f aca="true" t="shared" si="61" ref="I277:I335">C277*D277*D277*D277</f>
        <v>0</v>
      </c>
      <c r="J277" s="16">
        <f aca="true" t="shared" si="62" ref="J277:J335">C277*D277*D277*D277*D277</f>
        <v>0</v>
      </c>
      <c r="K277" s="16">
        <f aca="true" t="shared" si="63" ref="K277:K335">C277*E277*D277</f>
        <v>0</v>
      </c>
      <c r="L277" s="16">
        <f aca="true" t="shared" si="64" ref="L277:L335">C277*E277*D277*D277</f>
        <v>0</v>
      </c>
      <c r="M277" s="16">
        <f t="shared" si="58"/>
        <v>-0.0037541435283741076</v>
      </c>
      <c r="N277" s="16">
        <f aca="true" t="shared" si="65" ref="N277:N335">C277*(M277-E277)^2</f>
        <v>0</v>
      </c>
      <c r="O277" s="80">
        <f aca="true" t="shared" si="66" ref="O277:O335">(C277*O$1-O$2*F277+O$3*H277)^2</f>
        <v>0</v>
      </c>
      <c r="P277" s="16">
        <f aca="true" t="shared" si="67" ref="P277:P335">(-C277*O$2+O$4*F277-O$5*H277)^2</f>
        <v>0</v>
      </c>
      <c r="Q277" s="16">
        <f aca="true" t="shared" si="68" ref="Q277:Q335">+(C277*O$3-F277*O$5+H277*O$6)^2</f>
        <v>0</v>
      </c>
      <c r="R277" s="12">
        <f t="shared" si="59"/>
        <v>0.0037541435283741076</v>
      </c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ht="12.75">
      <c r="A278" s="77"/>
      <c r="B278" s="77"/>
      <c r="C278" s="77"/>
      <c r="D278" s="79">
        <f t="shared" si="56"/>
        <v>0</v>
      </c>
      <c r="E278" s="79">
        <f t="shared" si="56"/>
        <v>0</v>
      </c>
      <c r="F278" s="16">
        <f t="shared" si="57"/>
        <v>0</v>
      </c>
      <c r="G278" s="16">
        <f t="shared" si="57"/>
        <v>0</v>
      </c>
      <c r="H278" s="16">
        <f t="shared" si="60"/>
        <v>0</v>
      </c>
      <c r="I278" s="16">
        <f t="shared" si="61"/>
        <v>0</v>
      </c>
      <c r="J278" s="16">
        <f t="shared" si="62"/>
        <v>0</v>
      </c>
      <c r="K278" s="16">
        <f t="shared" si="63"/>
        <v>0</v>
      </c>
      <c r="L278" s="16">
        <f t="shared" si="64"/>
        <v>0</v>
      </c>
      <c r="M278" s="16">
        <f t="shared" si="58"/>
        <v>-0.0037541435283741076</v>
      </c>
      <c r="N278" s="16">
        <f t="shared" si="65"/>
        <v>0</v>
      </c>
      <c r="O278" s="80">
        <f t="shared" si="66"/>
        <v>0</v>
      </c>
      <c r="P278" s="16">
        <f t="shared" si="67"/>
        <v>0</v>
      </c>
      <c r="Q278" s="16">
        <f t="shared" si="68"/>
        <v>0</v>
      </c>
      <c r="R278" s="12">
        <f t="shared" si="59"/>
        <v>0.0037541435283741076</v>
      </c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ht="12.75">
      <c r="A279" s="77"/>
      <c r="B279" s="77"/>
      <c r="C279" s="77"/>
      <c r="D279" s="79">
        <f t="shared" si="56"/>
        <v>0</v>
      </c>
      <c r="E279" s="79">
        <f t="shared" si="56"/>
        <v>0</v>
      </c>
      <c r="F279" s="16">
        <f t="shared" si="57"/>
        <v>0</v>
      </c>
      <c r="G279" s="16">
        <f t="shared" si="57"/>
        <v>0</v>
      </c>
      <c r="H279" s="16">
        <f t="shared" si="60"/>
        <v>0</v>
      </c>
      <c r="I279" s="16">
        <f t="shared" si="61"/>
        <v>0</v>
      </c>
      <c r="J279" s="16">
        <f t="shared" si="62"/>
        <v>0</v>
      </c>
      <c r="K279" s="16">
        <f t="shared" si="63"/>
        <v>0</v>
      </c>
      <c r="L279" s="16">
        <f t="shared" si="64"/>
        <v>0</v>
      </c>
      <c r="M279" s="16">
        <f t="shared" si="58"/>
        <v>-0.0037541435283741076</v>
      </c>
      <c r="N279" s="16">
        <f t="shared" si="65"/>
        <v>0</v>
      </c>
      <c r="O279" s="80">
        <f t="shared" si="66"/>
        <v>0</v>
      </c>
      <c r="P279" s="16">
        <f t="shared" si="67"/>
        <v>0</v>
      </c>
      <c r="Q279" s="16">
        <f t="shared" si="68"/>
        <v>0</v>
      </c>
      <c r="R279" s="12">
        <f t="shared" si="59"/>
        <v>0.0037541435283741076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ht="12.75">
      <c r="A280" s="77"/>
      <c r="B280" s="77"/>
      <c r="C280" s="77"/>
      <c r="D280" s="79">
        <f t="shared" si="56"/>
        <v>0</v>
      </c>
      <c r="E280" s="79">
        <f t="shared" si="56"/>
        <v>0</v>
      </c>
      <c r="F280" s="16">
        <f t="shared" si="57"/>
        <v>0</v>
      </c>
      <c r="G280" s="16">
        <f t="shared" si="57"/>
        <v>0</v>
      </c>
      <c r="H280" s="16">
        <f t="shared" si="60"/>
        <v>0</v>
      </c>
      <c r="I280" s="16">
        <f t="shared" si="61"/>
        <v>0</v>
      </c>
      <c r="J280" s="16">
        <f t="shared" si="62"/>
        <v>0</v>
      </c>
      <c r="K280" s="16">
        <f t="shared" si="63"/>
        <v>0</v>
      </c>
      <c r="L280" s="16">
        <f t="shared" si="64"/>
        <v>0</v>
      </c>
      <c r="M280" s="16">
        <f t="shared" si="58"/>
        <v>-0.0037541435283741076</v>
      </c>
      <c r="N280" s="16">
        <f t="shared" si="65"/>
        <v>0</v>
      </c>
      <c r="O280" s="80">
        <f t="shared" si="66"/>
        <v>0</v>
      </c>
      <c r="P280" s="16">
        <f t="shared" si="67"/>
        <v>0</v>
      </c>
      <c r="Q280" s="16">
        <f t="shared" si="68"/>
        <v>0</v>
      </c>
      <c r="R280" s="12">
        <f t="shared" si="59"/>
        <v>0.0037541435283741076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ht="12.75">
      <c r="A281" s="77"/>
      <c r="B281" s="77"/>
      <c r="C281" s="77"/>
      <c r="D281" s="79">
        <f t="shared" si="56"/>
        <v>0</v>
      </c>
      <c r="E281" s="79">
        <f t="shared" si="56"/>
        <v>0</v>
      </c>
      <c r="F281" s="16">
        <f t="shared" si="57"/>
        <v>0</v>
      </c>
      <c r="G281" s="16">
        <f t="shared" si="57"/>
        <v>0</v>
      </c>
      <c r="H281" s="16">
        <f t="shared" si="60"/>
        <v>0</v>
      </c>
      <c r="I281" s="16">
        <f t="shared" si="61"/>
        <v>0</v>
      </c>
      <c r="J281" s="16">
        <f t="shared" si="62"/>
        <v>0</v>
      </c>
      <c r="K281" s="16">
        <f t="shared" si="63"/>
        <v>0</v>
      </c>
      <c r="L281" s="16">
        <f t="shared" si="64"/>
        <v>0</v>
      </c>
      <c r="M281" s="16">
        <f t="shared" si="58"/>
        <v>-0.0037541435283741076</v>
      </c>
      <c r="N281" s="16">
        <f t="shared" si="65"/>
        <v>0</v>
      </c>
      <c r="O281" s="80">
        <f t="shared" si="66"/>
        <v>0</v>
      </c>
      <c r="P281" s="16">
        <f t="shared" si="67"/>
        <v>0</v>
      </c>
      <c r="Q281" s="16">
        <f t="shared" si="68"/>
        <v>0</v>
      </c>
      <c r="R281" s="12">
        <f t="shared" si="59"/>
        <v>0.0037541435283741076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ht="12.75">
      <c r="A282" s="77"/>
      <c r="B282" s="77"/>
      <c r="C282" s="77"/>
      <c r="D282" s="79">
        <f t="shared" si="56"/>
        <v>0</v>
      </c>
      <c r="E282" s="79">
        <f t="shared" si="56"/>
        <v>0</v>
      </c>
      <c r="F282" s="16">
        <f t="shared" si="57"/>
        <v>0</v>
      </c>
      <c r="G282" s="16">
        <f t="shared" si="57"/>
        <v>0</v>
      </c>
      <c r="H282" s="16">
        <f t="shared" si="60"/>
        <v>0</v>
      </c>
      <c r="I282" s="16">
        <f t="shared" si="61"/>
        <v>0</v>
      </c>
      <c r="J282" s="16">
        <f t="shared" si="62"/>
        <v>0</v>
      </c>
      <c r="K282" s="16">
        <f t="shared" si="63"/>
        <v>0</v>
      </c>
      <c r="L282" s="16">
        <f t="shared" si="64"/>
        <v>0</v>
      </c>
      <c r="M282" s="16">
        <f t="shared" si="58"/>
        <v>-0.0037541435283741076</v>
      </c>
      <c r="N282" s="16">
        <f t="shared" si="65"/>
        <v>0</v>
      </c>
      <c r="O282" s="80">
        <f t="shared" si="66"/>
        <v>0</v>
      </c>
      <c r="P282" s="16">
        <f t="shared" si="67"/>
        <v>0</v>
      </c>
      <c r="Q282" s="16">
        <f t="shared" si="68"/>
        <v>0</v>
      </c>
      <c r="R282" s="12">
        <f t="shared" si="59"/>
        <v>0.0037541435283741076</v>
      </c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ht="12.75">
      <c r="A283" s="77"/>
      <c r="B283" s="77"/>
      <c r="C283" s="77"/>
      <c r="D283" s="79">
        <f t="shared" si="56"/>
        <v>0</v>
      </c>
      <c r="E283" s="79">
        <f t="shared" si="56"/>
        <v>0</v>
      </c>
      <c r="F283" s="16">
        <f t="shared" si="57"/>
        <v>0</v>
      </c>
      <c r="G283" s="16">
        <f t="shared" si="57"/>
        <v>0</v>
      </c>
      <c r="H283" s="16">
        <f t="shared" si="60"/>
        <v>0</v>
      </c>
      <c r="I283" s="16">
        <f t="shared" si="61"/>
        <v>0</v>
      </c>
      <c r="J283" s="16">
        <f t="shared" si="62"/>
        <v>0</v>
      </c>
      <c r="K283" s="16">
        <f t="shared" si="63"/>
        <v>0</v>
      </c>
      <c r="L283" s="16">
        <f t="shared" si="64"/>
        <v>0</v>
      </c>
      <c r="M283" s="16">
        <f t="shared" si="58"/>
        <v>-0.0037541435283741076</v>
      </c>
      <c r="N283" s="16">
        <f t="shared" si="65"/>
        <v>0</v>
      </c>
      <c r="O283" s="80">
        <f t="shared" si="66"/>
        <v>0</v>
      </c>
      <c r="P283" s="16">
        <f t="shared" si="67"/>
        <v>0</v>
      </c>
      <c r="Q283" s="16">
        <f t="shared" si="68"/>
        <v>0</v>
      </c>
      <c r="R283" s="12">
        <f t="shared" si="59"/>
        <v>0.0037541435283741076</v>
      </c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ht="12.75">
      <c r="A284" s="77"/>
      <c r="B284" s="77"/>
      <c r="C284" s="77"/>
      <c r="D284" s="79">
        <f t="shared" si="56"/>
        <v>0</v>
      </c>
      <c r="E284" s="79">
        <f t="shared" si="56"/>
        <v>0</v>
      </c>
      <c r="F284" s="16">
        <f t="shared" si="57"/>
        <v>0</v>
      </c>
      <c r="G284" s="16">
        <f t="shared" si="57"/>
        <v>0</v>
      </c>
      <c r="H284" s="16">
        <f t="shared" si="60"/>
        <v>0</v>
      </c>
      <c r="I284" s="16">
        <f t="shared" si="61"/>
        <v>0</v>
      </c>
      <c r="J284" s="16">
        <f t="shared" si="62"/>
        <v>0</v>
      </c>
      <c r="K284" s="16">
        <f t="shared" si="63"/>
        <v>0</v>
      </c>
      <c r="L284" s="16">
        <f t="shared" si="64"/>
        <v>0</v>
      </c>
      <c r="M284" s="16">
        <f t="shared" si="58"/>
        <v>-0.0037541435283741076</v>
      </c>
      <c r="N284" s="16">
        <f t="shared" si="65"/>
        <v>0</v>
      </c>
      <c r="O284" s="80">
        <f t="shared" si="66"/>
        <v>0</v>
      </c>
      <c r="P284" s="16">
        <f t="shared" si="67"/>
        <v>0</v>
      </c>
      <c r="Q284" s="16">
        <f t="shared" si="68"/>
        <v>0</v>
      </c>
      <c r="R284" s="12">
        <f t="shared" si="59"/>
        <v>0.0037541435283741076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ht="12.75">
      <c r="A285" s="77"/>
      <c r="B285" s="77"/>
      <c r="C285" s="77"/>
      <c r="D285" s="79">
        <f t="shared" si="56"/>
        <v>0</v>
      </c>
      <c r="E285" s="79">
        <f t="shared" si="56"/>
        <v>0</v>
      </c>
      <c r="F285" s="16">
        <f t="shared" si="57"/>
        <v>0</v>
      </c>
      <c r="G285" s="16">
        <f t="shared" si="57"/>
        <v>0</v>
      </c>
      <c r="H285" s="16">
        <f t="shared" si="60"/>
        <v>0</v>
      </c>
      <c r="I285" s="16">
        <f t="shared" si="61"/>
        <v>0</v>
      </c>
      <c r="J285" s="16">
        <f t="shared" si="62"/>
        <v>0</v>
      </c>
      <c r="K285" s="16">
        <f t="shared" si="63"/>
        <v>0</v>
      </c>
      <c r="L285" s="16">
        <f t="shared" si="64"/>
        <v>0</v>
      </c>
      <c r="M285" s="16">
        <f t="shared" si="58"/>
        <v>-0.0037541435283741076</v>
      </c>
      <c r="N285" s="16">
        <f t="shared" si="65"/>
        <v>0</v>
      </c>
      <c r="O285" s="80">
        <f t="shared" si="66"/>
        <v>0</v>
      </c>
      <c r="P285" s="16">
        <f t="shared" si="67"/>
        <v>0</v>
      </c>
      <c r="Q285" s="16">
        <f t="shared" si="68"/>
        <v>0</v>
      </c>
      <c r="R285" s="12">
        <f t="shared" si="59"/>
        <v>0.0037541435283741076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ht="12.75">
      <c r="A286" s="77"/>
      <c r="B286" s="77"/>
      <c r="C286" s="77"/>
      <c r="D286" s="79">
        <f t="shared" si="56"/>
        <v>0</v>
      </c>
      <c r="E286" s="79">
        <f t="shared" si="56"/>
        <v>0</v>
      </c>
      <c r="F286" s="16">
        <f t="shared" si="57"/>
        <v>0</v>
      </c>
      <c r="G286" s="16">
        <f t="shared" si="57"/>
        <v>0</v>
      </c>
      <c r="H286" s="16">
        <f t="shared" si="60"/>
        <v>0</v>
      </c>
      <c r="I286" s="16">
        <f t="shared" si="61"/>
        <v>0</v>
      </c>
      <c r="J286" s="16">
        <f t="shared" si="62"/>
        <v>0</v>
      </c>
      <c r="K286" s="16">
        <f t="shared" si="63"/>
        <v>0</v>
      </c>
      <c r="L286" s="16">
        <f t="shared" si="64"/>
        <v>0</v>
      </c>
      <c r="M286" s="16">
        <f t="shared" si="58"/>
        <v>-0.0037541435283741076</v>
      </c>
      <c r="N286" s="16">
        <f t="shared" si="65"/>
        <v>0</v>
      </c>
      <c r="O286" s="80">
        <f t="shared" si="66"/>
        <v>0</v>
      </c>
      <c r="P286" s="16">
        <f t="shared" si="67"/>
        <v>0</v>
      </c>
      <c r="Q286" s="16">
        <f t="shared" si="68"/>
        <v>0</v>
      </c>
      <c r="R286" s="12">
        <f t="shared" si="59"/>
        <v>0.0037541435283741076</v>
      </c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ht="12.75">
      <c r="A287" s="77"/>
      <c r="B287" s="77"/>
      <c r="C287" s="77"/>
      <c r="D287" s="79">
        <f t="shared" si="56"/>
        <v>0</v>
      </c>
      <c r="E287" s="79">
        <f t="shared" si="56"/>
        <v>0</v>
      </c>
      <c r="F287" s="16">
        <f t="shared" si="57"/>
        <v>0</v>
      </c>
      <c r="G287" s="16">
        <f t="shared" si="57"/>
        <v>0</v>
      </c>
      <c r="H287" s="16">
        <f t="shared" si="60"/>
        <v>0</v>
      </c>
      <c r="I287" s="16">
        <f t="shared" si="61"/>
        <v>0</v>
      </c>
      <c r="J287" s="16">
        <f t="shared" si="62"/>
        <v>0</v>
      </c>
      <c r="K287" s="16">
        <f t="shared" si="63"/>
        <v>0</v>
      </c>
      <c r="L287" s="16">
        <f t="shared" si="64"/>
        <v>0</v>
      </c>
      <c r="M287" s="16">
        <f t="shared" si="58"/>
        <v>-0.0037541435283741076</v>
      </c>
      <c r="N287" s="16">
        <f t="shared" si="65"/>
        <v>0</v>
      </c>
      <c r="O287" s="80">
        <f t="shared" si="66"/>
        <v>0</v>
      </c>
      <c r="P287" s="16">
        <f t="shared" si="67"/>
        <v>0</v>
      </c>
      <c r="Q287" s="16">
        <f t="shared" si="68"/>
        <v>0</v>
      </c>
      <c r="R287" s="12">
        <f t="shared" si="59"/>
        <v>0.0037541435283741076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ht="12.75">
      <c r="A288" s="77"/>
      <c r="B288" s="77"/>
      <c r="C288" s="77"/>
      <c r="D288" s="79">
        <f t="shared" si="56"/>
        <v>0</v>
      </c>
      <c r="E288" s="79">
        <f t="shared" si="56"/>
        <v>0</v>
      </c>
      <c r="F288" s="16">
        <f t="shared" si="57"/>
        <v>0</v>
      </c>
      <c r="G288" s="16">
        <f t="shared" si="57"/>
        <v>0</v>
      </c>
      <c r="H288" s="16">
        <f t="shared" si="60"/>
        <v>0</v>
      </c>
      <c r="I288" s="16">
        <f t="shared" si="61"/>
        <v>0</v>
      </c>
      <c r="J288" s="16">
        <f t="shared" si="62"/>
        <v>0</v>
      </c>
      <c r="K288" s="16">
        <f t="shared" si="63"/>
        <v>0</v>
      </c>
      <c r="L288" s="16">
        <f t="shared" si="64"/>
        <v>0</v>
      </c>
      <c r="M288" s="16">
        <f t="shared" si="58"/>
        <v>-0.0037541435283741076</v>
      </c>
      <c r="N288" s="16">
        <f t="shared" si="65"/>
        <v>0</v>
      </c>
      <c r="O288" s="80">
        <f t="shared" si="66"/>
        <v>0</v>
      </c>
      <c r="P288" s="16">
        <f t="shared" si="67"/>
        <v>0</v>
      </c>
      <c r="Q288" s="16">
        <f t="shared" si="68"/>
        <v>0</v>
      </c>
      <c r="R288" s="12">
        <f t="shared" si="59"/>
        <v>0.0037541435283741076</v>
      </c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ht="12.75">
      <c r="A289" s="77"/>
      <c r="B289" s="77"/>
      <c r="C289" s="77"/>
      <c r="D289" s="79">
        <f t="shared" si="56"/>
        <v>0</v>
      </c>
      <c r="E289" s="79">
        <f t="shared" si="56"/>
        <v>0</v>
      </c>
      <c r="F289" s="16">
        <f t="shared" si="57"/>
        <v>0</v>
      </c>
      <c r="G289" s="16">
        <f t="shared" si="57"/>
        <v>0</v>
      </c>
      <c r="H289" s="16">
        <f t="shared" si="60"/>
        <v>0</v>
      </c>
      <c r="I289" s="16">
        <f t="shared" si="61"/>
        <v>0</v>
      </c>
      <c r="J289" s="16">
        <f t="shared" si="62"/>
        <v>0</v>
      </c>
      <c r="K289" s="16">
        <f t="shared" si="63"/>
        <v>0</v>
      </c>
      <c r="L289" s="16">
        <f t="shared" si="64"/>
        <v>0</v>
      </c>
      <c r="M289" s="16">
        <f t="shared" si="58"/>
        <v>-0.0037541435283741076</v>
      </c>
      <c r="N289" s="16">
        <f t="shared" si="65"/>
        <v>0</v>
      </c>
      <c r="O289" s="80">
        <f t="shared" si="66"/>
        <v>0</v>
      </c>
      <c r="P289" s="16">
        <f t="shared" si="67"/>
        <v>0</v>
      </c>
      <c r="Q289" s="16">
        <f t="shared" si="68"/>
        <v>0</v>
      </c>
      <c r="R289" s="12">
        <f t="shared" si="59"/>
        <v>0.0037541435283741076</v>
      </c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ht="12.75">
      <c r="A290" s="77"/>
      <c r="B290" s="77"/>
      <c r="C290" s="77"/>
      <c r="D290" s="79">
        <f t="shared" si="56"/>
        <v>0</v>
      </c>
      <c r="E290" s="79">
        <f t="shared" si="56"/>
        <v>0</v>
      </c>
      <c r="F290" s="16">
        <f t="shared" si="57"/>
        <v>0</v>
      </c>
      <c r="G290" s="16">
        <f t="shared" si="57"/>
        <v>0</v>
      </c>
      <c r="H290" s="16">
        <f t="shared" si="60"/>
        <v>0</v>
      </c>
      <c r="I290" s="16">
        <f t="shared" si="61"/>
        <v>0</v>
      </c>
      <c r="J290" s="16">
        <f t="shared" si="62"/>
        <v>0</v>
      </c>
      <c r="K290" s="16">
        <f t="shared" si="63"/>
        <v>0</v>
      </c>
      <c r="L290" s="16">
        <f t="shared" si="64"/>
        <v>0</v>
      </c>
      <c r="M290" s="16">
        <f t="shared" si="58"/>
        <v>-0.0037541435283741076</v>
      </c>
      <c r="N290" s="16">
        <f t="shared" si="65"/>
        <v>0</v>
      </c>
      <c r="O290" s="80">
        <f t="shared" si="66"/>
        <v>0</v>
      </c>
      <c r="P290" s="16">
        <f t="shared" si="67"/>
        <v>0</v>
      </c>
      <c r="Q290" s="16">
        <f t="shared" si="68"/>
        <v>0</v>
      </c>
      <c r="R290" s="12">
        <f t="shared" si="59"/>
        <v>0.0037541435283741076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ht="12.75">
      <c r="A291" s="77"/>
      <c r="B291" s="77"/>
      <c r="C291" s="77"/>
      <c r="D291" s="79">
        <f t="shared" si="56"/>
        <v>0</v>
      </c>
      <c r="E291" s="79">
        <f t="shared" si="56"/>
        <v>0</v>
      </c>
      <c r="F291" s="16">
        <f t="shared" si="57"/>
        <v>0</v>
      </c>
      <c r="G291" s="16">
        <f t="shared" si="57"/>
        <v>0</v>
      </c>
      <c r="H291" s="16">
        <f t="shared" si="60"/>
        <v>0</v>
      </c>
      <c r="I291" s="16">
        <f t="shared" si="61"/>
        <v>0</v>
      </c>
      <c r="J291" s="16">
        <f t="shared" si="62"/>
        <v>0</v>
      </c>
      <c r="K291" s="16">
        <f t="shared" si="63"/>
        <v>0</v>
      </c>
      <c r="L291" s="16">
        <f t="shared" si="64"/>
        <v>0</v>
      </c>
      <c r="M291" s="16">
        <f t="shared" si="58"/>
        <v>-0.0037541435283741076</v>
      </c>
      <c r="N291" s="16">
        <f t="shared" si="65"/>
        <v>0</v>
      </c>
      <c r="O291" s="80">
        <f t="shared" si="66"/>
        <v>0</v>
      </c>
      <c r="P291" s="16">
        <f t="shared" si="67"/>
        <v>0</v>
      </c>
      <c r="Q291" s="16">
        <f t="shared" si="68"/>
        <v>0</v>
      </c>
      <c r="R291" s="12">
        <f t="shared" si="59"/>
        <v>0.0037541435283741076</v>
      </c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ht="12.75">
      <c r="A292" s="77"/>
      <c r="B292" s="77"/>
      <c r="C292" s="77"/>
      <c r="D292" s="79">
        <f t="shared" si="56"/>
        <v>0</v>
      </c>
      <c r="E292" s="79">
        <f t="shared" si="56"/>
        <v>0</v>
      </c>
      <c r="F292" s="16">
        <f t="shared" si="57"/>
        <v>0</v>
      </c>
      <c r="G292" s="16">
        <f t="shared" si="57"/>
        <v>0</v>
      </c>
      <c r="H292" s="16">
        <f t="shared" si="60"/>
        <v>0</v>
      </c>
      <c r="I292" s="16">
        <f t="shared" si="61"/>
        <v>0</v>
      </c>
      <c r="J292" s="16">
        <f t="shared" si="62"/>
        <v>0</v>
      </c>
      <c r="K292" s="16">
        <f t="shared" si="63"/>
        <v>0</v>
      </c>
      <c r="L292" s="16">
        <f t="shared" si="64"/>
        <v>0</v>
      </c>
      <c r="M292" s="16">
        <f t="shared" si="58"/>
        <v>-0.0037541435283741076</v>
      </c>
      <c r="N292" s="16">
        <f t="shared" si="65"/>
        <v>0</v>
      </c>
      <c r="O292" s="80">
        <f t="shared" si="66"/>
        <v>0</v>
      </c>
      <c r="P292" s="16">
        <f t="shared" si="67"/>
        <v>0</v>
      </c>
      <c r="Q292" s="16">
        <f t="shared" si="68"/>
        <v>0</v>
      </c>
      <c r="R292" s="12">
        <f t="shared" si="59"/>
        <v>0.0037541435283741076</v>
      </c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ht="12.75">
      <c r="A293" s="77"/>
      <c r="B293" s="77"/>
      <c r="C293" s="77"/>
      <c r="D293" s="79">
        <f t="shared" si="56"/>
        <v>0</v>
      </c>
      <c r="E293" s="79">
        <f t="shared" si="56"/>
        <v>0</v>
      </c>
      <c r="F293" s="16">
        <f t="shared" si="57"/>
        <v>0</v>
      </c>
      <c r="G293" s="16">
        <f t="shared" si="57"/>
        <v>0</v>
      </c>
      <c r="H293" s="16">
        <f t="shared" si="60"/>
        <v>0</v>
      </c>
      <c r="I293" s="16">
        <f t="shared" si="61"/>
        <v>0</v>
      </c>
      <c r="J293" s="16">
        <f t="shared" si="62"/>
        <v>0</v>
      </c>
      <c r="K293" s="16">
        <f t="shared" si="63"/>
        <v>0</v>
      </c>
      <c r="L293" s="16">
        <f t="shared" si="64"/>
        <v>0</v>
      </c>
      <c r="M293" s="16">
        <f t="shared" si="58"/>
        <v>-0.0037541435283741076</v>
      </c>
      <c r="N293" s="16">
        <f t="shared" si="65"/>
        <v>0</v>
      </c>
      <c r="O293" s="80">
        <f t="shared" si="66"/>
        <v>0</v>
      </c>
      <c r="P293" s="16">
        <f t="shared" si="67"/>
        <v>0</v>
      </c>
      <c r="Q293" s="16">
        <f t="shared" si="68"/>
        <v>0</v>
      </c>
      <c r="R293" s="12">
        <f t="shared" si="59"/>
        <v>0.0037541435283741076</v>
      </c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ht="12.75">
      <c r="A294" s="77"/>
      <c r="B294" s="77"/>
      <c r="C294" s="77"/>
      <c r="D294" s="79">
        <f t="shared" si="56"/>
        <v>0</v>
      </c>
      <c r="E294" s="79">
        <f t="shared" si="56"/>
        <v>0</v>
      </c>
      <c r="F294" s="16">
        <f t="shared" si="57"/>
        <v>0</v>
      </c>
      <c r="G294" s="16">
        <f t="shared" si="57"/>
        <v>0</v>
      </c>
      <c r="H294" s="16">
        <f t="shared" si="60"/>
        <v>0</v>
      </c>
      <c r="I294" s="16">
        <f t="shared" si="61"/>
        <v>0</v>
      </c>
      <c r="J294" s="16">
        <f t="shared" si="62"/>
        <v>0</v>
      </c>
      <c r="K294" s="16">
        <f t="shared" si="63"/>
        <v>0</v>
      </c>
      <c r="L294" s="16">
        <f t="shared" si="64"/>
        <v>0</v>
      </c>
      <c r="M294" s="16">
        <f t="shared" si="58"/>
        <v>-0.0037541435283741076</v>
      </c>
      <c r="N294" s="16">
        <f t="shared" si="65"/>
        <v>0</v>
      </c>
      <c r="O294" s="80">
        <f t="shared" si="66"/>
        <v>0</v>
      </c>
      <c r="P294" s="16">
        <f t="shared" si="67"/>
        <v>0</v>
      </c>
      <c r="Q294" s="16">
        <f t="shared" si="68"/>
        <v>0</v>
      </c>
      <c r="R294" s="12">
        <f t="shared" si="59"/>
        <v>0.0037541435283741076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ht="12.75">
      <c r="A295" s="77"/>
      <c r="B295" s="77"/>
      <c r="C295" s="77"/>
      <c r="D295" s="79">
        <f t="shared" si="56"/>
        <v>0</v>
      </c>
      <c r="E295" s="79">
        <f t="shared" si="56"/>
        <v>0</v>
      </c>
      <c r="F295" s="16">
        <f t="shared" si="57"/>
        <v>0</v>
      </c>
      <c r="G295" s="16">
        <f t="shared" si="57"/>
        <v>0</v>
      </c>
      <c r="H295" s="16">
        <f t="shared" si="60"/>
        <v>0</v>
      </c>
      <c r="I295" s="16">
        <f t="shared" si="61"/>
        <v>0</v>
      </c>
      <c r="J295" s="16">
        <f t="shared" si="62"/>
        <v>0</v>
      </c>
      <c r="K295" s="16">
        <f t="shared" si="63"/>
        <v>0</v>
      </c>
      <c r="L295" s="16">
        <f t="shared" si="64"/>
        <v>0</v>
      </c>
      <c r="M295" s="16">
        <f t="shared" si="58"/>
        <v>-0.0037541435283741076</v>
      </c>
      <c r="N295" s="16">
        <f t="shared" si="65"/>
        <v>0</v>
      </c>
      <c r="O295" s="80">
        <f t="shared" si="66"/>
        <v>0</v>
      </c>
      <c r="P295" s="16">
        <f t="shared" si="67"/>
        <v>0</v>
      </c>
      <c r="Q295" s="16">
        <f t="shared" si="68"/>
        <v>0</v>
      </c>
      <c r="R295" s="12">
        <f t="shared" si="59"/>
        <v>0.0037541435283741076</v>
      </c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ht="12.75">
      <c r="A296" s="77"/>
      <c r="B296" s="77"/>
      <c r="C296" s="77"/>
      <c r="D296" s="79">
        <f t="shared" si="56"/>
        <v>0</v>
      </c>
      <c r="E296" s="79">
        <f t="shared" si="56"/>
        <v>0</v>
      </c>
      <c r="F296" s="16">
        <f t="shared" si="57"/>
        <v>0</v>
      </c>
      <c r="G296" s="16">
        <f t="shared" si="57"/>
        <v>0</v>
      </c>
      <c r="H296" s="16">
        <f t="shared" si="60"/>
        <v>0</v>
      </c>
      <c r="I296" s="16">
        <f t="shared" si="61"/>
        <v>0</v>
      </c>
      <c r="J296" s="16">
        <f t="shared" si="62"/>
        <v>0</v>
      </c>
      <c r="K296" s="16">
        <f t="shared" si="63"/>
        <v>0</v>
      </c>
      <c r="L296" s="16">
        <f t="shared" si="64"/>
        <v>0</v>
      </c>
      <c r="M296" s="16">
        <f t="shared" si="58"/>
        <v>-0.0037541435283741076</v>
      </c>
      <c r="N296" s="16">
        <f t="shared" si="65"/>
        <v>0</v>
      </c>
      <c r="O296" s="80">
        <f t="shared" si="66"/>
        <v>0</v>
      </c>
      <c r="P296" s="16">
        <f t="shared" si="67"/>
        <v>0</v>
      </c>
      <c r="Q296" s="16">
        <f t="shared" si="68"/>
        <v>0</v>
      </c>
      <c r="R296" s="12">
        <f t="shared" si="59"/>
        <v>0.0037541435283741076</v>
      </c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ht="12.75">
      <c r="A297" s="77"/>
      <c r="B297" s="77"/>
      <c r="C297" s="77"/>
      <c r="D297" s="79">
        <f t="shared" si="56"/>
        <v>0</v>
      </c>
      <c r="E297" s="79">
        <f t="shared" si="56"/>
        <v>0</v>
      </c>
      <c r="F297" s="16">
        <f t="shared" si="57"/>
        <v>0</v>
      </c>
      <c r="G297" s="16">
        <f t="shared" si="57"/>
        <v>0</v>
      </c>
      <c r="H297" s="16">
        <f t="shared" si="60"/>
        <v>0</v>
      </c>
      <c r="I297" s="16">
        <f t="shared" si="61"/>
        <v>0</v>
      </c>
      <c r="J297" s="16">
        <f t="shared" si="62"/>
        <v>0</v>
      </c>
      <c r="K297" s="16">
        <f t="shared" si="63"/>
        <v>0</v>
      </c>
      <c r="L297" s="16">
        <f t="shared" si="64"/>
        <v>0</v>
      </c>
      <c r="M297" s="16">
        <f t="shared" si="58"/>
        <v>-0.0037541435283741076</v>
      </c>
      <c r="N297" s="16">
        <f t="shared" si="65"/>
        <v>0</v>
      </c>
      <c r="O297" s="80">
        <f t="shared" si="66"/>
        <v>0</v>
      </c>
      <c r="P297" s="16">
        <f t="shared" si="67"/>
        <v>0</v>
      </c>
      <c r="Q297" s="16">
        <f t="shared" si="68"/>
        <v>0</v>
      </c>
      <c r="R297" s="12">
        <f t="shared" si="59"/>
        <v>0.0037541435283741076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ht="12.75">
      <c r="A298" s="77"/>
      <c r="B298" s="77"/>
      <c r="C298" s="77"/>
      <c r="D298" s="79">
        <f t="shared" si="56"/>
        <v>0</v>
      </c>
      <c r="E298" s="79">
        <f t="shared" si="56"/>
        <v>0</v>
      </c>
      <c r="F298" s="16">
        <f t="shared" si="57"/>
        <v>0</v>
      </c>
      <c r="G298" s="16">
        <f t="shared" si="57"/>
        <v>0</v>
      </c>
      <c r="H298" s="16">
        <f t="shared" si="60"/>
        <v>0</v>
      </c>
      <c r="I298" s="16">
        <f t="shared" si="61"/>
        <v>0</v>
      </c>
      <c r="J298" s="16">
        <f t="shared" si="62"/>
        <v>0</v>
      </c>
      <c r="K298" s="16">
        <f t="shared" si="63"/>
        <v>0</v>
      </c>
      <c r="L298" s="16">
        <f t="shared" si="64"/>
        <v>0</v>
      </c>
      <c r="M298" s="16">
        <f t="shared" si="58"/>
        <v>-0.0037541435283741076</v>
      </c>
      <c r="N298" s="16">
        <f t="shared" si="65"/>
        <v>0</v>
      </c>
      <c r="O298" s="80">
        <f t="shared" si="66"/>
        <v>0</v>
      </c>
      <c r="P298" s="16">
        <f t="shared" si="67"/>
        <v>0</v>
      </c>
      <c r="Q298" s="16">
        <f t="shared" si="68"/>
        <v>0</v>
      </c>
      <c r="R298" s="12">
        <f t="shared" si="59"/>
        <v>0.0037541435283741076</v>
      </c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ht="12.75">
      <c r="A299" s="77"/>
      <c r="B299" s="77"/>
      <c r="C299" s="77"/>
      <c r="D299" s="79">
        <f t="shared" si="56"/>
        <v>0</v>
      </c>
      <c r="E299" s="79">
        <f t="shared" si="56"/>
        <v>0</v>
      </c>
      <c r="F299" s="16">
        <f t="shared" si="57"/>
        <v>0</v>
      </c>
      <c r="G299" s="16">
        <f t="shared" si="57"/>
        <v>0</v>
      </c>
      <c r="H299" s="16">
        <f t="shared" si="60"/>
        <v>0</v>
      </c>
      <c r="I299" s="16">
        <f t="shared" si="61"/>
        <v>0</v>
      </c>
      <c r="J299" s="16">
        <f t="shared" si="62"/>
        <v>0</v>
      </c>
      <c r="K299" s="16">
        <f t="shared" si="63"/>
        <v>0</v>
      </c>
      <c r="L299" s="16">
        <f t="shared" si="64"/>
        <v>0</v>
      </c>
      <c r="M299" s="16">
        <f t="shared" si="58"/>
        <v>-0.0037541435283741076</v>
      </c>
      <c r="N299" s="16">
        <f t="shared" si="65"/>
        <v>0</v>
      </c>
      <c r="O299" s="80">
        <f t="shared" si="66"/>
        <v>0</v>
      </c>
      <c r="P299" s="16">
        <f t="shared" si="67"/>
        <v>0</v>
      </c>
      <c r="Q299" s="16">
        <f t="shared" si="68"/>
        <v>0</v>
      </c>
      <c r="R299" s="12">
        <f t="shared" si="59"/>
        <v>0.0037541435283741076</v>
      </c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ht="12.75">
      <c r="A300" s="77"/>
      <c r="B300" s="77"/>
      <c r="C300" s="77"/>
      <c r="D300" s="79">
        <f t="shared" si="56"/>
        <v>0</v>
      </c>
      <c r="E300" s="79">
        <f t="shared" si="56"/>
        <v>0</v>
      </c>
      <c r="F300" s="16">
        <f t="shared" si="57"/>
        <v>0</v>
      </c>
      <c r="G300" s="16">
        <f t="shared" si="57"/>
        <v>0</v>
      </c>
      <c r="H300" s="16">
        <f t="shared" si="60"/>
        <v>0</v>
      </c>
      <c r="I300" s="16">
        <f t="shared" si="61"/>
        <v>0</v>
      </c>
      <c r="J300" s="16">
        <f t="shared" si="62"/>
        <v>0</v>
      </c>
      <c r="K300" s="16">
        <f t="shared" si="63"/>
        <v>0</v>
      </c>
      <c r="L300" s="16">
        <f t="shared" si="64"/>
        <v>0</v>
      </c>
      <c r="M300" s="16">
        <f t="shared" si="58"/>
        <v>-0.0037541435283741076</v>
      </c>
      <c r="N300" s="16">
        <f t="shared" si="65"/>
        <v>0</v>
      </c>
      <c r="O300" s="80">
        <f t="shared" si="66"/>
        <v>0</v>
      </c>
      <c r="P300" s="16">
        <f t="shared" si="67"/>
        <v>0</v>
      </c>
      <c r="Q300" s="16">
        <f t="shared" si="68"/>
        <v>0</v>
      </c>
      <c r="R300" s="12">
        <f t="shared" si="59"/>
        <v>0.0037541435283741076</v>
      </c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ht="12.75">
      <c r="A301" s="77"/>
      <c r="B301" s="77"/>
      <c r="C301" s="77"/>
      <c r="D301" s="79">
        <f t="shared" si="56"/>
        <v>0</v>
      </c>
      <c r="E301" s="79">
        <f t="shared" si="56"/>
        <v>0</v>
      </c>
      <c r="F301" s="16">
        <f t="shared" si="57"/>
        <v>0</v>
      </c>
      <c r="G301" s="16">
        <f t="shared" si="57"/>
        <v>0</v>
      </c>
      <c r="H301" s="16">
        <f t="shared" si="60"/>
        <v>0</v>
      </c>
      <c r="I301" s="16">
        <f t="shared" si="61"/>
        <v>0</v>
      </c>
      <c r="J301" s="16">
        <f t="shared" si="62"/>
        <v>0</v>
      </c>
      <c r="K301" s="16">
        <f t="shared" si="63"/>
        <v>0</v>
      </c>
      <c r="L301" s="16">
        <f t="shared" si="64"/>
        <v>0</v>
      </c>
      <c r="M301" s="16">
        <f t="shared" si="58"/>
        <v>-0.0037541435283741076</v>
      </c>
      <c r="N301" s="16">
        <f t="shared" si="65"/>
        <v>0</v>
      </c>
      <c r="O301" s="80">
        <f t="shared" si="66"/>
        <v>0</v>
      </c>
      <c r="P301" s="16">
        <f t="shared" si="67"/>
        <v>0</v>
      </c>
      <c r="Q301" s="16">
        <f t="shared" si="68"/>
        <v>0</v>
      </c>
      <c r="R301" s="12">
        <f t="shared" si="59"/>
        <v>0.0037541435283741076</v>
      </c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ht="12.75">
      <c r="A302" s="77"/>
      <c r="B302" s="77"/>
      <c r="C302" s="77"/>
      <c r="D302" s="79">
        <f t="shared" si="56"/>
        <v>0</v>
      </c>
      <c r="E302" s="79">
        <f t="shared" si="56"/>
        <v>0</v>
      </c>
      <c r="F302" s="16">
        <f t="shared" si="57"/>
        <v>0</v>
      </c>
      <c r="G302" s="16">
        <f t="shared" si="57"/>
        <v>0</v>
      </c>
      <c r="H302" s="16">
        <f t="shared" si="60"/>
        <v>0</v>
      </c>
      <c r="I302" s="16">
        <f t="shared" si="61"/>
        <v>0</v>
      </c>
      <c r="J302" s="16">
        <f t="shared" si="62"/>
        <v>0</v>
      </c>
      <c r="K302" s="16">
        <f t="shared" si="63"/>
        <v>0</v>
      </c>
      <c r="L302" s="16">
        <f t="shared" si="64"/>
        <v>0</v>
      </c>
      <c r="M302" s="16">
        <f t="shared" si="58"/>
        <v>-0.0037541435283741076</v>
      </c>
      <c r="N302" s="16">
        <f t="shared" si="65"/>
        <v>0</v>
      </c>
      <c r="O302" s="80">
        <f t="shared" si="66"/>
        <v>0</v>
      </c>
      <c r="P302" s="16">
        <f t="shared" si="67"/>
        <v>0</v>
      </c>
      <c r="Q302" s="16">
        <f t="shared" si="68"/>
        <v>0</v>
      </c>
      <c r="R302" s="12">
        <f t="shared" si="59"/>
        <v>0.0037541435283741076</v>
      </c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ht="12.75">
      <c r="A303" s="77"/>
      <c r="B303" s="77"/>
      <c r="C303" s="77"/>
      <c r="D303" s="79">
        <f t="shared" si="56"/>
        <v>0</v>
      </c>
      <c r="E303" s="79">
        <f t="shared" si="56"/>
        <v>0</v>
      </c>
      <c r="F303" s="16">
        <f t="shared" si="57"/>
        <v>0</v>
      </c>
      <c r="G303" s="16">
        <f t="shared" si="57"/>
        <v>0</v>
      </c>
      <c r="H303" s="16">
        <f t="shared" si="60"/>
        <v>0</v>
      </c>
      <c r="I303" s="16">
        <f t="shared" si="61"/>
        <v>0</v>
      </c>
      <c r="J303" s="16">
        <f t="shared" si="62"/>
        <v>0</v>
      </c>
      <c r="K303" s="16">
        <f t="shared" si="63"/>
        <v>0</v>
      </c>
      <c r="L303" s="16">
        <f t="shared" si="64"/>
        <v>0</v>
      </c>
      <c r="M303" s="16">
        <f t="shared" si="58"/>
        <v>-0.0037541435283741076</v>
      </c>
      <c r="N303" s="16">
        <f t="shared" si="65"/>
        <v>0</v>
      </c>
      <c r="O303" s="80">
        <f t="shared" si="66"/>
        <v>0</v>
      </c>
      <c r="P303" s="16">
        <f t="shared" si="67"/>
        <v>0</v>
      </c>
      <c r="Q303" s="16">
        <f t="shared" si="68"/>
        <v>0</v>
      </c>
      <c r="R303" s="12">
        <f t="shared" si="59"/>
        <v>0.0037541435283741076</v>
      </c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ht="12.75">
      <c r="A304" s="77"/>
      <c r="B304" s="77"/>
      <c r="C304" s="77"/>
      <c r="D304" s="79">
        <f t="shared" si="56"/>
        <v>0</v>
      </c>
      <c r="E304" s="79">
        <f t="shared" si="56"/>
        <v>0</v>
      </c>
      <c r="F304" s="16">
        <f t="shared" si="57"/>
        <v>0</v>
      </c>
      <c r="G304" s="16">
        <f t="shared" si="57"/>
        <v>0</v>
      </c>
      <c r="H304" s="16">
        <f t="shared" si="60"/>
        <v>0</v>
      </c>
      <c r="I304" s="16">
        <f t="shared" si="61"/>
        <v>0</v>
      </c>
      <c r="J304" s="16">
        <f t="shared" si="62"/>
        <v>0</v>
      </c>
      <c r="K304" s="16">
        <f t="shared" si="63"/>
        <v>0</v>
      </c>
      <c r="L304" s="16">
        <f t="shared" si="64"/>
        <v>0</v>
      </c>
      <c r="M304" s="16">
        <f t="shared" si="58"/>
        <v>-0.0037541435283741076</v>
      </c>
      <c r="N304" s="16">
        <f t="shared" si="65"/>
        <v>0</v>
      </c>
      <c r="O304" s="80">
        <f t="shared" si="66"/>
        <v>0</v>
      </c>
      <c r="P304" s="16">
        <f t="shared" si="67"/>
        <v>0</v>
      </c>
      <c r="Q304" s="16">
        <f t="shared" si="68"/>
        <v>0</v>
      </c>
      <c r="R304" s="12">
        <f t="shared" si="59"/>
        <v>0.0037541435283741076</v>
      </c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ht="12.75">
      <c r="A305" s="77"/>
      <c r="B305" s="77"/>
      <c r="C305" s="77"/>
      <c r="D305" s="79">
        <f t="shared" si="56"/>
        <v>0</v>
      </c>
      <c r="E305" s="79">
        <f t="shared" si="56"/>
        <v>0</v>
      </c>
      <c r="F305" s="16">
        <f t="shared" si="57"/>
        <v>0</v>
      </c>
      <c r="G305" s="16">
        <f t="shared" si="57"/>
        <v>0</v>
      </c>
      <c r="H305" s="16">
        <f t="shared" si="60"/>
        <v>0</v>
      </c>
      <c r="I305" s="16">
        <f t="shared" si="61"/>
        <v>0</v>
      </c>
      <c r="J305" s="16">
        <f t="shared" si="62"/>
        <v>0</v>
      </c>
      <c r="K305" s="16">
        <f t="shared" si="63"/>
        <v>0</v>
      </c>
      <c r="L305" s="16">
        <f t="shared" si="64"/>
        <v>0</v>
      </c>
      <c r="M305" s="16">
        <f t="shared" si="58"/>
        <v>-0.0037541435283741076</v>
      </c>
      <c r="N305" s="16">
        <f t="shared" si="65"/>
        <v>0</v>
      </c>
      <c r="O305" s="80">
        <f t="shared" si="66"/>
        <v>0</v>
      </c>
      <c r="P305" s="16">
        <f t="shared" si="67"/>
        <v>0</v>
      </c>
      <c r="Q305" s="16">
        <f t="shared" si="68"/>
        <v>0</v>
      </c>
      <c r="R305" s="12">
        <f t="shared" si="59"/>
        <v>0.0037541435283741076</v>
      </c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ht="12.75">
      <c r="A306" s="77"/>
      <c r="B306" s="77"/>
      <c r="C306" s="77"/>
      <c r="D306" s="79">
        <f t="shared" si="56"/>
        <v>0</v>
      </c>
      <c r="E306" s="79">
        <f t="shared" si="56"/>
        <v>0</v>
      </c>
      <c r="F306" s="16">
        <f t="shared" si="57"/>
        <v>0</v>
      </c>
      <c r="G306" s="16">
        <f t="shared" si="57"/>
        <v>0</v>
      </c>
      <c r="H306" s="16">
        <f t="shared" si="60"/>
        <v>0</v>
      </c>
      <c r="I306" s="16">
        <f t="shared" si="61"/>
        <v>0</v>
      </c>
      <c r="J306" s="16">
        <f t="shared" si="62"/>
        <v>0</v>
      </c>
      <c r="K306" s="16">
        <f t="shared" si="63"/>
        <v>0</v>
      </c>
      <c r="L306" s="16">
        <f t="shared" si="64"/>
        <v>0</v>
      </c>
      <c r="M306" s="16">
        <f t="shared" si="58"/>
        <v>-0.0037541435283741076</v>
      </c>
      <c r="N306" s="16">
        <f t="shared" si="65"/>
        <v>0</v>
      </c>
      <c r="O306" s="80">
        <f t="shared" si="66"/>
        <v>0</v>
      </c>
      <c r="P306" s="16">
        <f t="shared" si="67"/>
        <v>0</v>
      </c>
      <c r="Q306" s="16">
        <f t="shared" si="68"/>
        <v>0</v>
      </c>
      <c r="R306" s="12">
        <f t="shared" si="59"/>
        <v>0.0037541435283741076</v>
      </c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ht="12.75">
      <c r="A307" s="77"/>
      <c r="B307" s="77"/>
      <c r="C307" s="77"/>
      <c r="D307" s="79">
        <f t="shared" si="56"/>
        <v>0</v>
      </c>
      <c r="E307" s="79">
        <f t="shared" si="56"/>
        <v>0</v>
      </c>
      <c r="F307" s="16">
        <f t="shared" si="57"/>
        <v>0</v>
      </c>
      <c r="G307" s="16">
        <f t="shared" si="57"/>
        <v>0</v>
      </c>
      <c r="H307" s="16">
        <f t="shared" si="60"/>
        <v>0</v>
      </c>
      <c r="I307" s="16">
        <f t="shared" si="61"/>
        <v>0</v>
      </c>
      <c r="J307" s="16">
        <f t="shared" si="62"/>
        <v>0</v>
      </c>
      <c r="K307" s="16">
        <f t="shared" si="63"/>
        <v>0</v>
      </c>
      <c r="L307" s="16">
        <f t="shared" si="64"/>
        <v>0</v>
      </c>
      <c r="M307" s="16">
        <f t="shared" si="58"/>
        <v>-0.0037541435283741076</v>
      </c>
      <c r="N307" s="16">
        <f t="shared" si="65"/>
        <v>0</v>
      </c>
      <c r="O307" s="80">
        <f t="shared" si="66"/>
        <v>0</v>
      </c>
      <c r="P307" s="16">
        <f t="shared" si="67"/>
        <v>0</v>
      </c>
      <c r="Q307" s="16">
        <f t="shared" si="68"/>
        <v>0</v>
      </c>
      <c r="R307" s="12">
        <f t="shared" si="59"/>
        <v>0.0037541435283741076</v>
      </c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ht="12.75">
      <c r="A308" s="77"/>
      <c r="B308" s="77"/>
      <c r="C308" s="77"/>
      <c r="D308" s="79">
        <f t="shared" si="56"/>
        <v>0</v>
      </c>
      <c r="E308" s="79">
        <f t="shared" si="56"/>
        <v>0</v>
      </c>
      <c r="F308" s="16">
        <f t="shared" si="57"/>
        <v>0</v>
      </c>
      <c r="G308" s="16">
        <f t="shared" si="57"/>
        <v>0</v>
      </c>
      <c r="H308" s="16">
        <f t="shared" si="60"/>
        <v>0</v>
      </c>
      <c r="I308" s="16">
        <f t="shared" si="61"/>
        <v>0</v>
      </c>
      <c r="J308" s="16">
        <f t="shared" si="62"/>
        <v>0</v>
      </c>
      <c r="K308" s="16">
        <f t="shared" si="63"/>
        <v>0</v>
      </c>
      <c r="L308" s="16">
        <f t="shared" si="64"/>
        <v>0</v>
      </c>
      <c r="M308" s="16">
        <f t="shared" si="58"/>
        <v>-0.0037541435283741076</v>
      </c>
      <c r="N308" s="16">
        <f t="shared" si="65"/>
        <v>0</v>
      </c>
      <c r="O308" s="80">
        <f t="shared" si="66"/>
        <v>0</v>
      </c>
      <c r="P308" s="16">
        <f t="shared" si="67"/>
        <v>0</v>
      </c>
      <c r="Q308" s="16">
        <f t="shared" si="68"/>
        <v>0</v>
      </c>
      <c r="R308" s="12">
        <f t="shared" si="59"/>
        <v>0.0037541435283741076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ht="12.75">
      <c r="A309" s="77"/>
      <c r="B309" s="77"/>
      <c r="C309" s="77"/>
      <c r="D309" s="79">
        <f t="shared" si="56"/>
        <v>0</v>
      </c>
      <c r="E309" s="79">
        <f t="shared" si="56"/>
        <v>0</v>
      </c>
      <c r="F309" s="16">
        <f t="shared" si="57"/>
        <v>0</v>
      </c>
      <c r="G309" s="16">
        <f t="shared" si="57"/>
        <v>0</v>
      </c>
      <c r="H309" s="16">
        <f t="shared" si="60"/>
        <v>0</v>
      </c>
      <c r="I309" s="16">
        <f t="shared" si="61"/>
        <v>0</v>
      </c>
      <c r="J309" s="16">
        <f t="shared" si="62"/>
        <v>0</v>
      </c>
      <c r="K309" s="16">
        <f t="shared" si="63"/>
        <v>0</v>
      </c>
      <c r="L309" s="16">
        <f t="shared" si="64"/>
        <v>0</v>
      </c>
      <c r="M309" s="16">
        <f t="shared" si="58"/>
        <v>-0.0037541435283741076</v>
      </c>
      <c r="N309" s="16">
        <f t="shared" si="65"/>
        <v>0</v>
      </c>
      <c r="O309" s="80">
        <f t="shared" si="66"/>
        <v>0</v>
      </c>
      <c r="P309" s="16">
        <f t="shared" si="67"/>
        <v>0</v>
      </c>
      <c r="Q309" s="16">
        <f t="shared" si="68"/>
        <v>0</v>
      </c>
      <c r="R309" s="12">
        <f t="shared" si="59"/>
        <v>0.0037541435283741076</v>
      </c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ht="12.75">
      <c r="A310" s="77"/>
      <c r="B310" s="77"/>
      <c r="C310" s="77"/>
      <c r="D310" s="79">
        <f t="shared" si="56"/>
        <v>0</v>
      </c>
      <c r="E310" s="79">
        <f t="shared" si="56"/>
        <v>0</v>
      </c>
      <c r="F310" s="16">
        <f t="shared" si="57"/>
        <v>0</v>
      </c>
      <c r="G310" s="16">
        <f t="shared" si="57"/>
        <v>0</v>
      </c>
      <c r="H310" s="16">
        <f t="shared" si="60"/>
        <v>0</v>
      </c>
      <c r="I310" s="16">
        <f t="shared" si="61"/>
        <v>0</v>
      </c>
      <c r="J310" s="16">
        <f t="shared" si="62"/>
        <v>0</v>
      </c>
      <c r="K310" s="16">
        <f t="shared" si="63"/>
        <v>0</v>
      </c>
      <c r="L310" s="16">
        <f t="shared" si="64"/>
        <v>0</v>
      </c>
      <c r="M310" s="16">
        <f t="shared" si="58"/>
        <v>-0.0037541435283741076</v>
      </c>
      <c r="N310" s="16">
        <f t="shared" si="65"/>
        <v>0</v>
      </c>
      <c r="O310" s="80">
        <f t="shared" si="66"/>
        <v>0</v>
      </c>
      <c r="P310" s="16">
        <f t="shared" si="67"/>
        <v>0</v>
      </c>
      <c r="Q310" s="16">
        <f t="shared" si="68"/>
        <v>0</v>
      </c>
      <c r="R310" s="12">
        <f t="shared" si="59"/>
        <v>0.0037541435283741076</v>
      </c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ht="12.75">
      <c r="A311" s="77"/>
      <c r="B311" s="77"/>
      <c r="C311" s="77"/>
      <c r="D311" s="79">
        <f t="shared" si="56"/>
        <v>0</v>
      </c>
      <c r="E311" s="79">
        <f t="shared" si="56"/>
        <v>0</v>
      </c>
      <c r="F311" s="16">
        <f t="shared" si="57"/>
        <v>0</v>
      </c>
      <c r="G311" s="16">
        <f t="shared" si="57"/>
        <v>0</v>
      </c>
      <c r="H311" s="16">
        <f t="shared" si="60"/>
        <v>0</v>
      </c>
      <c r="I311" s="16">
        <f t="shared" si="61"/>
        <v>0</v>
      </c>
      <c r="J311" s="16">
        <f t="shared" si="62"/>
        <v>0</v>
      </c>
      <c r="K311" s="16">
        <f t="shared" si="63"/>
        <v>0</v>
      </c>
      <c r="L311" s="16">
        <f t="shared" si="64"/>
        <v>0</v>
      </c>
      <c r="M311" s="16">
        <f t="shared" si="58"/>
        <v>-0.0037541435283741076</v>
      </c>
      <c r="N311" s="16">
        <f t="shared" si="65"/>
        <v>0</v>
      </c>
      <c r="O311" s="80">
        <f t="shared" si="66"/>
        <v>0</v>
      </c>
      <c r="P311" s="16">
        <f t="shared" si="67"/>
        <v>0</v>
      </c>
      <c r="Q311" s="16">
        <f t="shared" si="68"/>
        <v>0</v>
      </c>
      <c r="R311" s="12">
        <f t="shared" si="59"/>
        <v>0.0037541435283741076</v>
      </c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ht="12.75">
      <c r="A312" s="77"/>
      <c r="B312" s="77"/>
      <c r="C312" s="77"/>
      <c r="D312" s="79">
        <f t="shared" si="56"/>
        <v>0</v>
      </c>
      <c r="E312" s="79">
        <f t="shared" si="56"/>
        <v>0</v>
      </c>
      <c r="F312" s="16">
        <f t="shared" si="57"/>
        <v>0</v>
      </c>
      <c r="G312" s="16">
        <f t="shared" si="57"/>
        <v>0</v>
      </c>
      <c r="H312" s="16">
        <f t="shared" si="60"/>
        <v>0</v>
      </c>
      <c r="I312" s="16">
        <f t="shared" si="61"/>
        <v>0</v>
      </c>
      <c r="J312" s="16">
        <f t="shared" si="62"/>
        <v>0</v>
      </c>
      <c r="K312" s="16">
        <f t="shared" si="63"/>
        <v>0</v>
      </c>
      <c r="L312" s="16">
        <f t="shared" si="64"/>
        <v>0</v>
      </c>
      <c r="M312" s="16">
        <f t="shared" si="58"/>
        <v>-0.0037541435283741076</v>
      </c>
      <c r="N312" s="16">
        <f t="shared" si="65"/>
        <v>0</v>
      </c>
      <c r="O312" s="80">
        <f t="shared" si="66"/>
        <v>0</v>
      </c>
      <c r="P312" s="16">
        <f t="shared" si="67"/>
        <v>0</v>
      </c>
      <c r="Q312" s="16">
        <f t="shared" si="68"/>
        <v>0</v>
      </c>
      <c r="R312" s="12">
        <f t="shared" si="59"/>
        <v>0.0037541435283741076</v>
      </c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ht="12.75">
      <c r="A313" s="77"/>
      <c r="B313" s="77"/>
      <c r="C313" s="77"/>
      <c r="D313" s="79">
        <f t="shared" si="56"/>
        <v>0</v>
      </c>
      <c r="E313" s="79">
        <f t="shared" si="56"/>
        <v>0</v>
      </c>
      <c r="F313" s="16">
        <f t="shared" si="57"/>
        <v>0</v>
      </c>
      <c r="G313" s="16">
        <f t="shared" si="57"/>
        <v>0</v>
      </c>
      <c r="H313" s="16">
        <f t="shared" si="60"/>
        <v>0</v>
      </c>
      <c r="I313" s="16">
        <f t="shared" si="61"/>
        <v>0</v>
      </c>
      <c r="J313" s="16">
        <f t="shared" si="62"/>
        <v>0</v>
      </c>
      <c r="K313" s="16">
        <f t="shared" si="63"/>
        <v>0</v>
      </c>
      <c r="L313" s="16">
        <f t="shared" si="64"/>
        <v>0</v>
      </c>
      <c r="M313" s="16">
        <f t="shared" si="58"/>
        <v>-0.0037541435283741076</v>
      </c>
      <c r="N313" s="16">
        <f t="shared" si="65"/>
        <v>0</v>
      </c>
      <c r="O313" s="80">
        <f t="shared" si="66"/>
        <v>0</v>
      </c>
      <c r="P313" s="16">
        <f t="shared" si="67"/>
        <v>0</v>
      </c>
      <c r="Q313" s="16">
        <f t="shared" si="68"/>
        <v>0</v>
      </c>
      <c r="R313" s="12">
        <f t="shared" si="59"/>
        <v>0.0037541435283741076</v>
      </c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ht="12.75">
      <c r="A314" s="77"/>
      <c r="B314" s="77"/>
      <c r="C314" s="77"/>
      <c r="D314" s="79">
        <f t="shared" si="56"/>
        <v>0</v>
      </c>
      <c r="E314" s="79">
        <f t="shared" si="56"/>
        <v>0</v>
      </c>
      <c r="F314" s="16">
        <f t="shared" si="57"/>
        <v>0</v>
      </c>
      <c r="G314" s="16">
        <f t="shared" si="57"/>
        <v>0</v>
      </c>
      <c r="H314" s="16">
        <f t="shared" si="60"/>
        <v>0</v>
      </c>
      <c r="I314" s="16">
        <f t="shared" si="61"/>
        <v>0</v>
      </c>
      <c r="J314" s="16">
        <f t="shared" si="62"/>
        <v>0</v>
      </c>
      <c r="K314" s="16">
        <f t="shared" si="63"/>
        <v>0</v>
      </c>
      <c r="L314" s="16">
        <f t="shared" si="64"/>
        <v>0</v>
      </c>
      <c r="M314" s="16">
        <f t="shared" si="58"/>
        <v>-0.0037541435283741076</v>
      </c>
      <c r="N314" s="16">
        <f t="shared" si="65"/>
        <v>0</v>
      </c>
      <c r="O314" s="80">
        <f t="shared" si="66"/>
        <v>0</v>
      </c>
      <c r="P314" s="16">
        <f t="shared" si="67"/>
        <v>0</v>
      </c>
      <c r="Q314" s="16">
        <f t="shared" si="68"/>
        <v>0</v>
      </c>
      <c r="R314" s="12">
        <f t="shared" si="59"/>
        <v>0.0037541435283741076</v>
      </c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ht="12.75">
      <c r="A315" s="77"/>
      <c r="B315" s="77"/>
      <c r="C315" s="77"/>
      <c r="D315" s="79">
        <f t="shared" si="56"/>
        <v>0</v>
      </c>
      <c r="E315" s="79">
        <f t="shared" si="56"/>
        <v>0</v>
      </c>
      <c r="F315" s="16">
        <f t="shared" si="57"/>
        <v>0</v>
      </c>
      <c r="G315" s="16">
        <f t="shared" si="57"/>
        <v>0</v>
      </c>
      <c r="H315" s="16">
        <f t="shared" si="60"/>
        <v>0</v>
      </c>
      <c r="I315" s="16">
        <f t="shared" si="61"/>
        <v>0</v>
      </c>
      <c r="J315" s="16">
        <f t="shared" si="62"/>
        <v>0</v>
      </c>
      <c r="K315" s="16">
        <f t="shared" si="63"/>
        <v>0</v>
      </c>
      <c r="L315" s="16">
        <f t="shared" si="64"/>
        <v>0</v>
      </c>
      <c r="M315" s="16">
        <f t="shared" si="58"/>
        <v>-0.0037541435283741076</v>
      </c>
      <c r="N315" s="16">
        <f t="shared" si="65"/>
        <v>0</v>
      </c>
      <c r="O315" s="80">
        <f t="shared" si="66"/>
        <v>0</v>
      </c>
      <c r="P315" s="16">
        <f t="shared" si="67"/>
        <v>0</v>
      </c>
      <c r="Q315" s="16">
        <f t="shared" si="68"/>
        <v>0</v>
      </c>
      <c r="R315" s="12">
        <f t="shared" si="59"/>
        <v>0.0037541435283741076</v>
      </c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ht="12.75">
      <c r="A316" s="77"/>
      <c r="B316" s="77"/>
      <c r="C316" s="77"/>
      <c r="D316" s="79">
        <f t="shared" si="56"/>
        <v>0</v>
      </c>
      <c r="E316" s="79">
        <f t="shared" si="56"/>
        <v>0</v>
      </c>
      <c r="F316" s="16">
        <f t="shared" si="57"/>
        <v>0</v>
      </c>
      <c r="G316" s="16">
        <f t="shared" si="57"/>
        <v>0</v>
      </c>
      <c r="H316" s="16">
        <f t="shared" si="60"/>
        <v>0</v>
      </c>
      <c r="I316" s="16">
        <f t="shared" si="61"/>
        <v>0</v>
      </c>
      <c r="J316" s="16">
        <f t="shared" si="62"/>
        <v>0</v>
      </c>
      <c r="K316" s="16">
        <f t="shared" si="63"/>
        <v>0</v>
      </c>
      <c r="L316" s="16">
        <f t="shared" si="64"/>
        <v>0</v>
      </c>
      <c r="M316" s="16">
        <f t="shared" si="58"/>
        <v>-0.0037541435283741076</v>
      </c>
      <c r="N316" s="16">
        <f t="shared" si="65"/>
        <v>0</v>
      </c>
      <c r="O316" s="80">
        <f t="shared" si="66"/>
        <v>0</v>
      </c>
      <c r="P316" s="16">
        <f t="shared" si="67"/>
        <v>0</v>
      </c>
      <c r="Q316" s="16">
        <f t="shared" si="68"/>
        <v>0</v>
      </c>
      <c r="R316" s="12">
        <f t="shared" si="59"/>
        <v>0.0037541435283741076</v>
      </c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ht="12.75">
      <c r="A317" s="77"/>
      <c r="B317" s="77"/>
      <c r="C317" s="77"/>
      <c r="D317" s="79">
        <f t="shared" si="56"/>
        <v>0</v>
      </c>
      <c r="E317" s="79">
        <f t="shared" si="56"/>
        <v>0</v>
      </c>
      <c r="F317" s="16">
        <f t="shared" si="57"/>
        <v>0</v>
      </c>
      <c r="G317" s="16">
        <f t="shared" si="57"/>
        <v>0</v>
      </c>
      <c r="H317" s="16">
        <f t="shared" si="60"/>
        <v>0</v>
      </c>
      <c r="I317" s="16">
        <f t="shared" si="61"/>
        <v>0</v>
      </c>
      <c r="J317" s="16">
        <f t="shared" si="62"/>
        <v>0</v>
      </c>
      <c r="K317" s="16">
        <f t="shared" si="63"/>
        <v>0</v>
      </c>
      <c r="L317" s="16">
        <f t="shared" si="64"/>
        <v>0</v>
      </c>
      <c r="M317" s="16">
        <f t="shared" si="58"/>
        <v>-0.0037541435283741076</v>
      </c>
      <c r="N317" s="16">
        <f t="shared" si="65"/>
        <v>0</v>
      </c>
      <c r="O317" s="80">
        <f t="shared" si="66"/>
        <v>0</v>
      </c>
      <c r="P317" s="16">
        <f t="shared" si="67"/>
        <v>0</v>
      </c>
      <c r="Q317" s="16">
        <f t="shared" si="68"/>
        <v>0</v>
      </c>
      <c r="R317" s="12">
        <f t="shared" si="59"/>
        <v>0.0037541435283741076</v>
      </c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ht="12.75">
      <c r="A318" s="77"/>
      <c r="B318" s="77"/>
      <c r="C318" s="77"/>
      <c r="D318" s="79">
        <f t="shared" si="56"/>
        <v>0</v>
      </c>
      <c r="E318" s="79">
        <f t="shared" si="56"/>
        <v>0</v>
      </c>
      <c r="F318" s="16">
        <f t="shared" si="57"/>
        <v>0</v>
      </c>
      <c r="G318" s="16">
        <f t="shared" si="57"/>
        <v>0</v>
      </c>
      <c r="H318" s="16">
        <f t="shared" si="60"/>
        <v>0</v>
      </c>
      <c r="I318" s="16">
        <f t="shared" si="61"/>
        <v>0</v>
      </c>
      <c r="J318" s="16">
        <f t="shared" si="62"/>
        <v>0</v>
      </c>
      <c r="K318" s="16">
        <f t="shared" si="63"/>
        <v>0</v>
      </c>
      <c r="L318" s="16">
        <f t="shared" si="64"/>
        <v>0</v>
      </c>
      <c r="M318" s="16">
        <f t="shared" si="58"/>
        <v>-0.0037541435283741076</v>
      </c>
      <c r="N318" s="16">
        <f t="shared" si="65"/>
        <v>0</v>
      </c>
      <c r="O318" s="80">
        <f t="shared" si="66"/>
        <v>0</v>
      </c>
      <c r="P318" s="16">
        <f t="shared" si="67"/>
        <v>0</v>
      </c>
      <c r="Q318" s="16">
        <f t="shared" si="68"/>
        <v>0</v>
      </c>
      <c r="R318" s="12">
        <f t="shared" si="59"/>
        <v>0.0037541435283741076</v>
      </c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ht="12.75">
      <c r="A319" s="77"/>
      <c r="B319" s="77"/>
      <c r="C319" s="77"/>
      <c r="D319" s="79">
        <f t="shared" si="56"/>
        <v>0</v>
      </c>
      <c r="E319" s="79">
        <f t="shared" si="56"/>
        <v>0</v>
      </c>
      <c r="F319" s="16">
        <f t="shared" si="57"/>
        <v>0</v>
      </c>
      <c r="G319" s="16">
        <f t="shared" si="57"/>
        <v>0</v>
      </c>
      <c r="H319" s="16">
        <f t="shared" si="60"/>
        <v>0</v>
      </c>
      <c r="I319" s="16">
        <f t="shared" si="61"/>
        <v>0</v>
      </c>
      <c r="J319" s="16">
        <f t="shared" si="62"/>
        <v>0</v>
      </c>
      <c r="K319" s="16">
        <f t="shared" si="63"/>
        <v>0</v>
      </c>
      <c r="L319" s="16">
        <f t="shared" si="64"/>
        <v>0</v>
      </c>
      <c r="M319" s="16">
        <f t="shared" si="58"/>
        <v>-0.0037541435283741076</v>
      </c>
      <c r="N319" s="16">
        <f t="shared" si="65"/>
        <v>0</v>
      </c>
      <c r="O319" s="80">
        <f t="shared" si="66"/>
        <v>0</v>
      </c>
      <c r="P319" s="16">
        <f t="shared" si="67"/>
        <v>0</v>
      </c>
      <c r="Q319" s="16">
        <f t="shared" si="68"/>
        <v>0</v>
      </c>
      <c r="R319" s="12">
        <f t="shared" si="59"/>
        <v>0.0037541435283741076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ht="12.75">
      <c r="A320" s="77"/>
      <c r="B320" s="77"/>
      <c r="C320" s="77"/>
      <c r="D320" s="79">
        <f t="shared" si="56"/>
        <v>0</v>
      </c>
      <c r="E320" s="79">
        <f t="shared" si="56"/>
        <v>0</v>
      </c>
      <c r="F320" s="16">
        <f t="shared" si="57"/>
        <v>0</v>
      </c>
      <c r="G320" s="16">
        <f t="shared" si="57"/>
        <v>0</v>
      </c>
      <c r="H320" s="16">
        <f t="shared" si="60"/>
        <v>0</v>
      </c>
      <c r="I320" s="16">
        <f t="shared" si="61"/>
        <v>0</v>
      </c>
      <c r="J320" s="16">
        <f t="shared" si="62"/>
        <v>0</v>
      </c>
      <c r="K320" s="16">
        <f t="shared" si="63"/>
        <v>0</v>
      </c>
      <c r="L320" s="16">
        <f t="shared" si="64"/>
        <v>0</v>
      </c>
      <c r="M320" s="16">
        <f t="shared" si="58"/>
        <v>-0.0037541435283741076</v>
      </c>
      <c r="N320" s="16">
        <f t="shared" si="65"/>
        <v>0</v>
      </c>
      <c r="O320" s="80">
        <f t="shared" si="66"/>
        <v>0</v>
      </c>
      <c r="P320" s="16">
        <f t="shared" si="67"/>
        <v>0</v>
      </c>
      <c r="Q320" s="16">
        <f t="shared" si="68"/>
        <v>0</v>
      </c>
      <c r="R320" s="12">
        <f t="shared" si="59"/>
        <v>0.0037541435283741076</v>
      </c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ht="12.75">
      <c r="A321" s="77"/>
      <c r="B321" s="77"/>
      <c r="C321" s="77"/>
      <c r="D321" s="79">
        <f t="shared" si="56"/>
        <v>0</v>
      </c>
      <c r="E321" s="79">
        <f t="shared" si="56"/>
        <v>0</v>
      </c>
      <c r="F321" s="16">
        <f t="shared" si="57"/>
        <v>0</v>
      </c>
      <c r="G321" s="16">
        <f t="shared" si="57"/>
        <v>0</v>
      </c>
      <c r="H321" s="16">
        <f t="shared" si="60"/>
        <v>0</v>
      </c>
      <c r="I321" s="16">
        <f t="shared" si="61"/>
        <v>0</v>
      </c>
      <c r="J321" s="16">
        <f t="shared" si="62"/>
        <v>0</v>
      </c>
      <c r="K321" s="16">
        <f t="shared" si="63"/>
        <v>0</v>
      </c>
      <c r="L321" s="16">
        <f t="shared" si="64"/>
        <v>0</v>
      </c>
      <c r="M321" s="16">
        <f t="shared" si="58"/>
        <v>-0.0037541435283741076</v>
      </c>
      <c r="N321" s="16">
        <f t="shared" si="65"/>
        <v>0</v>
      </c>
      <c r="O321" s="80">
        <f t="shared" si="66"/>
        <v>0</v>
      </c>
      <c r="P321" s="16">
        <f t="shared" si="67"/>
        <v>0</v>
      </c>
      <c r="Q321" s="16">
        <f t="shared" si="68"/>
        <v>0</v>
      </c>
      <c r="R321" s="12">
        <f t="shared" si="59"/>
        <v>0.0037541435283741076</v>
      </c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ht="12.75">
      <c r="A322" s="77"/>
      <c r="B322" s="77"/>
      <c r="C322" s="77"/>
      <c r="D322" s="79">
        <f t="shared" si="56"/>
        <v>0</v>
      </c>
      <c r="E322" s="79">
        <f t="shared" si="56"/>
        <v>0</v>
      </c>
      <c r="F322" s="16">
        <f t="shared" si="57"/>
        <v>0</v>
      </c>
      <c r="G322" s="16">
        <f t="shared" si="57"/>
        <v>0</v>
      </c>
      <c r="H322" s="16">
        <f t="shared" si="60"/>
        <v>0</v>
      </c>
      <c r="I322" s="16">
        <f t="shared" si="61"/>
        <v>0</v>
      </c>
      <c r="J322" s="16">
        <f t="shared" si="62"/>
        <v>0</v>
      </c>
      <c r="K322" s="16">
        <f t="shared" si="63"/>
        <v>0</v>
      </c>
      <c r="L322" s="16">
        <f t="shared" si="64"/>
        <v>0</v>
      </c>
      <c r="M322" s="16">
        <f t="shared" si="58"/>
        <v>-0.0037541435283741076</v>
      </c>
      <c r="N322" s="16">
        <f t="shared" si="65"/>
        <v>0</v>
      </c>
      <c r="O322" s="80">
        <f t="shared" si="66"/>
        <v>0</v>
      </c>
      <c r="P322" s="16">
        <f t="shared" si="67"/>
        <v>0</v>
      </c>
      <c r="Q322" s="16">
        <f t="shared" si="68"/>
        <v>0</v>
      </c>
      <c r="R322" s="12">
        <f t="shared" si="59"/>
        <v>0.0037541435283741076</v>
      </c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ht="12.75">
      <c r="A323" s="77"/>
      <c r="B323" s="77"/>
      <c r="C323" s="77"/>
      <c r="D323" s="79">
        <f t="shared" si="56"/>
        <v>0</v>
      </c>
      <c r="E323" s="79">
        <f t="shared" si="56"/>
        <v>0</v>
      </c>
      <c r="F323" s="16">
        <f t="shared" si="57"/>
        <v>0</v>
      </c>
      <c r="G323" s="16">
        <f t="shared" si="57"/>
        <v>0</v>
      </c>
      <c r="H323" s="16">
        <f t="shared" si="60"/>
        <v>0</v>
      </c>
      <c r="I323" s="16">
        <f t="shared" si="61"/>
        <v>0</v>
      </c>
      <c r="J323" s="16">
        <f t="shared" si="62"/>
        <v>0</v>
      </c>
      <c r="K323" s="16">
        <f t="shared" si="63"/>
        <v>0</v>
      </c>
      <c r="L323" s="16">
        <f t="shared" si="64"/>
        <v>0</v>
      </c>
      <c r="M323" s="16">
        <f t="shared" si="58"/>
        <v>-0.0037541435283741076</v>
      </c>
      <c r="N323" s="16">
        <f t="shared" si="65"/>
        <v>0</v>
      </c>
      <c r="O323" s="80">
        <f t="shared" si="66"/>
        <v>0</v>
      </c>
      <c r="P323" s="16">
        <f t="shared" si="67"/>
        <v>0</v>
      </c>
      <c r="Q323" s="16">
        <f t="shared" si="68"/>
        <v>0</v>
      </c>
      <c r="R323" s="12">
        <f t="shared" si="59"/>
        <v>0.0037541435283741076</v>
      </c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ht="12.75">
      <c r="A324" s="77"/>
      <c r="B324" s="77"/>
      <c r="C324" s="77"/>
      <c r="D324" s="79">
        <f t="shared" si="56"/>
        <v>0</v>
      </c>
      <c r="E324" s="79">
        <f t="shared" si="56"/>
        <v>0</v>
      </c>
      <c r="F324" s="16">
        <f t="shared" si="57"/>
        <v>0</v>
      </c>
      <c r="G324" s="16">
        <f t="shared" si="57"/>
        <v>0</v>
      </c>
      <c r="H324" s="16">
        <f t="shared" si="60"/>
        <v>0</v>
      </c>
      <c r="I324" s="16">
        <f t="shared" si="61"/>
        <v>0</v>
      </c>
      <c r="J324" s="16">
        <f t="shared" si="62"/>
        <v>0</v>
      </c>
      <c r="K324" s="16">
        <f t="shared" si="63"/>
        <v>0</v>
      </c>
      <c r="L324" s="16">
        <f t="shared" si="64"/>
        <v>0</v>
      </c>
      <c r="M324" s="16">
        <f t="shared" si="58"/>
        <v>-0.0037541435283741076</v>
      </c>
      <c r="N324" s="16">
        <f t="shared" si="65"/>
        <v>0</v>
      </c>
      <c r="O324" s="80">
        <f t="shared" si="66"/>
        <v>0</v>
      </c>
      <c r="P324" s="16">
        <f t="shared" si="67"/>
        <v>0</v>
      </c>
      <c r="Q324" s="16">
        <f t="shared" si="68"/>
        <v>0</v>
      </c>
      <c r="R324" s="12">
        <f t="shared" si="59"/>
        <v>0.0037541435283741076</v>
      </c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ht="12.75">
      <c r="A325" s="77"/>
      <c r="B325" s="77"/>
      <c r="C325" s="77"/>
      <c r="D325" s="79">
        <f t="shared" si="56"/>
        <v>0</v>
      </c>
      <c r="E325" s="79">
        <f t="shared" si="56"/>
        <v>0</v>
      </c>
      <c r="F325" s="16">
        <f t="shared" si="57"/>
        <v>0</v>
      </c>
      <c r="G325" s="16">
        <f t="shared" si="57"/>
        <v>0</v>
      </c>
      <c r="H325" s="16">
        <f t="shared" si="60"/>
        <v>0</v>
      </c>
      <c r="I325" s="16">
        <f t="shared" si="61"/>
        <v>0</v>
      </c>
      <c r="J325" s="16">
        <f t="shared" si="62"/>
        <v>0</v>
      </c>
      <c r="K325" s="16">
        <f t="shared" si="63"/>
        <v>0</v>
      </c>
      <c r="L325" s="16">
        <f t="shared" si="64"/>
        <v>0</v>
      </c>
      <c r="M325" s="16">
        <f t="shared" si="58"/>
        <v>-0.0037541435283741076</v>
      </c>
      <c r="N325" s="16">
        <f t="shared" si="65"/>
        <v>0</v>
      </c>
      <c r="O325" s="80">
        <f t="shared" si="66"/>
        <v>0</v>
      </c>
      <c r="P325" s="16">
        <f t="shared" si="67"/>
        <v>0</v>
      </c>
      <c r="Q325" s="16">
        <f t="shared" si="68"/>
        <v>0</v>
      </c>
      <c r="R325" s="12">
        <f t="shared" si="59"/>
        <v>0.0037541435283741076</v>
      </c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ht="12.75">
      <c r="A326" s="77"/>
      <c r="B326" s="77"/>
      <c r="C326" s="77"/>
      <c r="D326" s="79">
        <f t="shared" si="56"/>
        <v>0</v>
      </c>
      <c r="E326" s="79">
        <f t="shared" si="56"/>
        <v>0</v>
      </c>
      <c r="F326" s="16">
        <f t="shared" si="57"/>
        <v>0</v>
      </c>
      <c r="G326" s="16">
        <f t="shared" si="57"/>
        <v>0</v>
      </c>
      <c r="H326" s="16">
        <f t="shared" si="60"/>
        <v>0</v>
      </c>
      <c r="I326" s="16">
        <f t="shared" si="61"/>
        <v>0</v>
      </c>
      <c r="J326" s="16">
        <f t="shared" si="62"/>
        <v>0</v>
      </c>
      <c r="K326" s="16">
        <f t="shared" si="63"/>
        <v>0</v>
      </c>
      <c r="L326" s="16">
        <f t="shared" si="64"/>
        <v>0</v>
      </c>
      <c r="M326" s="16">
        <f t="shared" si="58"/>
        <v>-0.0037541435283741076</v>
      </c>
      <c r="N326" s="16">
        <f t="shared" si="65"/>
        <v>0</v>
      </c>
      <c r="O326" s="80">
        <f t="shared" si="66"/>
        <v>0</v>
      </c>
      <c r="P326" s="16">
        <f t="shared" si="67"/>
        <v>0</v>
      </c>
      <c r="Q326" s="16">
        <f t="shared" si="68"/>
        <v>0</v>
      </c>
      <c r="R326" s="12">
        <f t="shared" si="59"/>
        <v>0.0037541435283741076</v>
      </c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ht="12.75">
      <c r="A327" s="77"/>
      <c r="B327" s="77"/>
      <c r="C327" s="77"/>
      <c r="D327" s="79">
        <f t="shared" si="56"/>
        <v>0</v>
      </c>
      <c r="E327" s="79">
        <f t="shared" si="56"/>
        <v>0</v>
      </c>
      <c r="F327" s="16">
        <f t="shared" si="57"/>
        <v>0</v>
      </c>
      <c r="G327" s="16">
        <f t="shared" si="57"/>
        <v>0</v>
      </c>
      <c r="H327" s="16">
        <f t="shared" si="60"/>
        <v>0</v>
      </c>
      <c r="I327" s="16">
        <f t="shared" si="61"/>
        <v>0</v>
      </c>
      <c r="J327" s="16">
        <f t="shared" si="62"/>
        <v>0</v>
      </c>
      <c r="K327" s="16">
        <f t="shared" si="63"/>
        <v>0</v>
      </c>
      <c r="L327" s="16">
        <f t="shared" si="64"/>
        <v>0</v>
      </c>
      <c r="M327" s="16">
        <f t="shared" si="58"/>
        <v>-0.0037541435283741076</v>
      </c>
      <c r="N327" s="16">
        <f t="shared" si="65"/>
        <v>0</v>
      </c>
      <c r="O327" s="80">
        <f t="shared" si="66"/>
        <v>0</v>
      </c>
      <c r="P327" s="16">
        <f t="shared" si="67"/>
        <v>0</v>
      </c>
      <c r="Q327" s="16">
        <f t="shared" si="68"/>
        <v>0</v>
      </c>
      <c r="R327" s="12">
        <f t="shared" si="59"/>
        <v>0.0037541435283741076</v>
      </c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ht="12.75">
      <c r="A328" s="77"/>
      <c r="B328" s="77"/>
      <c r="C328" s="77"/>
      <c r="D328" s="79">
        <f t="shared" si="56"/>
        <v>0</v>
      </c>
      <c r="E328" s="79">
        <f t="shared" si="56"/>
        <v>0</v>
      </c>
      <c r="F328" s="16">
        <f t="shared" si="57"/>
        <v>0</v>
      </c>
      <c r="G328" s="16">
        <f t="shared" si="57"/>
        <v>0</v>
      </c>
      <c r="H328" s="16">
        <f t="shared" si="60"/>
        <v>0</v>
      </c>
      <c r="I328" s="16">
        <f t="shared" si="61"/>
        <v>0</v>
      </c>
      <c r="J328" s="16">
        <f t="shared" si="62"/>
        <v>0</v>
      </c>
      <c r="K328" s="16">
        <f t="shared" si="63"/>
        <v>0</v>
      </c>
      <c r="L328" s="16">
        <f t="shared" si="64"/>
        <v>0</v>
      </c>
      <c r="M328" s="16">
        <f t="shared" si="58"/>
        <v>-0.0037541435283741076</v>
      </c>
      <c r="N328" s="16">
        <f t="shared" si="65"/>
        <v>0</v>
      </c>
      <c r="O328" s="80">
        <f t="shared" si="66"/>
        <v>0</v>
      </c>
      <c r="P328" s="16">
        <f t="shared" si="67"/>
        <v>0</v>
      </c>
      <c r="Q328" s="16">
        <f t="shared" si="68"/>
        <v>0</v>
      </c>
      <c r="R328" s="12">
        <f t="shared" si="59"/>
        <v>0.0037541435283741076</v>
      </c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ht="12.75">
      <c r="A329" s="77"/>
      <c r="B329" s="77"/>
      <c r="C329" s="77"/>
      <c r="D329" s="79">
        <f t="shared" si="56"/>
        <v>0</v>
      </c>
      <c r="E329" s="79">
        <f t="shared" si="56"/>
        <v>0</v>
      </c>
      <c r="F329" s="16">
        <f t="shared" si="57"/>
        <v>0</v>
      </c>
      <c r="G329" s="16">
        <f t="shared" si="57"/>
        <v>0</v>
      </c>
      <c r="H329" s="16">
        <f t="shared" si="60"/>
        <v>0</v>
      </c>
      <c r="I329" s="16">
        <f t="shared" si="61"/>
        <v>0</v>
      </c>
      <c r="J329" s="16">
        <f t="shared" si="62"/>
        <v>0</v>
      </c>
      <c r="K329" s="16">
        <f t="shared" si="63"/>
        <v>0</v>
      </c>
      <c r="L329" s="16">
        <f t="shared" si="64"/>
        <v>0</v>
      </c>
      <c r="M329" s="16">
        <f t="shared" si="58"/>
        <v>-0.0037541435283741076</v>
      </c>
      <c r="N329" s="16">
        <f t="shared" si="65"/>
        <v>0</v>
      </c>
      <c r="O329" s="80">
        <f t="shared" si="66"/>
        <v>0</v>
      </c>
      <c r="P329" s="16">
        <f t="shared" si="67"/>
        <v>0</v>
      </c>
      <c r="Q329" s="16">
        <f t="shared" si="68"/>
        <v>0</v>
      </c>
      <c r="R329" s="12">
        <f t="shared" si="59"/>
        <v>0.0037541435283741076</v>
      </c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ht="12.75">
      <c r="A330" s="77"/>
      <c r="B330" s="77"/>
      <c r="C330" s="77"/>
      <c r="D330" s="79">
        <f t="shared" si="56"/>
        <v>0</v>
      </c>
      <c r="E330" s="79">
        <f t="shared" si="56"/>
        <v>0</v>
      </c>
      <c r="F330" s="16">
        <f t="shared" si="57"/>
        <v>0</v>
      </c>
      <c r="G330" s="16">
        <f t="shared" si="57"/>
        <v>0</v>
      </c>
      <c r="H330" s="16">
        <f t="shared" si="60"/>
        <v>0</v>
      </c>
      <c r="I330" s="16">
        <f t="shared" si="61"/>
        <v>0</v>
      </c>
      <c r="J330" s="16">
        <f t="shared" si="62"/>
        <v>0</v>
      </c>
      <c r="K330" s="16">
        <f t="shared" si="63"/>
        <v>0</v>
      </c>
      <c r="L330" s="16">
        <f t="shared" si="64"/>
        <v>0</v>
      </c>
      <c r="M330" s="16">
        <f t="shared" si="58"/>
        <v>-0.0037541435283741076</v>
      </c>
      <c r="N330" s="16">
        <f t="shared" si="65"/>
        <v>0</v>
      </c>
      <c r="O330" s="80">
        <f t="shared" si="66"/>
        <v>0</v>
      </c>
      <c r="P330" s="16">
        <f t="shared" si="67"/>
        <v>0</v>
      </c>
      <c r="Q330" s="16">
        <f t="shared" si="68"/>
        <v>0</v>
      </c>
      <c r="R330" s="12">
        <f t="shared" si="59"/>
        <v>0.0037541435283741076</v>
      </c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ht="12.75">
      <c r="A331" s="77"/>
      <c r="B331" s="77"/>
      <c r="C331" s="77"/>
      <c r="D331" s="79">
        <f t="shared" si="56"/>
        <v>0</v>
      </c>
      <c r="E331" s="79">
        <f t="shared" si="56"/>
        <v>0</v>
      </c>
      <c r="F331" s="16">
        <f t="shared" si="57"/>
        <v>0</v>
      </c>
      <c r="G331" s="16">
        <f t="shared" si="57"/>
        <v>0</v>
      </c>
      <c r="H331" s="16">
        <f t="shared" si="60"/>
        <v>0</v>
      </c>
      <c r="I331" s="16">
        <f t="shared" si="61"/>
        <v>0</v>
      </c>
      <c r="J331" s="16">
        <f t="shared" si="62"/>
        <v>0</v>
      </c>
      <c r="K331" s="16">
        <f t="shared" si="63"/>
        <v>0</v>
      </c>
      <c r="L331" s="16">
        <f t="shared" si="64"/>
        <v>0</v>
      </c>
      <c r="M331" s="16">
        <f t="shared" si="58"/>
        <v>-0.0037541435283741076</v>
      </c>
      <c r="N331" s="16">
        <f t="shared" si="65"/>
        <v>0</v>
      </c>
      <c r="O331" s="80">
        <f t="shared" si="66"/>
        <v>0</v>
      </c>
      <c r="P331" s="16">
        <f t="shared" si="67"/>
        <v>0</v>
      </c>
      <c r="Q331" s="16">
        <f t="shared" si="68"/>
        <v>0</v>
      </c>
      <c r="R331" s="12">
        <f t="shared" si="59"/>
        <v>0.0037541435283741076</v>
      </c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ht="12.75">
      <c r="A332" s="77"/>
      <c r="B332" s="77"/>
      <c r="C332" s="77"/>
      <c r="D332" s="79">
        <f t="shared" si="56"/>
        <v>0</v>
      </c>
      <c r="E332" s="79">
        <f t="shared" si="56"/>
        <v>0</v>
      </c>
      <c r="F332" s="16">
        <f t="shared" si="57"/>
        <v>0</v>
      </c>
      <c r="G332" s="16">
        <f t="shared" si="57"/>
        <v>0</v>
      </c>
      <c r="H332" s="16">
        <f t="shared" si="60"/>
        <v>0</v>
      </c>
      <c r="I332" s="16">
        <f t="shared" si="61"/>
        <v>0</v>
      </c>
      <c r="J332" s="16">
        <f t="shared" si="62"/>
        <v>0</v>
      </c>
      <c r="K332" s="16">
        <f t="shared" si="63"/>
        <v>0</v>
      </c>
      <c r="L332" s="16">
        <f t="shared" si="64"/>
        <v>0</v>
      </c>
      <c r="M332" s="16">
        <f t="shared" si="58"/>
        <v>-0.0037541435283741076</v>
      </c>
      <c r="N332" s="16">
        <f t="shared" si="65"/>
        <v>0</v>
      </c>
      <c r="O332" s="80">
        <f t="shared" si="66"/>
        <v>0</v>
      </c>
      <c r="P332" s="16">
        <f t="shared" si="67"/>
        <v>0</v>
      </c>
      <c r="Q332" s="16">
        <f t="shared" si="68"/>
        <v>0</v>
      </c>
      <c r="R332" s="12">
        <f t="shared" si="59"/>
        <v>0.0037541435283741076</v>
      </c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ht="12.75">
      <c r="A333" s="77"/>
      <c r="B333" s="77"/>
      <c r="C333" s="77"/>
      <c r="D333" s="79">
        <f t="shared" si="56"/>
        <v>0</v>
      </c>
      <c r="E333" s="79">
        <f t="shared" si="56"/>
        <v>0</v>
      </c>
      <c r="F333" s="16">
        <f t="shared" si="57"/>
        <v>0</v>
      </c>
      <c r="G333" s="16">
        <f t="shared" si="57"/>
        <v>0</v>
      </c>
      <c r="H333" s="16">
        <f t="shared" si="60"/>
        <v>0</v>
      </c>
      <c r="I333" s="16">
        <f t="shared" si="61"/>
        <v>0</v>
      </c>
      <c r="J333" s="16">
        <f t="shared" si="62"/>
        <v>0</v>
      </c>
      <c r="K333" s="16">
        <f t="shared" si="63"/>
        <v>0</v>
      </c>
      <c r="L333" s="16">
        <f t="shared" si="64"/>
        <v>0</v>
      </c>
      <c r="M333" s="16">
        <f t="shared" si="58"/>
        <v>-0.0037541435283741076</v>
      </c>
      <c r="N333" s="16">
        <f t="shared" si="65"/>
        <v>0</v>
      </c>
      <c r="O333" s="80">
        <f t="shared" si="66"/>
        <v>0</v>
      </c>
      <c r="P333" s="16">
        <f t="shared" si="67"/>
        <v>0</v>
      </c>
      <c r="Q333" s="16">
        <f t="shared" si="68"/>
        <v>0</v>
      </c>
      <c r="R333" s="12">
        <f t="shared" si="59"/>
        <v>0.0037541435283741076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ht="12.75">
      <c r="A334" s="77"/>
      <c r="B334" s="77"/>
      <c r="C334" s="77"/>
      <c r="D334" s="79">
        <f t="shared" si="56"/>
        <v>0</v>
      </c>
      <c r="E334" s="79">
        <f t="shared" si="56"/>
        <v>0</v>
      </c>
      <c r="F334" s="16">
        <f t="shared" si="57"/>
        <v>0</v>
      </c>
      <c r="G334" s="16">
        <f t="shared" si="57"/>
        <v>0</v>
      </c>
      <c r="H334" s="16">
        <f t="shared" si="60"/>
        <v>0</v>
      </c>
      <c r="I334" s="16">
        <f t="shared" si="61"/>
        <v>0</v>
      </c>
      <c r="J334" s="16">
        <f t="shared" si="62"/>
        <v>0</v>
      </c>
      <c r="K334" s="16">
        <f t="shared" si="63"/>
        <v>0</v>
      </c>
      <c r="L334" s="16">
        <f t="shared" si="64"/>
        <v>0</v>
      </c>
      <c r="M334" s="16">
        <f t="shared" si="58"/>
        <v>-0.0037541435283741076</v>
      </c>
      <c r="N334" s="16">
        <f t="shared" si="65"/>
        <v>0</v>
      </c>
      <c r="O334" s="80">
        <f t="shared" si="66"/>
        <v>0</v>
      </c>
      <c r="P334" s="16">
        <f t="shared" si="67"/>
        <v>0</v>
      </c>
      <c r="Q334" s="16">
        <f t="shared" si="68"/>
        <v>0</v>
      </c>
      <c r="R334" s="12">
        <f t="shared" si="59"/>
        <v>0.0037541435283741076</v>
      </c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ht="12.75">
      <c r="A335" s="77"/>
      <c r="B335" s="77"/>
      <c r="C335" s="77"/>
      <c r="D335" s="79">
        <f t="shared" si="56"/>
        <v>0</v>
      </c>
      <c r="E335" s="79">
        <f t="shared" si="56"/>
        <v>0</v>
      </c>
      <c r="F335" s="16">
        <f t="shared" si="57"/>
        <v>0</v>
      </c>
      <c r="G335" s="16">
        <f t="shared" si="57"/>
        <v>0</v>
      </c>
      <c r="H335" s="16">
        <f t="shared" si="60"/>
        <v>0</v>
      </c>
      <c r="I335" s="16">
        <f t="shared" si="61"/>
        <v>0</v>
      </c>
      <c r="J335" s="16">
        <f t="shared" si="62"/>
        <v>0</v>
      </c>
      <c r="K335" s="16">
        <f t="shared" si="63"/>
        <v>0</v>
      </c>
      <c r="L335" s="16">
        <f t="shared" si="64"/>
        <v>0</v>
      </c>
      <c r="M335" s="16">
        <f t="shared" si="58"/>
        <v>-0.0037541435283741076</v>
      </c>
      <c r="N335" s="16">
        <f t="shared" si="65"/>
        <v>0</v>
      </c>
      <c r="O335" s="80">
        <f t="shared" si="66"/>
        <v>0</v>
      </c>
      <c r="P335" s="16">
        <f t="shared" si="67"/>
        <v>0</v>
      </c>
      <c r="Q335" s="16">
        <f t="shared" si="68"/>
        <v>0</v>
      </c>
      <c r="R335" s="12">
        <f t="shared" si="59"/>
        <v>0.0037541435283741076</v>
      </c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ht="12.75">
      <c r="A336" s="77"/>
      <c r="B336" s="77"/>
      <c r="C336" s="77"/>
      <c r="D336" s="79">
        <f>A336/A$18</f>
        <v>0</v>
      </c>
      <c r="E336" s="79">
        <f>B336/B$18</f>
        <v>0</v>
      </c>
      <c r="F336" s="16">
        <f>$C336*D336</f>
        <v>0</v>
      </c>
      <c r="G336" s="16">
        <f>$C336*E336</f>
        <v>0</v>
      </c>
      <c r="H336" s="16">
        <f>C336*D336*D336</f>
        <v>0</v>
      </c>
      <c r="I336" s="16">
        <f>C336*D336*D336*D336</f>
        <v>0</v>
      </c>
      <c r="J336" s="16">
        <f>C336*D336*D336*D336*D336</f>
        <v>0</v>
      </c>
      <c r="K336" s="16">
        <f>C336*E336*D336</f>
        <v>0</v>
      </c>
      <c r="L336" s="16">
        <f>C336*E336*D336*D336</f>
        <v>0</v>
      </c>
      <c r="M336" s="16">
        <f t="shared" si="58"/>
        <v>-0.0037541435283741076</v>
      </c>
      <c r="N336" s="16">
        <f>C336*(M336-E336)^2</f>
        <v>0</v>
      </c>
      <c r="O336" s="80">
        <f>(C336*O$1-O$2*F336+O$3*H336)^2</f>
        <v>0</v>
      </c>
      <c r="P336" s="16">
        <f>(-C336*O$2+O$4*F336-O$5*H336)^2</f>
        <v>0</v>
      </c>
      <c r="Q336" s="16">
        <f>+(C336*O$3-F336*O$5+H336*O$6)^2</f>
        <v>0</v>
      </c>
      <c r="R336" s="12">
        <f t="shared" si="59"/>
        <v>0.0037541435283741076</v>
      </c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spans="1:35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spans="1:35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spans="1:35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spans="1:35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spans="1:35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spans="1:35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spans="1:35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spans="1:35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spans="1:35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spans="1:35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spans="1:35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spans="1:35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spans="1:35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spans="1:35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spans="1:35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spans="1:35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spans="1:35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spans="1:35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spans="1:35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spans="1:35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spans="1:35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spans="1:35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spans="1:35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spans="1:35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spans="1:35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spans="1:35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spans="1:35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spans="1:35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spans="1:35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spans="1:35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spans="1:35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spans="1:35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spans="1:35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</row>
    <row r="946" spans="1:35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</row>
    <row r="947" spans="1:35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</row>
    <row r="948" spans="1:35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