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<sst xmlns="http://schemas.openxmlformats.org/spreadsheetml/2006/main" count="54" uniqueCount="48">
  <si>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</si>
  <si>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</si>
  <si>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</si>
  <si>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</si>
  <si>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</si>
  <si>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</si>
  <si>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</si>
  <si>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</si>
  <si>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</si>
  <si>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</si>
  <si>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</si>
  <si>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</si>
  <si>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</si>
  <si>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</si>
  <si>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</si>
  <si>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</si>
  <si>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</si>
  <si>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</si>
  <si>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</si>
  <si>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</si>
  <si>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</si>
  <si>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</si>
  <si>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</si>
  <si>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</si>
  <si>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</si>
  <si>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</si>
  <si>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</si>
  <si>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</si>
  <si>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</si>
  <si>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</si>
  <si>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</si>
  <si>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</si>
  <si>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</si>
  <si>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</si>
  <si>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</si>
  <si>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</si>
  <si>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</si>
  <si>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</si>
  <si>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</si>
  <si>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</si>
  <si>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</si>
  <si>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</si>
  <si>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V0358 UMa / GSC 3470-0283</t>
  </si>
  <si>
    <t>EA</t>
  </si>
  <si>
    <t>IBVS 6029</t>
  </si>
  <si>
    <t>I</t>
  </si>
  <si>
    <t>OEJV 0168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</si>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</sst>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V0358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7040437"/>
        <c:axId val="64928478"/>
      </c:scatterChart>
      <c:val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crossBetween val="midCat"/>
        <c:dispUnits/>
      </c:val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51469.83</v>
      </c>
      <c r="D7" s="30" t="s">
        <v>41</v>
      </c>
    </row>
    <row r="8" spans="1:4" ht="12.75">
      <c r="A8" t="s">
        <v>3</v>
      </c>
      <c r="C8" s="8">
        <v>4.669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0.0013539755750839322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0.00035997527298709274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59907.75307893518</v>
      </c>
    </row>
    <row r="15" spans="1:5" ht="12.75">
      <c r="A15" s="12" t="s">
        <v>17</v>
      </c>
      <c r="B15" s="10"/>
      <c r="C15" s="13">
        <f>(C7+C11)+(C8+C12)*INT(MAX(F21:F3533))</f>
        <v>56727.53068613296</v>
      </c>
      <c r="D15" s="14" t="s">
        <v>38</v>
      </c>
      <c r="E15" s="15">
        <f>ROUND(2*(E14-$C$7)/$C$8,0)/2+E13</f>
        <v>1808</v>
      </c>
    </row>
    <row r="16" spans="1:5" ht="12.75">
      <c r="A16" s="16" t="s">
        <v>4</v>
      </c>
      <c r="B16" s="10"/>
      <c r="C16" s="17">
        <f>+C8+C12</f>
        <v>4.669359975272987</v>
      </c>
      <c r="D16" s="14" t="s">
        <v>39</v>
      </c>
      <c r="E16" s="24">
        <f>ROUND(2*(E14-$C$15)/$C$16,0)/2+E13</f>
        <v>682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44893.93002260247</v>
      </c>
    </row>
    <row r="18" spans="1:5" ht="14.25" thickBot="1" thickTop="1">
      <c r="A18" s="16" t="s">
        <v>5</v>
      </c>
      <c r="B18" s="10"/>
      <c r="C18" s="19">
        <f>+C15</f>
        <v>56727.53068613296</v>
      </c>
      <c r="D18" s="20">
        <f>+C16</f>
        <v>4.669359975272987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51469.83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0.0013539755750839322</v>
      </c>
      <c r="Q21" s="2">
        <f>+C21-15018.5</f>
        <v>36451.33</v>
      </c>
    </row>
    <row r="22" spans="1:17" ht="12.75">
      <c r="A22" s="31" t="s">
        <v>44</v>
      </c>
      <c r="B22" s="32" t="s">
        <v>45</v>
      </c>
      <c r="C22" s="31">
        <v>56017.798</v>
      </c>
      <c r="D22" s="31">
        <v>0.003</v>
      </c>
      <c r="E22">
        <f>+(C22-C$7)/C$8</f>
        <v>974.0775326622405</v>
      </c>
      <c r="F22">
        <f>ROUND(2*E22,0)/2</f>
        <v>974</v>
      </c>
      <c r="G22">
        <f>+C22-(C$7+F22*C$8)</f>
        <v>0.36200000000098953</v>
      </c>
      <c r="I22">
        <f>+G22</f>
        <v>0.36200000000098953</v>
      </c>
      <c r="O22">
        <f>+C$11+C$12*$F22</f>
        <v>0.35196989146451224</v>
      </c>
      <c r="Q22" s="2">
        <f>+C22-15018.5</f>
        <v>40999.298</v>
      </c>
    </row>
    <row r="23" spans="1:17" ht="12.75">
      <c r="A23" s="33" t="s">
        <v>46</v>
      </c>
      <c r="B23" s="34" t="s">
        <v>45</v>
      </c>
      <c r="C23" s="35">
        <v>56727.52201</v>
      </c>
      <c r="D23" s="33">
        <v>0.0005</v>
      </c>
      <c r="E23">
        <f>+(C23-C$7)/C$8</f>
        <v>1126.0852452345255</v>
      </c>
      <c r="F23">
        <f>ROUND(2*E23,0)/2</f>
        <v>1126</v>
      </c>
      <c r="G23">
        <f>+C23-(C$7+F23*C$8)</f>
        <v>0.39800999999715714</v>
      </c>
      <c r="J23">
        <f>+G23</f>
        <v>0.39800999999715714</v>
      </c>
      <c r="O23">
        <f>+C$11+C$12*$F23</f>
        <v>0.40668613295855033</v>
      </c>
      <c r="Q23" s="2">
        <f>+C23-15018.5</f>
        <v>41709.02201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2022-11-24T05:04:26Z</dcterms:modified>
  <cp:category/>
  <cp:version/>
  <cp:contentType/>
  <cp:contentStatus/>
</cp:coreProperties>
</file>