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32760" windowWidth="843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<sst xmlns="http://schemas.openxmlformats.org/spreadsheetml/2006/main" count="58" uniqueCount="52">
  <si>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</si>
  <si>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</si>
  <si>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</si>
  <si>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</si>
  <si>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</si>
  <si>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</si>
  <si>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</si>
  <si>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</si>
  <si>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</si>
  <si>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</si>
  <si>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</si>
  <si>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</si>
  <si>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</si>
  <si>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</si>
  <si>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</si>
  <si>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</si>
  <si>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</si>
  <si>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</si>
  <si>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</si>
  <si>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</si>
  <si>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</si>
  <si>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</si>
  <si>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</si>
  <si>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</si>
  <si>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</si>
  <si>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</si>
  <si>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</si>
  <si>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</si>
  <si>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</si>
  <si>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</si>
  <si>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</si>
  <si>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</si>
  <si>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</si>
  <si>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</si>
  <si>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</si>
  <si>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</si>
  <si>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</si>
  <si>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OEJV 0104</t>
  </si>
  <si>
    <t>not avail.</t>
  </si>
  <si>
    <t>EW</t>
  </si>
  <si>
    <t>UMa</t>
  </si>
  <si>
    <t>IBVS 5992</t>
  </si>
  <si>
    <t>II</t>
  </si>
  <si>
    <t>IBVS 6029</t>
  </si>
  <si>
    <t>I</t>
  </si>
  <si>
    <t>V0377 UMa / GSC 3011-1150</t>
  </si>
  <si>
    <t>IBVS 6050</t>
  </si>
  <si>
    <t>pg</t>
  </si>
  <si>
    <t>vis</t>
  </si>
  <si>
    <t>PE</t>
  </si>
  <si>
    <t>CCD</t>
  </si>
  <si>
    <t>RHN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</si>
</sst>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33" borderId="0" xfId="0" applyFont="1" applyFill="1" applyAlignment="1">
      <alignment/>
    </xf>
    <xf numFmtId="0" fontId="14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V0377 UMa - O-C Diagr.</a:t>
            </a:r>
          </a:p>
        </c:rich>
      </c:tx>
      <c:layout>
        <c:manualLayout>
          <c:xMode val="factor"/>
          <c:yMode val="factor"/>
          <c:x val="0.007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0.0023</c:v>
                  </c:pt>
                  <c:pt idx="2">
                    <c:v>0.0007</c:v>
                  </c:pt>
                  <c:pt idx="3">
                    <c:v>0.0029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0.0023</c:v>
                  </c:pt>
                  <c:pt idx="2">
                    <c:v>0.0007</c:v>
                  </c:pt>
                  <c:pt idx="3">
                    <c:v>0.0029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</c:v>
                  </c:pt>
                  <c:pt idx="2">
                    <c:v>0.0007</c:v>
                  </c:pt>
                  <c:pt idx="3">
                    <c:v>0.0029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</c:v>
                  </c:pt>
                  <c:pt idx="2">
                    <c:v>0.0007</c:v>
                  </c:pt>
                  <c:pt idx="3">
                    <c:v>0.0029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</c:v>
                  </c:pt>
                  <c:pt idx="2">
                    <c:v>0.0007</c:v>
                  </c:pt>
                  <c:pt idx="3">
                    <c:v>0.0029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</c:v>
                  </c:pt>
                  <c:pt idx="2">
                    <c:v>0.0007</c:v>
                  </c:pt>
                  <c:pt idx="3">
                    <c:v>0.0029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</c:v>
                  </c:pt>
                  <c:pt idx="2">
                    <c:v>0.0007</c:v>
                  </c:pt>
                  <c:pt idx="3">
                    <c:v>0.0029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</c:v>
                  </c:pt>
                  <c:pt idx="2">
                    <c:v>0.0007</c:v>
                  </c:pt>
                  <c:pt idx="3">
                    <c:v>0.0029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</c:v>
                  </c:pt>
                  <c:pt idx="2">
                    <c:v>0.0007</c:v>
                  </c:pt>
                  <c:pt idx="3">
                    <c:v>0.0029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</c:v>
                  </c:pt>
                  <c:pt idx="2">
                    <c:v>0.0007</c:v>
                  </c:pt>
                  <c:pt idx="3">
                    <c:v>0.0029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</c:v>
                  </c:pt>
                  <c:pt idx="2">
                    <c:v>0.0007</c:v>
                  </c:pt>
                  <c:pt idx="3">
                    <c:v>0.0029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</c:v>
                  </c:pt>
                  <c:pt idx="2">
                    <c:v>0.0007</c:v>
                  </c:pt>
                  <c:pt idx="3">
                    <c:v>0.0029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</c:v>
                  </c:pt>
                  <c:pt idx="2">
                    <c:v>0.0007</c:v>
                  </c:pt>
                  <c:pt idx="3">
                    <c:v>0.0029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</c:v>
                  </c:pt>
                  <c:pt idx="2">
                    <c:v>0.0007</c:v>
                  </c:pt>
                  <c:pt idx="3">
                    <c:v>0.0029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32509850"/>
        <c:axId val="24153195"/>
      </c:scatterChart>
      <c:valAx>
        <c:axId val="3250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3195"/>
        <c:crosses val="autoZero"/>
        <c:crossBetween val="midCat"/>
        <c:dispUnits/>
      </c:valAx>
      <c:valAx>
        <c:axId val="24153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098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196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1.00390625" style="0" customWidth="1"/>
    <col min="6" max="6" width="15.57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45</v>
      </c>
    </row>
    <row r="2" spans="1:4" ht="12.75">
      <c r="A2" t="s">
        <v>23</v>
      </c>
      <c r="B2" t="s">
        <v>39</v>
      </c>
      <c r="C2" s="3"/>
      <c r="D2" s="3" t="s">
        <v>40</v>
      </c>
    </row>
    <row r="3" ht="13.5" thickBot="1"/>
    <row r="4" spans="1:4" ht="14.25" thickBot="1" thickTop="1">
      <c r="A4" s="5" t="s">
        <v>0</v>
      </c>
      <c r="C4" s="8" t="s">
        <v>38</v>
      </c>
      <c r="D4" s="9" t="s">
        <v>38</v>
      </c>
    </row>
    <row r="5" spans="1:4" ht="13.5" thickTop="1">
      <c r="A5" s="11" t="s">
        <v>28</v>
      </c>
      <c r="B5" s="12"/>
      <c r="C5" s="13">
        <v>-9.5</v>
      </c>
      <c r="D5" s="12" t="s">
        <v>29</v>
      </c>
    </row>
    <row r="6" ht="12.75">
      <c r="A6" s="5" t="s">
        <v>1</v>
      </c>
    </row>
    <row r="7" spans="1:4" ht="12.75">
      <c r="A7" t="s">
        <v>2</v>
      </c>
      <c r="C7" s="10">
        <v>53818.286</v>
      </c>
      <c r="D7" s="30" t="s">
        <v>37</v>
      </c>
    </row>
    <row r="8" spans="1:4" ht="12.75">
      <c r="A8" t="s">
        <v>3</v>
      </c>
      <c r="C8" s="10">
        <v>0.576967</v>
      </c>
      <c r="D8" s="30" t="s">
        <v>37</v>
      </c>
    </row>
    <row r="9" spans="1:4" ht="12.75">
      <c r="A9" s="26" t="s">
        <v>32</v>
      </c>
      <c r="B9" s="27">
        <v>22</v>
      </c>
      <c r="C9" s="24" t="str">
        <f>"F"&amp;B9</f>
        <v>F22</v>
      </c>
      <c r="D9" s="25" t="str">
        <f>"G"&amp;B9</f>
        <v>G22</v>
      </c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5" ht="12.75">
      <c r="A11" s="12" t="s">
        <v>15</v>
      </c>
      <c r="B11" s="12"/>
      <c r="C11" s="23">
        <f ca="1">INTERCEPT(INDIRECT($D$9):G992,INDIRECT($C$9):F992)</f>
        <v>0.1100759818062999</v>
      </c>
      <c r="D11" s="3"/>
      <c r="E11" s="12"/>
    </row>
    <row r="12" spans="1:5" ht="12.75">
      <c r="A12" s="12" t="s">
        <v>16</v>
      </c>
      <c r="B12" s="12"/>
      <c r="C12" s="23">
        <f ca="1">SLOPE(INDIRECT($D$9):G992,INDIRECT($C$9):F992)</f>
        <v>-7.799803941999112E-05</v>
      </c>
      <c r="D12" s="3"/>
      <c r="E12" s="12"/>
    </row>
    <row r="13" spans="1:3" ht="12.75">
      <c r="A13" s="12" t="s">
        <v>18</v>
      </c>
      <c r="B13" s="12"/>
      <c r="C13" s="3" t="s">
        <v>13</v>
      </c>
    </row>
    <row r="14" spans="1:3" ht="12.75">
      <c r="A14" s="12"/>
      <c r="B14" s="12"/>
      <c r="C14" s="12"/>
    </row>
    <row r="15" spans="1:6" ht="12.75">
      <c r="A15" s="14" t="s">
        <v>17</v>
      </c>
      <c r="B15" s="12"/>
      <c r="C15" s="15">
        <f>(C7+C11)+(C8+C12)*INT(MAX(F21:F3533))</f>
        <v>59579.20964956016</v>
      </c>
      <c r="E15" s="16" t="s">
        <v>34</v>
      </c>
      <c r="F15" s="13">
        <v>0</v>
      </c>
    </row>
    <row r="16" spans="1:6" ht="12.75">
      <c r="A16" s="18" t="s">
        <v>4</v>
      </c>
      <c r="B16" s="12"/>
      <c r="C16" s="19">
        <f>+C8+C12</f>
        <v>0.57688900196058</v>
      </c>
      <c r="E16" s="16" t="s">
        <v>30</v>
      </c>
      <c r="F16" s="17">
        <f ca="1">NOW()+15018.5+$C$5/24</f>
        <v>59907.754223495365</v>
      </c>
    </row>
    <row r="17" spans="1:6" ht="13.5" thickBot="1">
      <c r="A17" s="16" t="s">
        <v>27</v>
      </c>
      <c r="B17" s="12"/>
      <c r="C17" s="12">
        <f>COUNT(C21:C2191)</f>
        <v>6</v>
      </c>
      <c r="E17" s="16" t="s">
        <v>35</v>
      </c>
      <c r="F17" s="17">
        <f>ROUND(2*(F16-$C$7)/$C$8,0)/2+F15</f>
        <v>10554.5</v>
      </c>
    </row>
    <row r="18" spans="1:6" ht="14.25" thickBot="1" thickTop="1">
      <c r="A18" s="18" t="s">
        <v>5</v>
      </c>
      <c r="B18" s="12"/>
      <c r="C18" s="21">
        <f>+C15</f>
        <v>59579.20964956016</v>
      </c>
      <c r="D18" s="22">
        <f>+C16</f>
        <v>0.57688900196058</v>
      </c>
      <c r="E18" s="16" t="s">
        <v>36</v>
      </c>
      <c r="F18" s="25">
        <f>ROUND(2*(F16-$C$15)/$C$16,0)/2+F15</f>
        <v>569.5</v>
      </c>
    </row>
    <row r="19" spans="5:6" ht="13.5" thickTop="1">
      <c r="E19" s="16" t="s">
        <v>31</v>
      </c>
      <c r="F19" s="20">
        <f>+$C$15+$C$16*F18-15018.5-$C$5/24</f>
        <v>44889.64376951005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47</v>
      </c>
      <c r="I20" s="7" t="s">
        <v>48</v>
      </c>
      <c r="J20" s="7" t="s">
        <v>49</v>
      </c>
      <c r="K20" s="7" t="s">
        <v>50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8" t="s">
        <v>33</v>
      </c>
    </row>
    <row r="21" spans="1:17" ht="12.75">
      <c r="A21" s="29" t="s">
        <v>37</v>
      </c>
      <c r="C21" s="10">
        <v>53818.286</v>
      </c>
      <c r="D21" s="10" t="s">
        <v>13</v>
      </c>
      <c r="E21">
        <f aca="true" t="shared" si="0" ref="E21:E26">+(C21-C$7)/C$8</f>
        <v>0</v>
      </c>
      <c r="F21">
        <f>ROUND(2*E21,0)/2</f>
        <v>0</v>
      </c>
      <c r="G21">
        <f aca="true" t="shared" si="1" ref="G21:G26">+C21-(C$7+F21*C$8)</f>
        <v>0</v>
      </c>
      <c r="K21">
        <f aca="true" t="shared" si="2" ref="K21:K26">+G21</f>
        <v>0</v>
      </c>
      <c r="O21">
        <f aca="true" t="shared" si="3" ref="O21:O26">+C$11+C$12*$F21</f>
        <v>0.1100759818062999</v>
      </c>
      <c r="Q21" s="2">
        <f aca="true" t="shared" si="4" ref="Q21:Q26">+C21-15018.5</f>
        <v>38799.786</v>
      </c>
    </row>
    <row r="22" spans="1:17" ht="12.75">
      <c r="A22" s="31" t="s">
        <v>41</v>
      </c>
      <c r="B22" s="32" t="s">
        <v>42</v>
      </c>
      <c r="C22" s="31">
        <v>55603.861</v>
      </c>
      <c r="D22" s="31">
        <v>0.0023</v>
      </c>
      <c r="E22">
        <f t="shared" si="0"/>
        <v>3094.761052191888</v>
      </c>
      <c r="F22">
        <f>ROUND(2*E22,0)/2</f>
        <v>3095</v>
      </c>
      <c r="G22">
        <f t="shared" si="1"/>
        <v>-0.13786500000423985</v>
      </c>
      <c r="K22">
        <f t="shared" si="2"/>
        <v>-0.13786500000423985</v>
      </c>
      <c r="O22">
        <f t="shared" si="3"/>
        <v>-0.13132795019857263</v>
      </c>
      <c r="Q22" s="2">
        <f t="shared" si="4"/>
        <v>40585.361</v>
      </c>
    </row>
    <row r="23" spans="1:17" ht="12.75">
      <c r="A23" s="33" t="s">
        <v>43</v>
      </c>
      <c r="B23" s="34" t="s">
        <v>44</v>
      </c>
      <c r="C23" s="33">
        <v>55963.8427</v>
      </c>
      <c r="D23" s="33">
        <v>0.0007</v>
      </c>
      <c r="E23">
        <f t="shared" si="0"/>
        <v>3718.6818310232666</v>
      </c>
      <c r="F23" s="35">
        <f>ROUND(2*E23,0)/2+0.5</f>
        <v>3719</v>
      </c>
      <c r="G23">
        <f t="shared" si="1"/>
        <v>-0.18357300000207033</v>
      </c>
      <c r="K23">
        <f t="shared" si="2"/>
        <v>-0.18357300000207033</v>
      </c>
      <c r="O23">
        <f t="shared" si="3"/>
        <v>-0.17999872679664708</v>
      </c>
      <c r="Q23" s="2">
        <f t="shared" si="4"/>
        <v>40945.3427</v>
      </c>
    </row>
    <row r="24" spans="1:17" ht="12.75">
      <c r="A24" s="33" t="s">
        <v>43</v>
      </c>
      <c r="B24" s="34" t="s">
        <v>44</v>
      </c>
      <c r="C24" s="33">
        <v>56033.6535</v>
      </c>
      <c r="D24" s="33">
        <v>0.0029</v>
      </c>
      <c r="E24">
        <f t="shared" si="0"/>
        <v>3839.678005847822</v>
      </c>
      <c r="F24" s="35">
        <f>ROUND(2*E24,0)/2+0.5</f>
        <v>3840</v>
      </c>
      <c r="G24">
        <f t="shared" si="1"/>
        <v>-0.1857799999997951</v>
      </c>
      <c r="K24">
        <f t="shared" si="2"/>
        <v>-0.1857799999997951</v>
      </c>
      <c r="O24">
        <f t="shared" si="3"/>
        <v>-0.18943648956646603</v>
      </c>
      <c r="Q24" s="2">
        <f t="shared" si="4"/>
        <v>41015.1535</v>
      </c>
    </row>
    <row r="25" spans="1:17" ht="12.75">
      <c r="A25" s="5" t="s">
        <v>46</v>
      </c>
      <c r="C25" s="10">
        <v>56355.8504</v>
      </c>
      <c r="D25" s="10">
        <v>0.0002</v>
      </c>
      <c r="E25">
        <f t="shared" si="0"/>
        <v>4398.110117216414</v>
      </c>
      <c r="F25" s="35">
        <f>ROUND(2*E25,0)/2+0.5</f>
        <v>4398.5</v>
      </c>
      <c r="G25">
        <f t="shared" si="1"/>
        <v>-0.22494949999963865</v>
      </c>
      <c r="K25">
        <f t="shared" si="2"/>
        <v>-0.22494949999963865</v>
      </c>
      <c r="O25">
        <f t="shared" si="3"/>
        <v>-0.23299839458253108</v>
      </c>
      <c r="Q25" s="2">
        <f t="shared" si="4"/>
        <v>41337.3504</v>
      </c>
    </row>
    <row r="26" spans="1:17" ht="12.75">
      <c r="A26" s="5" t="s">
        <v>51</v>
      </c>
      <c r="C26" s="36">
        <v>59579.4965</v>
      </c>
      <c r="D26" s="37">
        <v>0.0002</v>
      </c>
      <c r="E26">
        <f t="shared" si="0"/>
        <v>9985.337982934901</v>
      </c>
      <c r="F26" s="38">
        <f>ROUND(2*E26,0)/2+1</f>
        <v>9986.5</v>
      </c>
      <c r="G26">
        <f t="shared" si="1"/>
        <v>-0.6704454999999143</v>
      </c>
      <c r="K26">
        <f t="shared" si="2"/>
        <v>-0.6704454999999143</v>
      </c>
      <c r="O26">
        <f t="shared" si="3"/>
        <v>-0.6688514388614415</v>
      </c>
      <c r="Q26" s="2">
        <f t="shared" si="4"/>
        <v>44560.9965</v>
      </c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2022-11-24T05:06:04Z</dcterms:modified>
  <cp:category/>
  <cp:version/>
  <cp:contentType/>
  <cp:contentStatus/>
</cp:coreProperties>
</file>