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71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<sst xmlns="http://schemas.openxmlformats.org/spreadsheetml/2006/main" count="59" uniqueCount="52">
  <si>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</si>
  <si>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</si>
  <si>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</si>
  <si>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</si>
  <si>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</si>
  <si>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</si>
  <si>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</si>
  <si>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</si>
  <si>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</si>
  <si>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</si>
  <si>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</si>
  <si>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</si>
  <si>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</si>
  <si>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</si>
  <si>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</si>
  <si>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</si>
  <si>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</si>
  <si>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</si>
  <si>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</si>
  <si>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</si>
  <si>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</si>
  <si>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</si>
  <si>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</si>
  <si>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</si>
  <si>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</si>
  <si>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</si>
  <si>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</si>
  <si>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</si>
  <si>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</si>
  <si>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</si>
  <si>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</si>
  <si>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</si>
  <si>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</si>
  <si>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</si>
  <si>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</si>
  <si>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</si>
  <si>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</si>
  <si>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</si>
  <si>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</si>
  <si>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</si>
  <si>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</si>
  <si>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V0478 UMa</t>
  </si>
  <si>
    <t>2019G</t>
  </si>
  <si>
    <t>G3453-0892</t>
  </si>
  <si>
    <t>EW</t>
  </si>
  <si>
    <t>pr_4</t>
  </si>
  <si>
    <t>V0478 UMa / GSC 3453-0892</t>
  </si>
  <si>
    <t>IBVS 6157</t>
  </si>
  <si>
    <t>2019-07-12</t>
  </si>
  <si>
    <t>GCVS</t>
  </si>
  <si>
    <t>I</t>
  </si>
  <si>
    <t>IBVS 6196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</si>
</sst>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2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14" fillId="0" borderId="0" xfId="0" applyFont="1" applyAlignment="1" quotePrefix="1">
      <alignment vertical="top"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horizontal="center" vertical="center"/>
      <protection/>
    </xf>
    <xf numFmtId="0" fontId="29" fillId="0" borderId="0" xfId="59" applyFont="1" applyAlignment="1">
      <alignment horizontal="left"/>
      <protection/>
    </xf>
    <xf numFmtId="0" fontId="30" fillId="0" borderId="0" xfId="59" applyFont="1" applyAlignment="1">
      <alignment horizontal="left" vertical="center" wrapText="1"/>
      <protection/>
    </xf>
    <xf numFmtId="0" fontId="30" fillId="0" borderId="0" xfId="59" applyFont="1" applyAlignment="1">
      <alignment horizontal="center" vertical="center" wrapText="1"/>
      <protection/>
    </xf>
    <xf numFmtId="0" fontId="30" fillId="0" borderId="0" xfId="59" applyFont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V0478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0.0044</c:v>
                  </c:pt>
                  <c:pt idx="3">
                    <c:v>0.0067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1580284"/>
        <c:axId val="38678237"/>
      </c:scatterChart>
      <c:val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8237"/>
        <c:crosses val="autoZero"/>
        <c:crossBetween val="midCat"/>
        <c:dispUnits/>
      </c:valAx>
      <c:valAx>
        <c:axId val="3867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2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5" t="s">
        <v>41</v>
      </c>
      <c r="G1" s="31" t="s">
        <v>42</v>
      </c>
      <c r="H1" s="32"/>
      <c r="I1" s="36" t="s">
        <v>43</v>
      </c>
      <c r="J1" s="37" t="s">
        <v>41</v>
      </c>
      <c r="K1" s="38">
        <v>11.356</v>
      </c>
      <c r="L1" s="38">
        <v>51.3909</v>
      </c>
      <c r="M1" s="39">
        <v>57097.4796</v>
      </c>
      <c r="N1" s="39">
        <v>0.383152</v>
      </c>
      <c r="O1" s="40" t="s">
        <v>44</v>
      </c>
      <c r="P1" s="40">
        <v>12.9</v>
      </c>
      <c r="Q1" s="40">
        <v>13.8</v>
      </c>
      <c r="R1" s="41" t="s">
        <v>45</v>
      </c>
      <c r="S1" s="42" t="s">
        <v>13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5" ht="14.25" thickBot="1" thickTop="1">
      <c r="A4" s="5" t="s">
        <v>0</v>
      </c>
      <c r="C4" s="27">
        <v>55687.687</v>
      </c>
      <c r="D4" s="28">
        <v>0.383152</v>
      </c>
      <c r="E4" s="43" t="s">
        <v>48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55687.687</v>
      </c>
      <c r="D7" s="29" t="s">
        <v>49</v>
      </c>
    </row>
    <row r="8" spans="1:4" ht="12.75">
      <c r="A8" t="s">
        <v>3</v>
      </c>
      <c r="C8" s="8">
        <v>0.383152</v>
      </c>
      <c r="D8" s="29" t="s">
        <v>49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4.584598345711878E-05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-4.3828813579406276E-06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57134.452448085976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0.38314761711864204</v>
      </c>
      <c r="E16" s="14" t="s">
        <v>30</v>
      </c>
      <c r="F16" s="34">
        <f ca="1">NOW()+15018.5+$C$5/24</f>
        <v>59907.756421527774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11015</v>
      </c>
    </row>
    <row r="18" spans="1:6" ht="14.25" thickBot="1" thickTop="1">
      <c r="A18" s="16" t="s">
        <v>5</v>
      </c>
      <c r="B18" s="10"/>
      <c r="C18" s="19">
        <f>+C15</f>
        <v>57134.452448085976</v>
      </c>
      <c r="D18" s="20">
        <f>+C16</f>
        <v>0.38314761711864204</v>
      </c>
      <c r="E18" s="14" t="s">
        <v>36</v>
      </c>
      <c r="F18" s="23">
        <f>ROUND(2*(F16-$C$15)/$C$16,0)/2+F15</f>
        <v>7239</v>
      </c>
    </row>
    <row r="19" spans="5:6" ht="13.5" thickTop="1">
      <c r="E19" s="14" t="s">
        <v>31</v>
      </c>
      <c r="F19" s="18">
        <f>+$C$15+$C$16*F18-15018.5-$C$5/24</f>
        <v>44889.95388174116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47</v>
      </c>
      <c r="C21" s="8">
        <v>57097.4796</v>
      </c>
      <c r="D21" s="8" t="s">
        <v>13</v>
      </c>
      <c r="E21">
        <f>+(C21-C$7)/C$8</f>
        <v>3679.4603708188934</v>
      </c>
      <c r="F21">
        <f>ROUND(2*E21,0)/2</f>
        <v>3679.5</v>
      </c>
      <c r="G21">
        <f>+C21-(C$7+F21*C$8)</f>
        <v>-0.015183999996224884</v>
      </c>
      <c r="I21">
        <f>+G21</f>
        <v>-0.015183999996224884</v>
      </c>
      <c r="O21">
        <f>+C$11+C$12*$F21</f>
        <v>-0.01608096597308542</v>
      </c>
      <c r="Q21" s="2">
        <f>+C21-15018.5</f>
        <v>42078.9796</v>
      </c>
    </row>
    <row r="22" spans="1:17" ht="12.75">
      <c r="A22" t="s">
        <v>49</v>
      </c>
      <c r="C22" s="8">
        <v>55687.687</v>
      </c>
      <c r="D22" s="8"/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4.584598345711878E-05</v>
      </c>
      <c r="Q22" s="2">
        <f>+C22-15018.5</f>
        <v>40669.187</v>
      </c>
    </row>
    <row r="23" spans="1:17" ht="12.75">
      <c r="A23" s="44" t="s">
        <v>47</v>
      </c>
      <c r="B23" s="45"/>
      <c r="C23" s="46">
        <v>57097.4796</v>
      </c>
      <c r="D23" s="46">
        <v>0.0044</v>
      </c>
      <c r="E23">
        <f>+(C23-C$7)/C$8</f>
        <v>3679.4603708188934</v>
      </c>
      <c r="F23">
        <f>ROUND(2*E23,0)/2</f>
        <v>3679.5</v>
      </c>
      <c r="G23">
        <f>+C23-(C$7+F23*C$8)</f>
        <v>-0.015183999996224884</v>
      </c>
      <c r="I23">
        <f>+G23</f>
        <v>-0.015183999996224884</v>
      </c>
      <c r="O23">
        <f>+C$11+C$12*$F23</f>
        <v>-0.01608096597308542</v>
      </c>
      <c r="Q23" s="2">
        <f>+C23-15018.5</f>
        <v>42078.9796</v>
      </c>
    </row>
    <row r="24" spans="1:17" ht="12.75">
      <c r="A24" s="47" t="s">
        <v>51</v>
      </c>
      <c r="B24" s="48" t="s">
        <v>50</v>
      </c>
      <c r="C24" s="49">
        <v>57134.4507</v>
      </c>
      <c r="D24" s="49">
        <v>0.0067</v>
      </c>
      <c r="E24">
        <f>+(C24-C$7)/C$8</f>
        <v>3775.952363552854</v>
      </c>
      <c r="F24">
        <f>ROUND(2*E24,0)/2</f>
        <v>3776</v>
      </c>
      <c r="G24">
        <f>+C24-(C$7+F24*C$8)</f>
        <v>-0.018251999994390644</v>
      </c>
      <c r="I24">
        <f>+G24</f>
        <v>-0.018251999994390644</v>
      </c>
      <c r="O24">
        <f>+C$11+C$12*$F24</f>
        <v>-0.016503914024126688</v>
      </c>
      <c r="Q24" s="2">
        <f>+C24-15018.5</f>
        <v>42115.9507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2022-11-24T05:09:14Z</dcterms:modified>
  <cp:category/>
  <cp:version/>
  <cp:contentType/>
  <cp:contentStatus/>
</cp:coreProperties>
</file>