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<sst xmlns="http://schemas.openxmlformats.org/spreadsheetml/2006/main" count="57" uniqueCount="52">
  <si>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BAD?</t>
  </si>
  <si>
    <t>IBVS 5329</t>
  </si>
  <si>
    <t>OEJV 0160</t>
  </si>
  <si>
    <t>??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</si>
  <si>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</si>
  <si>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</si>
  <si>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</si>
  <si>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</si>
  <si>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</si>
  <si>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</si>
  <si>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</si>
  <si>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</si>
  <si>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</si>
  <si>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</si>
  <si>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</si>
  <si>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</si>
  <si>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</si>
  <si>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</si>
  <si>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</si>
  <si>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</si>
  <si>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</si>
  <si>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</si>
  <si>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</si>
  <si>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</si>
  <si>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</si>
  <si>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</si>
  <si>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</si>
  <si>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</si>
  <si>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</si>
  <si>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</si>
  <si>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</si>
  <si>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</si>
  <si>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</si>
  <si>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</si>
  <si>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</si>
  <si>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</si>
  <si>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</si>
  <si>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</si>
  <si>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</si>
  <si>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PT Vir / GSC 0876-0362</t>
  </si>
  <si>
    <t>EW</t>
  </si>
  <si>
    <t>OEJV 0094</t>
  </si>
  <si>
    <t>I</t>
  </si>
  <si>
    <t>Add cycle</t>
  </si>
  <si>
    <t>Old Cycle</t>
  </si>
  <si>
    <t>IBVS 5918</t>
  </si>
  <si>
    <t>OEJV 0179</t>
  </si>
  <si>
    <t>II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</si>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</sst>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12" fillId="0" borderId="0" xfId="61" applyFont="1" applyAlignment="1">
      <alignment horizontal="left"/>
      <protection/>
    </xf>
    <xf numFmtId="0" fontId="9" fillId="0" borderId="0" xfId="62" applyFont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left"/>
      <protection/>
    </xf>
    <xf numFmtId="0" fontId="9" fillId="0" borderId="0" xfId="62" applyFont="1" applyAlignment="1">
      <alignment horizontal="center"/>
      <protection/>
    </xf>
    <xf numFmtId="0" fontId="29" fillId="0" borderId="8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rmal_A_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PT Vir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0.006</c:v>
                  </c:pt>
                  <c:pt idx="2">
                    <c:v>0.0008</c:v>
                  </c:pt>
                  <c:pt idx="3">
                    <c:v>0.0017</c:v>
                  </c:pt>
                  <c:pt idx="4">
                    <c:v>0.0022</c:v>
                  </c:pt>
                  <c:pt idx="5">
                    <c:v>0.02</c:v>
                  </c:pt>
                  <c:pt idx="6">
                    <c:v>0.0033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16954729"/>
        <c:axId val="18374834"/>
      </c:scatterChart>
      <c:valAx>
        <c:axId val="1695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4834"/>
        <c:crosses val="autoZero"/>
        <c:crossBetween val="midCat"/>
        <c:dispUnits/>
      </c:valAx>
      <c:valAx>
        <c:axId val="18374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547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4"/>
          <c:w val="0.733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17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862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vsolj.cetus-net.org/bulletin.html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28</v>
      </c>
      <c r="B2" t="s">
        <v>40</v>
      </c>
      <c r="C2" s="3"/>
      <c r="D2" s="3"/>
    </row>
    <row r="3" ht="13.5" thickBot="1"/>
    <row r="4" spans="1:4" ht="14.25" thickBot="1" thickTop="1">
      <c r="A4" s="5" t="s">
        <v>4</v>
      </c>
      <c r="C4" s="8">
        <v>52386.422</v>
      </c>
      <c r="D4" s="9">
        <v>0.30817</v>
      </c>
    </row>
    <row r="5" spans="1:4" ht="13.5" thickTop="1">
      <c r="A5" s="11" t="s">
        <v>33</v>
      </c>
      <c r="B5" s="12"/>
      <c r="C5" s="13">
        <v>-9.5</v>
      </c>
      <c r="D5" s="12" t="s">
        <v>34</v>
      </c>
    </row>
    <row r="6" ht="12.75">
      <c r="A6" s="5" t="s">
        <v>5</v>
      </c>
    </row>
    <row r="7" spans="1:3" ht="12.75">
      <c r="A7" t="s">
        <v>6</v>
      </c>
      <c r="C7">
        <f>+C4</f>
        <v>52386.422</v>
      </c>
    </row>
    <row r="8" spans="1:3" ht="12.75">
      <c r="A8" t="s">
        <v>7</v>
      </c>
      <c r="C8">
        <f>+D4</f>
        <v>0.30817</v>
      </c>
    </row>
    <row r="9" spans="1:4" ht="12.75">
      <c r="A9" s="26" t="s">
        <v>38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2"/>
      <c r="B10" s="12"/>
      <c r="C10" s="4" t="s">
        <v>24</v>
      </c>
      <c r="D10" s="4" t="s">
        <v>25</v>
      </c>
      <c r="E10" s="12"/>
    </row>
    <row r="11" spans="1:5" ht="12.75">
      <c r="A11" s="12" t="s">
        <v>20</v>
      </c>
      <c r="B11" s="12"/>
      <c r="C11" s="23">
        <f ca="1">INTERCEPT(INDIRECT($D$9):G992,INDIRECT($C$9):F992)</f>
        <v>-0.0014464382117210933</v>
      </c>
      <c r="D11" s="3"/>
      <c r="E11" s="12"/>
    </row>
    <row r="12" spans="1:5" ht="12.75">
      <c r="A12" s="12" t="s">
        <v>21</v>
      </c>
      <c r="B12" s="12"/>
      <c r="C12" s="23">
        <f ca="1">SLOPE(INDIRECT($D$9):G992,INDIRECT($C$9):F992)</f>
        <v>9.478046288821466E-06</v>
      </c>
      <c r="D12" s="3"/>
      <c r="E12" s="12"/>
    </row>
    <row r="13" spans="1:3" ht="12.75">
      <c r="A13" s="12" t="s">
        <v>23</v>
      </c>
      <c r="B13" s="12"/>
      <c r="C13" s="3" t="s">
        <v>18</v>
      </c>
    </row>
    <row r="14" spans="1:3" ht="12.75">
      <c r="A14" s="12"/>
      <c r="B14" s="12"/>
      <c r="C14" s="12"/>
    </row>
    <row r="15" spans="1:6" ht="12.75">
      <c r="A15" s="14" t="s">
        <v>22</v>
      </c>
      <c r="B15" s="12"/>
      <c r="C15" s="15">
        <f>(C7+C11)+(C8+C12)*INT(MAX(F21:F3533))</f>
        <v>57477.23735140843</v>
      </c>
      <c r="E15" s="16" t="s">
        <v>43</v>
      </c>
      <c r="F15" s="13">
        <v>1</v>
      </c>
    </row>
    <row r="16" spans="1:6" ht="12.75">
      <c r="A16" s="18" t="s">
        <v>8</v>
      </c>
      <c r="B16" s="12"/>
      <c r="C16" s="19">
        <f>+C8+C12</f>
        <v>0.3081794780462888</v>
      </c>
      <c r="E16" s="16" t="s">
        <v>35</v>
      </c>
      <c r="F16" s="17">
        <f ca="1">NOW()+15018.5+$C$5/24</f>
        <v>59907.817546527775</v>
      </c>
    </row>
    <row r="17" spans="1:6" ht="13.5" thickBot="1">
      <c r="A17" s="16" t="s">
        <v>32</v>
      </c>
      <c r="B17" s="12"/>
      <c r="C17" s="12">
        <f>COUNT(C21:C2191)</f>
        <v>7</v>
      </c>
      <c r="E17" s="16" t="s">
        <v>44</v>
      </c>
      <c r="F17" s="17">
        <f>ROUND(2*(F16-$C$7)/$C$8,0)/2+F15</f>
        <v>24407.5</v>
      </c>
    </row>
    <row r="18" spans="1:6" ht="14.25" thickBot="1" thickTop="1">
      <c r="A18" s="18" t="s">
        <v>9</v>
      </c>
      <c r="B18" s="12"/>
      <c r="C18" s="21">
        <f>+C15</f>
        <v>57477.23735140843</v>
      </c>
      <c r="D18" s="22">
        <f>+C16</f>
        <v>0.3081794780462888</v>
      </c>
      <c r="E18" s="16" t="s">
        <v>36</v>
      </c>
      <c r="F18" s="25">
        <f>ROUND(2*(F16-$C$15)/$C$16,0)/2+F15</f>
        <v>7888</v>
      </c>
    </row>
    <row r="19" spans="5:6" ht="13.5" thickTop="1">
      <c r="E19" s="16" t="s">
        <v>37</v>
      </c>
      <c r="F19" s="20">
        <f>+$C$15+$C$16*F18-15018.5-$C$5/24</f>
        <v>44890.05290757089</v>
      </c>
    </row>
    <row r="20" spans="1:21" ht="13.5" thickBot="1">
      <c r="A20" s="4" t="s">
        <v>10</v>
      </c>
      <c r="B20" s="4" t="s">
        <v>11</v>
      </c>
      <c r="C20" s="4" t="s">
        <v>12</v>
      </c>
      <c r="D20" s="4" t="s">
        <v>17</v>
      </c>
      <c r="E20" s="4" t="s">
        <v>13</v>
      </c>
      <c r="F20" s="4" t="s">
        <v>14</v>
      </c>
      <c r="G20" s="4" t="s">
        <v>15</v>
      </c>
      <c r="H20" s="7" t="s">
        <v>48</v>
      </c>
      <c r="I20" s="7" t="s">
        <v>49</v>
      </c>
      <c r="J20" s="7" t="s">
        <v>50</v>
      </c>
      <c r="K20" s="7" t="s">
        <v>51</v>
      </c>
      <c r="L20" s="7" t="s">
        <v>29</v>
      </c>
      <c r="M20" s="7" t="s">
        <v>30</v>
      </c>
      <c r="N20" s="7" t="s">
        <v>31</v>
      </c>
      <c r="O20" s="7" t="s">
        <v>27</v>
      </c>
      <c r="P20" s="6" t="s">
        <v>26</v>
      </c>
      <c r="Q20" s="4" t="s">
        <v>19</v>
      </c>
      <c r="U20" s="39" t="s">
        <v>0</v>
      </c>
    </row>
    <row r="21" spans="1:17" ht="12.75">
      <c r="A21" t="s">
        <v>16</v>
      </c>
      <c r="C21" s="10">
        <f>+C4</f>
        <v>52386.422</v>
      </c>
      <c r="D21" s="10" t="s">
        <v>18</v>
      </c>
      <c r="E21">
        <f aca="true" t="shared" si="0" ref="E21:E27"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 aca="true" t="shared" si="1" ref="O21:O27">+C$11+C$12*$F21</f>
        <v>-0.0014464382117210933</v>
      </c>
      <c r="Q21" s="2">
        <f aca="true" t="shared" si="2" ref="Q21:Q27">+C21-15018.5</f>
        <v>37367.922</v>
      </c>
    </row>
    <row r="22" spans="1:21" ht="12.75">
      <c r="A22" s="35" t="s">
        <v>1</v>
      </c>
      <c r="B22" s="36" t="s">
        <v>3</v>
      </c>
      <c r="C22" s="35">
        <v>52386.422</v>
      </c>
      <c r="D22" s="35">
        <v>0.006</v>
      </c>
      <c r="E22">
        <f t="shared" si="0"/>
        <v>0</v>
      </c>
      <c r="F22">
        <f>ROUND(2*E22,0)/2-0.5</f>
        <v>-0.5</v>
      </c>
      <c r="O22">
        <f t="shared" si="1"/>
        <v>-0.001451177234865504</v>
      </c>
      <c r="Q22" s="2">
        <f t="shared" si="2"/>
        <v>37367.922</v>
      </c>
      <c r="U22">
        <f>+C22-(C$7+F22*C$8)</f>
        <v>0.1540850000019418</v>
      </c>
    </row>
    <row r="23" spans="1:17" ht="12.75">
      <c r="A23" s="28" t="s">
        <v>41</v>
      </c>
      <c r="B23" s="29" t="s">
        <v>42</v>
      </c>
      <c r="C23" s="28">
        <v>54507.62929</v>
      </c>
      <c r="D23" s="28">
        <v>0.0008</v>
      </c>
      <c r="E23">
        <f t="shared" si="0"/>
        <v>6883.237466333512</v>
      </c>
      <c r="F23">
        <f>ROUND(2*E23,0)/2</f>
        <v>6883</v>
      </c>
      <c r="G23">
        <f>+C23-(C$7+F23*C$8)</f>
        <v>0.07317999999941094</v>
      </c>
      <c r="K23">
        <f>+G23</f>
        <v>0.07317999999941094</v>
      </c>
      <c r="O23">
        <f t="shared" si="1"/>
        <v>0.06379095439423706</v>
      </c>
      <c r="Q23" s="2">
        <f t="shared" si="2"/>
        <v>39489.12929</v>
      </c>
    </row>
    <row r="24" spans="1:17" ht="12.75">
      <c r="A24" s="30" t="s">
        <v>45</v>
      </c>
      <c r="B24" s="31" t="s">
        <v>42</v>
      </c>
      <c r="C24" s="30">
        <v>54941.3804</v>
      </c>
      <c r="D24" s="30">
        <v>0.0017</v>
      </c>
      <c r="E24">
        <f t="shared" si="0"/>
        <v>8290.743420839157</v>
      </c>
      <c r="F24">
        <f>ROUND(2*E24,0)/2</f>
        <v>8290.5</v>
      </c>
      <c r="G24">
        <f>+C24-(C$7+F24*C$8)</f>
        <v>0.07501500000216765</v>
      </c>
      <c r="J24">
        <f>+G24</f>
        <v>0.07501500000216765</v>
      </c>
      <c r="O24">
        <f t="shared" si="1"/>
        <v>0.07713130454575327</v>
      </c>
      <c r="Q24" s="2">
        <f t="shared" si="2"/>
        <v>39922.8804</v>
      </c>
    </row>
    <row r="25" spans="1:17" ht="12.75">
      <c r="A25" s="30" t="s">
        <v>45</v>
      </c>
      <c r="B25" s="31" t="s">
        <v>42</v>
      </c>
      <c r="C25" s="30">
        <v>54941.5366</v>
      </c>
      <c r="D25" s="30">
        <v>0.0022</v>
      </c>
      <c r="E25">
        <f t="shared" si="0"/>
        <v>8291.250283934194</v>
      </c>
      <c r="F25">
        <f>ROUND(2*E25,0)/2-0.5</f>
        <v>8291</v>
      </c>
      <c r="G25">
        <f>+C25-(C$7+F25*C$8)</f>
        <v>0.07712999999785097</v>
      </c>
      <c r="J25">
        <f>+G25</f>
        <v>0.07712999999785097</v>
      </c>
      <c r="O25">
        <f t="shared" si="1"/>
        <v>0.07713604356889768</v>
      </c>
      <c r="Q25" s="2">
        <f t="shared" si="2"/>
        <v>39923.0366</v>
      </c>
    </row>
    <row r="26" spans="1:17" ht="12.75">
      <c r="A26" s="37" t="s">
        <v>2</v>
      </c>
      <c r="B26" s="38" t="s">
        <v>42</v>
      </c>
      <c r="C26" s="37">
        <v>55650.33709</v>
      </c>
      <c r="D26" s="37">
        <v>0.02</v>
      </c>
      <c r="E26">
        <f t="shared" si="0"/>
        <v>10591.281078625441</v>
      </c>
      <c r="F26">
        <f>ROUND(2*E26,0)/2-0.5</f>
        <v>10591</v>
      </c>
      <c r="G26">
        <f>+C26-(C$7+F26*C$8)</f>
        <v>0.08662000000185799</v>
      </c>
      <c r="K26">
        <f>+G26</f>
        <v>0.08662000000185799</v>
      </c>
      <c r="O26">
        <f t="shared" si="1"/>
        <v>0.09893555003318705</v>
      </c>
      <c r="Q26" s="2">
        <f t="shared" si="2"/>
        <v>40631.83709</v>
      </c>
    </row>
    <row r="27" spans="1:17" ht="12.75">
      <c r="A27" s="32" t="s">
        <v>46</v>
      </c>
      <c r="B27" s="33" t="s">
        <v>47</v>
      </c>
      <c r="C27" s="34">
        <v>57477.39649</v>
      </c>
      <c r="D27" s="34">
        <v>0.0033</v>
      </c>
      <c r="E27">
        <f t="shared" si="0"/>
        <v>16520.019761819778</v>
      </c>
      <c r="F27">
        <f>ROUND(2*E27,0)/2-0.5</f>
        <v>16519.5</v>
      </c>
      <c r="G27">
        <f>+C27-(C$7+F27*C$8)</f>
        <v>0.1601749999972526</v>
      </c>
      <c r="K27">
        <f>+G27</f>
        <v>0.1601749999972526</v>
      </c>
      <c r="O27">
        <f t="shared" si="1"/>
        <v>0.15512614745646514</v>
      </c>
      <c r="Q27" s="2">
        <f t="shared" si="2"/>
        <v>42458.89649</v>
      </c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hyperlinks>
    <hyperlink ref="L5078" r:id="rId1" display="http://vsolj.cetus-net.org/bulletin.html"/>
    <hyperlink ref="L5071" r:id="rId2" display="http://vsolj.cetus-net.org/bulletin.html"/>
    <hyperlink ref="L5075" r:id="rId3" display="http://vsolj.cetus-net.org/bulletin.html"/>
    <hyperlink ref="L5068" r:id="rId4" display="http://vsolj.cetus-net.org/bulletin.html"/>
  </hyperlinks>
  <printOptions/>
  <pageMargins left="0.75" right="0.75" top="1" bottom="1" header="0.5" footer="0.5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