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<sst xmlns="http://schemas.openxmlformats.org/spreadsheetml/2006/main" count="53" uniqueCount="50">
  <si>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</si>
  <si>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</si>
  <si>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</si>
  <si>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</si>
  <si>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</si>
  <si>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</si>
  <si>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</si>
  <si>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</si>
  <si>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</si>
  <si>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</si>
  <si>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</si>
  <si>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</si>
  <si>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</si>
  <si>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</si>
  <si>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</si>
  <si>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</si>
  <si>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</si>
  <si>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</si>
  <si>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</si>
  <si>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</si>
  <si>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</si>
  <si>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</si>
  <si>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</si>
  <si>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</si>
  <si>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</si>
  <si>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</si>
  <si>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</si>
  <si>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</si>
  <si>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</si>
  <si>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</si>
  <si>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</si>
  <si>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</si>
  <si>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</si>
  <si>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</si>
  <si>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</si>
  <si>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</si>
  <si>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</si>
  <si>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</si>
  <si>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</si>
  <si>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V0337 Vir / GSC 0291-0300</t>
  </si>
  <si>
    <t>EW</t>
  </si>
  <si>
    <t>I</t>
  </si>
  <si>
    <t>IBVS 5713</t>
  </si>
  <si>
    <t>GCVS</t>
  </si>
  <si>
    <t>IBVS 5894</t>
  </si>
  <si>
    <t>II</t>
  </si>
  <si>
    <t>Add cycle</t>
  </si>
  <si>
    <t>Old Cycle</t>
  </si>
  <si>
    <t>IBVS 5992</t>
  </si>
  <si>
    <t>IBVS 6029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</si>
</sst>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V0337 Vir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0.0012</c:v>
                  </c:pt>
                  <c:pt idx="2">
                    <c:v>0.001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38472892"/>
        <c:axId val="10711709"/>
      </c:scatterChart>
      <c:valAx>
        <c:axId val="38472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11709"/>
        <c:crosses val="autoZero"/>
        <c:crossBetween val="midCat"/>
        <c:dispUnits/>
      </c:valAx>
      <c:valAx>
        <c:axId val="10711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728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475"/>
          <c:y val="0.93375"/>
          <c:w val="0.669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242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9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4" ht="12.75">
      <c r="A2" t="s">
        <v>25</v>
      </c>
      <c r="B2" t="s">
        <v>40</v>
      </c>
      <c r="C2" s="3"/>
      <c r="D2" s="3"/>
    </row>
    <row r="3" ht="13.5" thickBot="1"/>
    <row r="4" spans="1:4" ht="14.25" thickBot="1" thickTop="1">
      <c r="A4" s="5" t="s">
        <v>0</v>
      </c>
      <c r="C4" s="8">
        <v>53392.858</v>
      </c>
      <c r="D4" s="9">
        <v>0.352864</v>
      </c>
    </row>
    <row r="6" ht="12.75">
      <c r="A6" s="5" t="s">
        <v>1</v>
      </c>
    </row>
    <row r="7" spans="1:3" ht="12.75">
      <c r="A7" t="s">
        <v>2</v>
      </c>
      <c r="C7">
        <f>+C4</f>
        <v>53392.858</v>
      </c>
    </row>
    <row r="8" spans="1:3" ht="12.75">
      <c r="A8" t="s">
        <v>3</v>
      </c>
      <c r="C8">
        <f>+D4</f>
        <v>0.352864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INTERCEPT(INDIRECT($G$11):G991,INDIRECT($F$11):F991)</f>
        <v>-0.002393650356302436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17</v>
      </c>
      <c r="B12" s="12"/>
      <c r="C12" s="24">
        <f ca="1">SLOPE(INDIRECT($G$11):G991,INDIRECT($F$11):F991)</f>
        <v>-6.871447827110255E-06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16" t="s">
        <v>46</v>
      </c>
      <c r="E13" s="13">
        <v>1</v>
      </c>
    </row>
    <row r="14" spans="1:5" ht="12.75">
      <c r="A14" s="12"/>
      <c r="B14" s="12"/>
      <c r="C14" s="12"/>
      <c r="D14" s="16" t="s">
        <v>34</v>
      </c>
      <c r="E14" s="17">
        <f ca="1">NOW()+15018.5+$C$9/24</f>
        <v>59907.81922881944</v>
      </c>
    </row>
    <row r="15" spans="1:5" ht="12.75">
      <c r="A15" s="14" t="s">
        <v>18</v>
      </c>
      <c r="B15" s="12"/>
      <c r="C15" s="15">
        <f>(C7+C11)+(C8+C12)*INT(MAX(F21:F3532))</f>
        <v>55983.88550130825</v>
      </c>
      <c r="D15" s="16" t="s">
        <v>47</v>
      </c>
      <c r="E15" s="17">
        <f>ROUND(2*(E14-$C$7)/$C$8,0)/2+E13</f>
        <v>18464</v>
      </c>
    </row>
    <row r="16" spans="1:5" ht="12.75">
      <c r="A16" s="18" t="s">
        <v>4</v>
      </c>
      <c r="B16" s="12"/>
      <c r="C16" s="19">
        <f>+C8+C12</f>
        <v>0.3528571285521729</v>
      </c>
      <c r="D16" s="16" t="s">
        <v>35</v>
      </c>
      <c r="E16" s="26">
        <f>ROUND(2*(E14-$C$15)/$C$16,0)/2+E13</f>
        <v>11121.5</v>
      </c>
    </row>
    <row r="17" spans="1:5" ht="13.5" thickBot="1">
      <c r="A17" s="16" t="s">
        <v>31</v>
      </c>
      <c r="B17" s="12"/>
      <c r="C17" s="12">
        <f>COUNT(C21:C2190)</f>
        <v>5</v>
      </c>
      <c r="D17" s="16" t="s">
        <v>36</v>
      </c>
      <c r="E17" s="20">
        <f>+$C$15+$C$16*E16-15018.5-$C$9/24</f>
        <v>44890.081889834575</v>
      </c>
    </row>
    <row r="18" spans="1:5" ht="14.25" thickBot="1" thickTop="1">
      <c r="A18" s="18" t="s">
        <v>5</v>
      </c>
      <c r="B18" s="12"/>
      <c r="C18" s="21">
        <f>+C15</f>
        <v>55983.88550130825</v>
      </c>
      <c r="D18" s="22">
        <f>+C16</f>
        <v>0.3528571285521729</v>
      </c>
      <c r="E18" s="23" t="s">
        <v>37</v>
      </c>
    </row>
    <row r="19" spans="1:5" ht="13.5" thickTop="1">
      <c r="A19" s="27" t="s">
        <v>38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43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v>53392.858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-0.002393650356302436</v>
      </c>
      <c r="Q21" s="2">
        <f>+C21-15018.5</f>
        <v>38374.358</v>
      </c>
    </row>
    <row r="22" spans="1:18" ht="12.75">
      <c r="A22" t="s">
        <v>42</v>
      </c>
      <c r="B22" s="3" t="s">
        <v>41</v>
      </c>
      <c r="C22" s="10">
        <v>53849.4542</v>
      </c>
      <c r="D22" s="10">
        <v>0.0012</v>
      </c>
      <c r="E22">
        <f>+(C22-C$7)/C$8</f>
        <v>1293.9721819171123</v>
      </c>
      <c r="F22">
        <f>ROUND(2*E22,0)/2</f>
        <v>1294</v>
      </c>
      <c r="G22">
        <f>+C22-(C$7+F22*C$8)</f>
        <v>-0.00981599999795435</v>
      </c>
      <c r="I22">
        <f>+G22</f>
        <v>-0.00981599999795435</v>
      </c>
      <c r="O22">
        <f>+C$11+C$12*$F22</f>
        <v>-0.011285303844583107</v>
      </c>
      <c r="Q22" s="2">
        <f>+C22-15018.5</f>
        <v>38830.9542</v>
      </c>
      <c r="R22">
        <f>IF(ABS(C22-C21)&lt;0.00001,1,"")</f>
      </c>
    </row>
    <row r="23" spans="1:17" ht="12.75">
      <c r="A23" s="29" t="s">
        <v>44</v>
      </c>
      <c r="B23" s="30" t="s">
        <v>45</v>
      </c>
      <c r="C23" s="29">
        <v>54889.8436</v>
      </c>
      <c r="D23" s="29">
        <v>0.001</v>
      </c>
      <c r="E23">
        <f>+(C23-C$7)/C$8</f>
        <v>4242.386868595266</v>
      </c>
      <c r="F23">
        <f>ROUND(2*E23,0)/2</f>
        <v>4242.5</v>
      </c>
      <c r="G23">
        <f>+C23-(C$7+F23*C$8)</f>
        <v>-0.039920000002894085</v>
      </c>
      <c r="I23">
        <f>+G23</f>
        <v>-0.039920000002894085</v>
      </c>
      <c r="O23">
        <f>+C$11+C$12*$F23</f>
        <v>-0.03154576776281769</v>
      </c>
      <c r="Q23" s="2">
        <f>+C23-15018.5</f>
        <v>39871.3436</v>
      </c>
    </row>
    <row r="24" spans="1:17" ht="12.75">
      <c r="A24" s="31" t="s">
        <v>48</v>
      </c>
      <c r="B24" s="32" t="s">
        <v>41</v>
      </c>
      <c r="C24" s="31">
        <v>55621.8536</v>
      </c>
      <c r="D24" s="31">
        <v>0.0002</v>
      </c>
      <c r="E24">
        <f>+(C24-C$7)/C$8</f>
        <v>6316.868821982413</v>
      </c>
      <c r="F24">
        <f>ROUND(2*E24,0)/2</f>
        <v>6317</v>
      </c>
      <c r="G24">
        <f>+C24-(C$7+F24*C$8)</f>
        <v>-0.04628799999773037</v>
      </c>
      <c r="I24">
        <f>+G24</f>
        <v>-0.04628799999773037</v>
      </c>
      <c r="O24">
        <f>+C$11+C$12*$F24</f>
        <v>-0.045800586280157915</v>
      </c>
      <c r="Q24" s="2">
        <f>+C24-15018.5</f>
        <v>40603.3536</v>
      </c>
    </row>
    <row r="25" spans="1:17" ht="12.75">
      <c r="A25" s="33" t="s">
        <v>49</v>
      </c>
      <c r="B25" s="34" t="s">
        <v>41</v>
      </c>
      <c r="C25" s="33">
        <v>55983.8905</v>
      </c>
      <c r="D25" s="33">
        <v>0.0005</v>
      </c>
      <c r="E25">
        <f>+(C25-C$7)/C$8</f>
        <v>7342.864389679879</v>
      </c>
      <c r="F25">
        <f>ROUND(2*E25,0)/2</f>
        <v>7343</v>
      </c>
      <c r="G25">
        <f>+C25-(C$7+F25*C$8)</f>
        <v>-0.04785199999605538</v>
      </c>
      <c r="I25">
        <f>+G25</f>
        <v>-0.04785199999605538</v>
      </c>
      <c r="O25">
        <f>+C$11+C$12*$F25</f>
        <v>-0.05285069175077304</v>
      </c>
      <c r="Q25" s="2">
        <f>+C25-15018.5</f>
        <v>40965.3905</v>
      </c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2022-11-24T06:39:41Z</dcterms:modified>
  <cp:category/>
  <cp:version/>
  <cp:contentType/>
  <cp:contentStatus/>
</cp:coreProperties>
</file>