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<sst xmlns="http://schemas.openxmlformats.org/spreadsheetml/2006/main" count="55" uniqueCount="49">
  <si>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</si>
  <si>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</si>
  <si>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</si>
  <si>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</si>
  <si>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</si>
  <si>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</si>
  <si>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</si>
  <si>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</si>
  <si>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</si>
  <si>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</si>
  <si>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</si>
  <si>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</si>
  <si>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</si>
  <si>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</si>
  <si>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</si>
  <si>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</si>
  <si>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</si>
  <si>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</si>
  <si>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</si>
  <si>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</si>
  <si>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</si>
  <si>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</si>
  <si>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</si>
  <si>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</si>
  <si>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</si>
  <si>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</si>
  <si>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</si>
  <si>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</si>
  <si>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</si>
  <si>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</si>
  <si>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</si>
  <si>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</si>
  <si>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</si>
  <si>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</si>
  <si>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</si>
  <si>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</si>
  <si>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</si>
  <si>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</si>
  <si>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G5543-1285_Vir.xls</t>
  </si>
  <si>
    <t>EW/KW</t>
  </si>
  <si>
    <t>IBVS 5532 Eph.</t>
  </si>
  <si>
    <t>IBVS 5532</t>
  </si>
  <si>
    <t>Vir</t>
  </si>
  <si>
    <t>V0340 Vir / GSC 5543 1285 / NSV 06144</t>
  </si>
  <si>
    <t>Add cycle</t>
  </si>
  <si>
    <t>Old Cycle</t>
  </si>
  <si>
    <t>IBVS 5992</t>
  </si>
  <si>
    <t>II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</si>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</sst>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V340 Vir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8143783"/>
        <c:axId val="29076320"/>
      </c:scatterChart>
      <c:valAx>
        <c:axId val="1814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76320"/>
        <c:crosses val="autoZero"/>
        <c:crossBetween val="midCat"/>
        <c:dispUnits/>
      </c:valAx>
      <c:valAx>
        <c:axId val="29076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378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15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1" t="s">
        <v>38</v>
      </c>
      <c r="G1" s="32" t="s">
        <v>39</v>
      </c>
      <c r="H1" s="33" t="s">
        <v>40</v>
      </c>
      <c r="I1" s="34">
        <v>52879.487</v>
      </c>
      <c r="J1" s="34">
        <v>0.454857</v>
      </c>
      <c r="K1" s="33" t="s">
        <v>41</v>
      </c>
      <c r="L1" s="35" t="s">
        <v>42</v>
      </c>
    </row>
    <row r="2" spans="1:4" ht="12.75">
      <c r="A2" t="s">
        <v>23</v>
      </c>
      <c r="B2" t="s">
        <v>39</v>
      </c>
      <c r="C2" s="9" t="s">
        <v>42</v>
      </c>
      <c r="D2" t="s">
        <v>38</v>
      </c>
    </row>
    <row r="3" ht="13.5" thickBot="1"/>
    <row r="4" spans="1:4" ht="14.25" thickBot="1" thickTop="1">
      <c r="A4" s="29" t="s">
        <v>40</v>
      </c>
      <c r="C4" s="7">
        <v>52879.487</v>
      </c>
      <c r="D4" s="8">
        <v>0.454857</v>
      </c>
    </row>
    <row r="6" ht="12.75">
      <c r="A6" s="4" t="s">
        <v>0</v>
      </c>
    </row>
    <row r="7" spans="1:3" ht="12.75">
      <c r="A7" t="s">
        <v>1</v>
      </c>
      <c r="C7">
        <f>+C4</f>
        <v>52879.487</v>
      </c>
    </row>
    <row r="8" spans="1:3" ht="12.75">
      <c r="A8" t="s">
        <v>2</v>
      </c>
      <c r="C8">
        <f>+D4</f>
        <v>0.454857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>
        <f ca="1">INTERCEPT(INDIRECT($G$11):G992,INDIRECT($F$11):F992)</f>
        <v>-0.00018312292084426626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>
        <f ca="1">SLOPE(INDIRECT($G$11):G992,INDIRECT($F$11):F992)</f>
        <v>3.5505878197210994E-06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6" t="s">
        <v>44</v>
      </c>
      <c r="E13" s="12">
        <v>1</v>
      </c>
    </row>
    <row r="14" spans="1:5" ht="12.75">
      <c r="A14" s="11"/>
      <c r="B14" s="11"/>
      <c r="C14" s="11"/>
      <c r="D14" s="16" t="s">
        <v>32</v>
      </c>
      <c r="E14" s="17">
        <f ca="1">NOW()+15018.5+$C$9/24</f>
        <v>59907.819397106476</v>
      </c>
    </row>
    <row r="15" spans="1:5" ht="12.75">
      <c r="A15" s="14" t="s">
        <v>16</v>
      </c>
      <c r="B15" s="11"/>
      <c r="C15" s="15">
        <f>(C7+C11)+(C8+C12)*INT(MAX(F21:F3533))</f>
        <v>55991.64270399894</v>
      </c>
      <c r="D15" s="16" t="s">
        <v>45</v>
      </c>
      <c r="E15" s="17">
        <f>ROUND(2*(E14-$C$7)/$C$8,0)/2+E13</f>
        <v>15452.5</v>
      </c>
    </row>
    <row r="16" spans="1:5" ht="12.75">
      <c r="A16" s="18" t="s">
        <v>3</v>
      </c>
      <c r="B16" s="11"/>
      <c r="C16" s="19">
        <f>+C8+C12</f>
        <v>0.4548605505878197</v>
      </c>
      <c r="D16" s="16" t="s">
        <v>33</v>
      </c>
      <c r="E16" s="26">
        <f>ROUND(2*(E14-$C$15)/$C$16,0)/2+E13</f>
        <v>8610.5</v>
      </c>
    </row>
    <row r="17" spans="1:5" ht="13.5" thickBot="1">
      <c r="A17" s="16" t="s">
        <v>29</v>
      </c>
      <c r="B17" s="11"/>
      <c r="C17" s="11">
        <f>COUNT(C21:C2191)</f>
        <v>3</v>
      </c>
      <c r="D17" s="16" t="s">
        <v>34</v>
      </c>
      <c r="E17" s="20">
        <f>+$C$15+$C$16*E16-15018.5-$C$9/24</f>
        <v>44890.1153081687</v>
      </c>
    </row>
    <row r="18" spans="1:5" ht="14.25" thickBot="1" thickTop="1">
      <c r="A18" s="18" t="s">
        <v>4</v>
      </c>
      <c r="B18" s="11"/>
      <c r="C18" s="21">
        <f>+C15</f>
        <v>55991.64270399894</v>
      </c>
      <c r="D18" s="22">
        <f>+C16</f>
        <v>0.4548605505878197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5532</v>
      </c>
      <c r="C21" s="9">
        <f>+$C$4</f>
        <v>52879.487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-0.00018312292084426626</v>
      </c>
      <c r="Q21" s="2">
        <f>+C21-15018.5</f>
        <v>37860.987</v>
      </c>
    </row>
    <row r="22" spans="1:17" ht="12.75">
      <c r="A22" s="36" t="s">
        <v>46</v>
      </c>
      <c r="B22" s="37" t="s">
        <v>47</v>
      </c>
      <c r="C22" s="36">
        <v>55623.8864</v>
      </c>
      <c r="D22" s="36">
        <v>0.0007</v>
      </c>
      <c r="E22">
        <f>+(C22-C$7)/C$8</f>
        <v>6033.543289429429</v>
      </c>
      <c r="F22">
        <f>ROUND(2*E22,0)/2</f>
        <v>6033.5</v>
      </c>
      <c r="G22">
        <f>+C22-(C$7+F22*C$8)</f>
        <v>0.019690500004799105</v>
      </c>
      <c r="H22">
        <f>+G22</f>
        <v>0.019690500004799105</v>
      </c>
      <c r="O22">
        <f>+C$11+C$12*$F22</f>
        <v>0.021239348689442987</v>
      </c>
      <c r="Q22" s="2">
        <f>+C22-15018.5</f>
        <v>40605.3864</v>
      </c>
    </row>
    <row r="23" spans="1:17" ht="12.75">
      <c r="A23" s="38" t="s">
        <v>48</v>
      </c>
      <c r="B23" s="39" t="s">
        <v>47</v>
      </c>
      <c r="C23" s="38">
        <v>55991.8715</v>
      </c>
      <c r="D23" s="38">
        <v>0.0007</v>
      </c>
      <c r="E23">
        <f>+(C23-C$7)/C$8</f>
        <v>6842.5560121093</v>
      </c>
      <c r="F23">
        <f>ROUND(2*E23,0)/2</f>
        <v>6842.5</v>
      </c>
      <c r="G23">
        <f>+C23-(C$7+F23*C$8)</f>
        <v>0.02547749999939697</v>
      </c>
      <c r="H23">
        <f>+G23</f>
        <v>0.02547749999939697</v>
      </c>
      <c r="O23">
        <f>+C$11+C$12*$F23</f>
        <v>0.024111774235597357</v>
      </c>
      <c r="Q23" s="2">
        <f>+C23-15018.5</f>
        <v>40973.3715</v>
      </c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2022-11-24T06:39:55Z</dcterms:modified>
  <cp:category/>
  <cp:version/>
  <cp:contentType/>
  <cp:contentStatus/>
</cp:coreProperties>
</file>