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<sst xmlns="http://schemas.openxmlformats.org/spreadsheetml/2006/main" count="53" uniqueCount="48">
  <si>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</si>
  <si>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</si>
  <si>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</si>
  <si>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</si>
  <si>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</si>
  <si>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</si>
  <si>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</si>
  <si>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</si>
  <si>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</si>
  <si>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</si>
  <si>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</si>
  <si>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</si>
  <si>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</si>
  <si>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</si>
  <si>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</si>
  <si>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</si>
  <si>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</si>
  <si>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</si>
  <si>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</si>
  <si>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</si>
  <si>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</si>
  <si>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</si>
  <si>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</si>
  <si>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</si>
  <si>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</si>
  <si>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</si>
  <si>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</si>
  <si>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</si>
  <si>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</si>
  <si>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</si>
  <si>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</si>
  <si>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</si>
  <si>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</si>
  <si>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</si>
  <si>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</si>
  <si>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</si>
  <si>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</si>
  <si>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</si>
  <si>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</si>
  <si>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</si>
  <si>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</si>
  <si>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</si>
  <si>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GSC 2171-0397</t>
  </si>
  <si>
    <t>EC-ESD</t>
  </si>
  <si>
    <t>Vul</t>
  </si>
  <si>
    <t>IBVS 6084</t>
  </si>
  <si>
    <t>IBVS 5945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</si>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</sst>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2171-0397 -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0.0005</c:v>
                  </c:pt>
                  <c:pt idx="2">
                    <c:v>0.0039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crossBetween val="midCat"/>
        <c:dispUnits/>
      </c:val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4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815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12" sqref="F12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5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24</v>
      </c>
      <c r="B2" t="s">
        <v>43</v>
      </c>
      <c r="C2" s="3"/>
      <c r="D2" s="3" t="s">
        <v>44</v>
      </c>
    </row>
    <row r="3" ht="13.5" thickBot="1"/>
    <row r="4" spans="1:4" ht="14.25" thickBot="1" thickTop="1">
      <c r="A4" s="5" t="s">
        <v>0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1</v>
      </c>
    </row>
    <row r="7" spans="1:4" ht="12.75">
      <c r="A7" t="s">
        <v>2</v>
      </c>
      <c r="C7" s="8">
        <v>54602.892</v>
      </c>
      <c r="D7" s="29" t="s">
        <v>41</v>
      </c>
    </row>
    <row r="8" spans="1:4" ht="12.75">
      <c r="A8" t="s">
        <v>3</v>
      </c>
      <c r="C8" s="8">
        <v>0.411371</v>
      </c>
      <c r="D8" s="29" t="s">
        <v>41</v>
      </c>
    </row>
    <row r="9" spans="1:5" ht="12.75">
      <c r="A9" s="24" t="s">
        <v>35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-0.009828844491613756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1.6365111921064562E-05</v>
      </c>
      <c r="D12" s="3"/>
      <c r="E12" s="10"/>
    </row>
    <row r="13" spans="1:3" ht="12.75">
      <c r="A13" s="10" t="s">
        <v>19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56167.388320676146</v>
      </c>
      <c r="E15" s="14" t="s">
        <v>37</v>
      </c>
      <c r="F15" s="11">
        <v>1</v>
      </c>
    </row>
    <row r="16" spans="1:6" ht="12.75">
      <c r="A16" s="16" t="s">
        <v>4</v>
      </c>
      <c r="B16" s="10"/>
      <c r="C16" s="17">
        <f>+C8+C12</f>
        <v>0.41138736511192103</v>
      </c>
      <c r="E16" s="14" t="s">
        <v>33</v>
      </c>
      <c r="F16" s="15">
        <f ca="1">NOW()+15018.5+$C$5/24</f>
        <v>59907.87151724537</v>
      </c>
    </row>
    <row r="17" spans="1:6" ht="13.5" thickBot="1">
      <c r="A17" s="14" t="s">
        <v>30</v>
      </c>
      <c r="B17" s="10"/>
      <c r="C17" s="10">
        <f>COUNT(C21:C2191)</f>
        <v>3</v>
      </c>
      <c r="E17" s="14" t="s">
        <v>38</v>
      </c>
      <c r="F17" s="15">
        <f>ROUND(2*(F16-$C$7)/$C$8,0)/2+F15</f>
        <v>12897</v>
      </c>
    </row>
    <row r="18" spans="1:6" ht="14.25" thickBot="1" thickTop="1">
      <c r="A18" s="16" t="s">
        <v>5</v>
      </c>
      <c r="B18" s="10"/>
      <c r="C18" s="19">
        <f>+C15</f>
        <v>56167.388320676146</v>
      </c>
      <c r="D18" s="20">
        <f>+C16</f>
        <v>0.41138736511192103</v>
      </c>
      <c r="E18" s="14" t="s">
        <v>39</v>
      </c>
      <c r="F18" s="23">
        <f>ROUND(2*(F16-$C$15)/$C$16,0)/2+F15</f>
        <v>9093.5</v>
      </c>
    </row>
    <row r="19" spans="5:6" ht="13.5" thickTop="1">
      <c r="E19" s="14" t="s">
        <v>34</v>
      </c>
      <c r="F19" s="18">
        <f>+$C$15+$C$16*F18-15018.5-$C$5/24</f>
        <v>44890.23515865474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6" t="s">
        <v>36</v>
      </c>
    </row>
    <row r="21" spans="1:17" ht="12.75">
      <c r="A21" t="s">
        <v>41</v>
      </c>
      <c r="C21" s="8">
        <f>C7</f>
        <v>54602.892</v>
      </c>
      <c r="D21" s="8"/>
      <c r="E21">
        <f>+(C21-C$7)/C$8</f>
        <v>0</v>
      </c>
      <c r="F21" s="36">
        <f>ROUND(2*E21,0)/2</f>
        <v>0</v>
      </c>
      <c r="G21">
        <f>+C21-(C$7+F21*C$8)</f>
        <v>0</v>
      </c>
      <c r="H21">
        <f>+G21</f>
        <v>0</v>
      </c>
      <c r="O21">
        <f>+C$11+C$12*$F21</f>
        <v>-0.009828844491613756</v>
      </c>
      <c r="Q21" s="2">
        <f>+C21-15018.5</f>
        <v>39584.392</v>
      </c>
    </row>
    <row r="22" spans="1:17" ht="12.75">
      <c r="A22" s="39" t="s">
        <v>46</v>
      </c>
      <c r="B22" s="40" t="s">
        <v>47</v>
      </c>
      <c r="C22" s="39">
        <v>55366.8093</v>
      </c>
      <c r="D22" s="39">
        <v>0.0005</v>
      </c>
      <c r="E22">
        <f>+(C22-C$7)/C$8</f>
        <v>1857.003289001901</v>
      </c>
      <c r="F22" s="36">
        <f>ROUND(2*E22,0)/2</f>
        <v>1857</v>
      </c>
      <c r="G22">
        <f>+C22-(C$7+F22*C$8)</f>
        <v>0.001352999999653548</v>
      </c>
      <c r="I22">
        <f>+G22</f>
        <v>0.001352999999653548</v>
      </c>
      <c r="O22">
        <f>+C$11+C$12*$F22</f>
        <v>0.020561168345803137</v>
      </c>
      <c r="Q22" s="2">
        <f>+C22-15018.5</f>
        <v>40348.3093</v>
      </c>
    </row>
    <row r="23" spans="1:17" ht="12.75">
      <c r="A23" s="37" t="s">
        <v>45</v>
      </c>
      <c r="B23" s="38" t="s">
        <v>47</v>
      </c>
      <c r="C23" s="37">
        <v>56167.3977</v>
      </c>
      <c r="D23" s="37">
        <v>0.0039</v>
      </c>
      <c r="E23">
        <f>+(C23-C$7)/C$8</f>
        <v>3803.15019775337</v>
      </c>
      <c r="F23" s="36">
        <f>ROUND(2*E23,0)/2</f>
        <v>3803</v>
      </c>
      <c r="G23">
        <f>+C23-(C$7+F23*C$8)</f>
        <v>0.06178699999873061</v>
      </c>
      <c r="I23">
        <f>+G23</f>
        <v>0.06178699999873061</v>
      </c>
      <c r="O23">
        <f>+C$11+C$12*$F23</f>
        <v>0.05240767614419477</v>
      </c>
      <c r="Q23" s="2">
        <f>+C23-15018.5</f>
        <v>41148.8977</v>
      </c>
    </row>
    <row r="24" spans="1:17" ht="12.75">
      <c r="A24" s="34"/>
      <c r="B24" s="35"/>
      <c r="C24" s="34"/>
      <c r="D24" s="34"/>
      <c r="Q24" s="2"/>
    </row>
    <row r="25" spans="1:17" ht="12.75">
      <c r="A25" s="30"/>
      <c r="B25" s="31"/>
      <c r="C25" s="32"/>
      <c r="D25" s="33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2022-11-24T07:54:59Z</dcterms:modified>
  <cp:category/>
  <cp:version/>
  <cp:contentType/>
  <cp:contentStatus/>
</cp:coreProperties>
</file>