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E468E1D7-3CDB-4153-AA63-88C6955F63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 1" sheetId="1" r:id="rId1"/>
    <sheet name="Graphs 1" sheetId="4" r:id="rId2"/>
    <sheet name="Q_fit" sheetId="2" r:id="rId3"/>
    <sheet name="BAV" sheetId="3" r:id="rId4"/>
  </sheets>
  <definedNames>
    <definedName name="solver_adj" localSheetId="0" hidden="1">'Active 1'!$E$11:$E$13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'Active 1'!$E$14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423" i="1" l="1"/>
  <c r="F423" i="1" s="1"/>
  <c r="Q423" i="1"/>
  <c r="E409" i="1"/>
  <c r="F409" i="1" s="1"/>
  <c r="Q409" i="1"/>
  <c r="E410" i="1"/>
  <c r="F410" i="1" s="1"/>
  <c r="Q410" i="1"/>
  <c r="E411" i="1"/>
  <c r="F411" i="1"/>
  <c r="G411" i="1" s="1"/>
  <c r="K411" i="1" s="1"/>
  <c r="Q411" i="1"/>
  <c r="E412" i="1"/>
  <c r="F412" i="1" s="1"/>
  <c r="Q412" i="1"/>
  <c r="E413" i="1"/>
  <c r="F413" i="1" s="1"/>
  <c r="Q413" i="1"/>
  <c r="E414" i="1"/>
  <c r="F414" i="1"/>
  <c r="Q414" i="1"/>
  <c r="E415" i="1"/>
  <c r="F415" i="1" s="1"/>
  <c r="Q415" i="1"/>
  <c r="E416" i="1"/>
  <c r="F416" i="1" s="1"/>
  <c r="Q416" i="1"/>
  <c r="E417" i="1"/>
  <c r="F417" i="1" s="1"/>
  <c r="Q417" i="1"/>
  <c r="E418" i="1"/>
  <c r="F418" i="1" s="1"/>
  <c r="Q418" i="1"/>
  <c r="E419" i="1"/>
  <c r="F419" i="1"/>
  <c r="G419" i="1" s="1"/>
  <c r="K419" i="1" s="1"/>
  <c r="Q419" i="1"/>
  <c r="E420" i="1"/>
  <c r="F420" i="1" s="1"/>
  <c r="Q420" i="1"/>
  <c r="E421" i="1"/>
  <c r="F421" i="1" s="1"/>
  <c r="Q421" i="1"/>
  <c r="E422" i="1"/>
  <c r="F422" i="1" s="1"/>
  <c r="Q422" i="1"/>
  <c r="E405" i="1"/>
  <c r="F405" i="1" s="1"/>
  <c r="Q405" i="1"/>
  <c r="E406" i="1"/>
  <c r="F406" i="1" s="1"/>
  <c r="G406" i="1" s="1"/>
  <c r="K406" i="1" s="1"/>
  <c r="Q406" i="1"/>
  <c r="E407" i="1"/>
  <c r="F407" i="1" s="1"/>
  <c r="Q407" i="1"/>
  <c r="E408" i="1"/>
  <c r="F408" i="1" s="1"/>
  <c r="Q408" i="1"/>
  <c r="D11" i="1"/>
  <c r="W8" i="1" s="1"/>
  <c r="D12" i="1"/>
  <c r="Q396" i="1"/>
  <c r="Q397" i="1"/>
  <c r="Q398" i="1"/>
  <c r="Q399" i="1"/>
  <c r="Q400" i="1"/>
  <c r="Q401" i="1"/>
  <c r="Q402" i="1"/>
  <c r="Q403" i="1"/>
  <c r="Q404" i="1"/>
  <c r="Q392" i="1"/>
  <c r="Q393" i="1"/>
  <c r="Q394" i="1"/>
  <c r="Q395" i="1"/>
  <c r="Q391" i="1"/>
  <c r="Q374" i="1"/>
  <c r="Q375" i="1"/>
  <c r="Q376" i="1"/>
  <c r="Q378" i="1"/>
  <c r="Q380" i="1"/>
  <c r="Q381" i="1"/>
  <c r="Q382" i="1"/>
  <c r="Q383" i="1"/>
  <c r="Q384" i="1"/>
  <c r="Q385" i="1"/>
  <c r="Q386" i="1"/>
  <c r="Q387" i="1"/>
  <c r="Q388" i="1"/>
  <c r="Q389" i="1"/>
  <c r="Q390" i="1"/>
  <c r="Q377" i="1"/>
  <c r="D9" i="1"/>
  <c r="C9" i="1"/>
  <c r="Q379" i="1"/>
  <c r="Q373" i="1"/>
  <c r="D13" i="1"/>
  <c r="Q372" i="1"/>
  <c r="Q371" i="1"/>
  <c r="Q370" i="1"/>
  <c r="Q366" i="1"/>
  <c r="Q358" i="1"/>
  <c r="D334" i="2"/>
  <c r="E334" i="2"/>
  <c r="G334" i="2"/>
  <c r="L334" i="2"/>
  <c r="E335" i="2"/>
  <c r="G335" i="2"/>
  <c r="E336" i="2"/>
  <c r="G336" i="2"/>
  <c r="E337" i="2"/>
  <c r="G337" i="2"/>
  <c r="E338" i="2"/>
  <c r="G338" i="2"/>
  <c r="E339" i="2"/>
  <c r="G339" i="2"/>
  <c r="E340" i="2"/>
  <c r="G340" i="2"/>
  <c r="E341" i="2"/>
  <c r="G341" i="2"/>
  <c r="E342" i="2"/>
  <c r="G342" i="2"/>
  <c r="E343" i="2"/>
  <c r="G343" i="2"/>
  <c r="E344" i="2"/>
  <c r="G344" i="2"/>
  <c r="E345" i="2"/>
  <c r="G345" i="2"/>
  <c r="E346" i="2"/>
  <c r="G346" i="2"/>
  <c r="E347" i="2"/>
  <c r="G347" i="2"/>
  <c r="E348" i="2"/>
  <c r="G348" i="2"/>
  <c r="E349" i="2"/>
  <c r="G349" i="2"/>
  <c r="E350" i="2"/>
  <c r="G350" i="2"/>
  <c r="E351" i="2"/>
  <c r="G351" i="2"/>
  <c r="E352" i="2"/>
  <c r="G352" i="2"/>
  <c r="E353" i="2"/>
  <c r="G353" i="2"/>
  <c r="E354" i="2"/>
  <c r="G354" i="2"/>
  <c r="E355" i="2"/>
  <c r="G355" i="2"/>
  <c r="E356" i="2"/>
  <c r="G356" i="2"/>
  <c r="E357" i="2"/>
  <c r="G357" i="2"/>
  <c r="E358" i="2"/>
  <c r="G358" i="2"/>
  <c r="E359" i="2"/>
  <c r="G359" i="2"/>
  <c r="E360" i="2"/>
  <c r="G360" i="2"/>
  <c r="E361" i="2"/>
  <c r="G361" i="2"/>
  <c r="E362" i="2"/>
  <c r="G362" i="2"/>
  <c r="E21" i="2"/>
  <c r="G21" i="2"/>
  <c r="E22" i="2"/>
  <c r="G22" i="2"/>
  <c r="E23" i="2"/>
  <c r="G23" i="2"/>
  <c r="E24" i="2"/>
  <c r="G24" i="2"/>
  <c r="E25" i="2"/>
  <c r="G25" i="2"/>
  <c r="E26" i="2"/>
  <c r="G26" i="2"/>
  <c r="E27" i="2"/>
  <c r="G27" i="2"/>
  <c r="E28" i="2"/>
  <c r="G28" i="2"/>
  <c r="E29" i="2"/>
  <c r="G29" i="2"/>
  <c r="E30" i="2"/>
  <c r="G30" i="2"/>
  <c r="E31" i="2"/>
  <c r="G31" i="2"/>
  <c r="E32" i="2"/>
  <c r="G32" i="2"/>
  <c r="E33" i="2"/>
  <c r="G33" i="2"/>
  <c r="E34" i="2"/>
  <c r="G34" i="2"/>
  <c r="E35" i="2"/>
  <c r="G35" i="2"/>
  <c r="E36" i="2"/>
  <c r="G36" i="2"/>
  <c r="E37" i="2"/>
  <c r="G37" i="2"/>
  <c r="E38" i="2"/>
  <c r="G38" i="2"/>
  <c r="E39" i="2"/>
  <c r="G39" i="2"/>
  <c r="E40" i="2"/>
  <c r="G40" i="2"/>
  <c r="E41" i="2"/>
  <c r="G41" i="2"/>
  <c r="E42" i="2"/>
  <c r="G42" i="2"/>
  <c r="E43" i="2"/>
  <c r="G43" i="2"/>
  <c r="E44" i="2"/>
  <c r="G44" i="2"/>
  <c r="E45" i="2"/>
  <c r="G45" i="2"/>
  <c r="E46" i="2"/>
  <c r="G46" i="2"/>
  <c r="E47" i="2"/>
  <c r="G47" i="2"/>
  <c r="E48" i="2"/>
  <c r="G48" i="2"/>
  <c r="E49" i="2"/>
  <c r="G49" i="2"/>
  <c r="E50" i="2"/>
  <c r="G50" i="2"/>
  <c r="E51" i="2"/>
  <c r="G51" i="2"/>
  <c r="E52" i="2"/>
  <c r="G52" i="2"/>
  <c r="E53" i="2"/>
  <c r="G53" i="2"/>
  <c r="E54" i="2"/>
  <c r="G54" i="2"/>
  <c r="E55" i="2"/>
  <c r="G55" i="2"/>
  <c r="E56" i="2"/>
  <c r="G56" i="2"/>
  <c r="E57" i="2"/>
  <c r="G57" i="2"/>
  <c r="E58" i="2"/>
  <c r="G58" i="2"/>
  <c r="E59" i="2"/>
  <c r="G59" i="2"/>
  <c r="E60" i="2"/>
  <c r="G60" i="2"/>
  <c r="E61" i="2"/>
  <c r="G61" i="2"/>
  <c r="E62" i="2"/>
  <c r="G62" i="2"/>
  <c r="E63" i="2"/>
  <c r="G63" i="2"/>
  <c r="E64" i="2"/>
  <c r="G64" i="2"/>
  <c r="E65" i="2"/>
  <c r="G65" i="2"/>
  <c r="E66" i="2"/>
  <c r="G66" i="2"/>
  <c r="E67" i="2"/>
  <c r="G67" i="2"/>
  <c r="E68" i="2"/>
  <c r="G68" i="2"/>
  <c r="E69" i="2"/>
  <c r="G69" i="2"/>
  <c r="E70" i="2"/>
  <c r="G70" i="2"/>
  <c r="E71" i="2"/>
  <c r="G71" i="2"/>
  <c r="E72" i="2"/>
  <c r="G72" i="2"/>
  <c r="E73" i="2"/>
  <c r="G73" i="2"/>
  <c r="E74" i="2"/>
  <c r="G74" i="2"/>
  <c r="E75" i="2"/>
  <c r="G75" i="2"/>
  <c r="E76" i="2"/>
  <c r="G76" i="2"/>
  <c r="E77" i="2"/>
  <c r="G77" i="2"/>
  <c r="E78" i="2"/>
  <c r="G78" i="2"/>
  <c r="E79" i="2"/>
  <c r="G79" i="2"/>
  <c r="E80" i="2"/>
  <c r="G80" i="2"/>
  <c r="E81" i="2"/>
  <c r="G81" i="2"/>
  <c r="E82" i="2"/>
  <c r="G82" i="2"/>
  <c r="E83" i="2"/>
  <c r="G83" i="2"/>
  <c r="E84" i="2"/>
  <c r="G84" i="2"/>
  <c r="E85" i="2"/>
  <c r="G85" i="2"/>
  <c r="E86" i="2"/>
  <c r="G86" i="2"/>
  <c r="E87" i="2"/>
  <c r="G87" i="2"/>
  <c r="E88" i="2"/>
  <c r="G88" i="2"/>
  <c r="E89" i="2"/>
  <c r="G89" i="2"/>
  <c r="E90" i="2"/>
  <c r="G90" i="2"/>
  <c r="E91" i="2"/>
  <c r="G91" i="2"/>
  <c r="E92" i="2"/>
  <c r="G92" i="2"/>
  <c r="E93" i="2"/>
  <c r="G93" i="2"/>
  <c r="E94" i="2"/>
  <c r="G94" i="2"/>
  <c r="E95" i="2"/>
  <c r="G95" i="2"/>
  <c r="E96" i="2"/>
  <c r="G96" i="2"/>
  <c r="E97" i="2"/>
  <c r="G97" i="2"/>
  <c r="E98" i="2"/>
  <c r="G98" i="2"/>
  <c r="E99" i="2"/>
  <c r="G99" i="2"/>
  <c r="E100" i="2"/>
  <c r="G100" i="2"/>
  <c r="E101" i="2"/>
  <c r="G101" i="2"/>
  <c r="E102" i="2"/>
  <c r="G102" i="2"/>
  <c r="E103" i="2"/>
  <c r="G103" i="2"/>
  <c r="E104" i="2"/>
  <c r="G104" i="2"/>
  <c r="E105" i="2"/>
  <c r="G105" i="2"/>
  <c r="E106" i="2"/>
  <c r="G106" i="2"/>
  <c r="E107" i="2"/>
  <c r="G107" i="2"/>
  <c r="E108" i="2"/>
  <c r="G108" i="2"/>
  <c r="E109" i="2"/>
  <c r="G109" i="2"/>
  <c r="E110" i="2"/>
  <c r="G110" i="2"/>
  <c r="E111" i="2"/>
  <c r="G111" i="2"/>
  <c r="E112" i="2"/>
  <c r="G112" i="2"/>
  <c r="E113" i="2"/>
  <c r="G113" i="2"/>
  <c r="E114" i="2"/>
  <c r="G114" i="2"/>
  <c r="E115" i="2"/>
  <c r="G115" i="2"/>
  <c r="E116" i="2"/>
  <c r="G116" i="2"/>
  <c r="E117" i="2"/>
  <c r="G117" i="2"/>
  <c r="E118" i="2"/>
  <c r="G118" i="2"/>
  <c r="E119" i="2"/>
  <c r="G119" i="2"/>
  <c r="E120" i="2"/>
  <c r="G120" i="2"/>
  <c r="E121" i="2"/>
  <c r="G121" i="2"/>
  <c r="E122" i="2"/>
  <c r="G122" i="2"/>
  <c r="E123" i="2"/>
  <c r="G123" i="2"/>
  <c r="E124" i="2"/>
  <c r="G124" i="2"/>
  <c r="E125" i="2"/>
  <c r="G125" i="2"/>
  <c r="E126" i="2"/>
  <c r="G126" i="2"/>
  <c r="E127" i="2"/>
  <c r="G127" i="2"/>
  <c r="E128" i="2"/>
  <c r="G128" i="2"/>
  <c r="E129" i="2"/>
  <c r="G129" i="2"/>
  <c r="E130" i="2"/>
  <c r="G130" i="2"/>
  <c r="E131" i="2"/>
  <c r="G131" i="2"/>
  <c r="E132" i="2"/>
  <c r="G132" i="2"/>
  <c r="E133" i="2"/>
  <c r="G133" i="2"/>
  <c r="E134" i="2"/>
  <c r="G134" i="2"/>
  <c r="E135" i="2"/>
  <c r="G135" i="2"/>
  <c r="E136" i="2"/>
  <c r="G136" i="2"/>
  <c r="E137" i="2"/>
  <c r="G137" i="2"/>
  <c r="E138" i="2"/>
  <c r="G138" i="2"/>
  <c r="E139" i="2"/>
  <c r="G139" i="2"/>
  <c r="E140" i="2"/>
  <c r="G140" i="2"/>
  <c r="E141" i="2"/>
  <c r="G141" i="2"/>
  <c r="E142" i="2"/>
  <c r="G142" i="2"/>
  <c r="E143" i="2"/>
  <c r="G143" i="2"/>
  <c r="E144" i="2"/>
  <c r="G144" i="2"/>
  <c r="E145" i="2"/>
  <c r="G145" i="2"/>
  <c r="E146" i="2"/>
  <c r="G146" i="2"/>
  <c r="E147" i="2"/>
  <c r="G147" i="2"/>
  <c r="E148" i="2"/>
  <c r="G148" i="2"/>
  <c r="E149" i="2"/>
  <c r="G149" i="2"/>
  <c r="E150" i="2"/>
  <c r="G150" i="2"/>
  <c r="E151" i="2"/>
  <c r="G151" i="2"/>
  <c r="E152" i="2"/>
  <c r="E153" i="2"/>
  <c r="G153" i="2"/>
  <c r="E154" i="2"/>
  <c r="G154" i="2"/>
  <c r="E155" i="2"/>
  <c r="G155" i="2"/>
  <c r="E156" i="2"/>
  <c r="G156" i="2"/>
  <c r="E157" i="2"/>
  <c r="G157" i="2"/>
  <c r="E158" i="2"/>
  <c r="G158" i="2"/>
  <c r="E159" i="2"/>
  <c r="G159" i="2"/>
  <c r="E160" i="2"/>
  <c r="G160" i="2"/>
  <c r="E161" i="2"/>
  <c r="G161" i="2"/>
  <c r="E162" i="2"/>
  <c r="G162" i="2"/>
  <c r="E163" i="2"/>
  <c r="G163" i="2"/>
  <c r="E164" i="2"/>
  <c r="G164" i="2"/>
  <c r="E165" i="2"/>
  <c r="G165" i="2"/>
  <c r="E166" i="2"/>
  <c r="G166" i="2"/>
  <c r="E167" i="2"/>
  <c r="G167" i="2"/>
  <c r="E168" i="2"/>
  <c r="G168" i="2"/>
  <c r="E169" i="2"/>
  <c r="G169" i="2"/>
  <c r="E170" i="2"/>
  <c r="G170" i="2"/>
  <c r="E171" i="2"/>
  <c r="G171" i="2"/>
  <c r="E172" i="2"/>
  <c r="G172" i="2"/>
  <c r="E173" i="2"/>
  <c r="G173" i="2"/>
  <c r="E174" i="2"/>
  <c r="G174" i="2"/>
  <c r="E175" i="2"/>
  <c r="G175" i="2"/>
  <c r="E176" i="2"/>
  <c r="G176" i="2"/>
  <c r="E177" i="2"/>
  <c r="G177" i="2"/>
  <c r="E178" i="2"/>
  <c r="G178" i="2"/>
  <c r="E179" i="2"/>
  <c r="G179" i="2"/>
  <c r="E180" i="2"/>
  <c r="G180" i="2"/>
  <c r="E181" i="2"/>
  <c r="G181" i="2"/>
  <c r="E182" i="2"/>
  <c r="G182" i="2"/>
  <c r="E183" i="2"/>
  <c r="G183" i="2"/>
  <c r="E184" i="2"/>
  <c r="G184" i="2"/>
  <c r="E185" i="2"/>
  <c r="G185" i="2"/>
  <c r="E186" i="2"/>
  <c r="G186" i="2"/>
  <c r="E187" i="2"/>
  <c r="G187" i="2"/>
  <c r="E188" i="2"/>
  <c r="G188" i="2"/>
  <c r="E189" i="2"/>
  <c r="G189" i="2"/>
  <c r="E190" i="2"/>
  <c r="G190" i="2"/>
  <c r="E191" i="2"/>
  <c r="G191" i="2"/>
  <c r="E192" i="2"/>
  <c r="G192" i="2"/>
  <c r="E193" i="2"/>
  <c r="G193" i="2"/>
  <c r="E194" i="2"/>
  <c r="G194" i="2"/>
  <c r="E195" i="2"/>
  <c r="G195" i="2"/>
  <c r="E196" i="2"/>
  <c r="G196" i="2"/>
  <c r="E197" i="2"/>
  <c r="G197" i="2"/>
  <c r="E198" i="2"/>
  <c r="G198" i="2"/>
  <c r="E199" i="2"/>
  <c r="G199" i="2"/>
  <c r="E200" i="2"/>
  <c r="G200" i="2"/>
  <c r="E201" i="2"/>
  <c r="G201" i="2"/>
  <c r="E202" i="2"/>
  <c r="G202" i="2"/>
  <c r="E203" i="2"/>
  <c r="G203" i="2"/>
  <c r="E204" i="2"/>
  <c r="G204" i="2"/>
  <c r="E205" i="2"/>
  <c r="G205" i="2"/>
  <c r="E206" i="2"/>
  <c r="G206" i="2"/>
  <c r="E207" i="2"/>
  <c r="G207" i="2"/>
  <c r="E208" i="2"/>
  <c r="G208" i="2"/>
  <c r="E209" i="2"/>
  <c r="G209" i="2"/>
  <c r="E210" i="2"/>
  <c r="G210" i="2"/>
  <c r="E211" i="2"/>
  <c r="G211" i="2"/>
  <c r="E212" i="2"/>
  <c r="G212" i="2"/>
  <c r="E213" i="2"/>
  <c r="G213" i="2"/>
  <c r="E214" i="2"/>
  <c r="G214" i="2"/>
  <c r="E215" i="2"/>
  <c r="G215" i="2"/>
  <c r="E216" i="2"/>
  <c r="G216" i="2"/>
  <c r="E217" i="2"/>
  <c r="G217" i="2"/>
  <c r="E218" i="2"/>
  <c r="G218" i="2"/>
  <c r="E219" i="2"/>
  <c r="G219" i="2"/>
  <c r="E220" i="2"/>
  <c r="G220" i="2"/>
  <c r="E221" i="2"/>
  <c r="G221" i="2"/>
  <c r="E222" i="2"/>
  <c r="G222" i="2"/>
  <c r="E223" i="2"/>
  <c r="G223" i="2"/>
  <c r="E224" i="2"/>
  <c r="G224" i="2"/>
  <c r="E225" i="2"/>
  <c r="G225" i="2"/>
  <c r="E226" i="2"/>
  <c r="G226" i="2"/>
  <c r="E227" i="2"/>
  <c r="G227" i="2"/>
  <c r="E228" i="2"/>
  <c r="G228" i="2"/>
  <c r="E229" i="2"/>
  <c r="G229" i="2"/>
  <c r="E230" i="2"/>
  <c r="G230" i="2"/>
  <c r="E231" i="2"/>
  <c r="G231" i="2"/>
  <c r="E232" i="2"/>
  <c r="G232" i="2"/>
  <c r="E233" i="2"/>
  <c r="G233" i="2"/>
  <c r="E234" i="2"/>
  <c r="G234" i="2"/>
  <c r="E235" i="2"/>
  <c r="G235" i="2"/>
  <c r="E236" i="2"/>
  <c r="G236" i="2"/>
  <c r="E237" i="2"/>
  <c r="G237" i="2"/>
  <c r="E238" i="2"/>
  <c r="G238" i="2"/>
  <c r="E239" i="2"/>
  <c r="G239" i="2"/>
  <c r="E240" i="2"/>
  <c r="G240" i="2"/>
  <c r="E241" i="2"/>
  <c r="G241" i="2"/>
  <c r="E242" i="2"/>
  <c r="G242" i="2"/>
  <c r="E243" i="2"/>
  <c r="G243" i="2"/>
  <c r="E244" i="2"/>
  <c r="G244" i="2"/>
  <c r="E245" i="2"/>
  <c r="G245" i="2"/>
  <c r="E246" i="2"/>
  <c r="G246" i="2"/>
  <c r="E247" i="2"/>
  <c r="G247" i="2"/>
  <c r="E248" i="2"/>
  <c r="G248" i="2"/>
  <c r="E249" i="2"/>
  <c r="G249" i="2"/>
  <c r="E250" i="2"/>
  <c r="G250" i="2"/>
  <c r="E251" i="2"/>
  <c r="G251" i="2"/>
  <c r="E252" i="2"/>
  <c r="G252" i="2"/>
  <c r="E253" i="2"/>
  <c r="G253" i="2"/>
  <c r="E254" i="2"/>
  <c r="G254" i="2"/>
  <c r="E255" i="2"/>
  <c r="G255" i="2"/>
  <c r="E256" i="2"/>
  <c r="G256" i="2"/>
  <c r="E257" i="2"/>
  <c r="G257" i="2"/>
  <c r="E258" i="2"/>
  <c r="G258" i="2"/>
  <c r="E259" i="2"/>
  <c r="G259" i="2"/>
  <c r="E260" i="2"/>
  <c r="G260" i="2"/>
  <c r="E261" i="2"/>
  <c r="G261" i="2"/>
  <c r="E262" i="2"/>
  <c r="G262" i="2"/>
  <c r="E263" i="2"/>
  <c r="G263" i="2"/>
  <c r="E264" i="2"/>
  <c r="G264" i="2"/>
  <c r="E265" i="2"/>
  <c r="G265" i="2"/>
  <c r="E266" i="2"/>
  <c r="G266" i="2"/>
  <c r="E267" i="2"/>
  <c r="G267" i="2"/>
  <c r="E268" i="2"/>
  <c r="G268" i="2"/>
  <c r="E269" i="2"/>
  <c r="G269" i="2"/>
  <c r="E270" i="2"/>
  <c r="G270" i="2"/>
  <c r="E271" i="2"/>
  <c r="G271" i="2"/>
  <c r="E272" i="2"/>
  <c r="G272" i="2"/>
  <c r="E273" i="2"/>
  <c r="G273" i="2"/>
  <c r="E274" i="2"/>
  <c r="G274" i="2"/>
  <c r="E275" i="2"/>
  <c r="G275" i="2"/>
  <c r="E276" i="2"/>
  <c r="G276" i="2"/>
  <c r="E277" i="2"/>
  <c r="G277" i="2"/>
  <c r="E278" i="2"/>
  <c r="G278" i="2"/>
  <c r="E279" i="2"/>
  <c r="G279" i="2"/>
  <c r="E280" i="2"/>
  <c r="G280" i="2"/>
  <c r="E281" i="2"/>
  <c r="G281" i="2"/>
  <c r="E282" i="2"/>
  <c r="G282" i="2"/>
  <c r="E283" i="2"/>
  <c r="G283" i="2"/>
  <c r="E284" i="2"/>
  <c r="G284" i="2"/>
  <c r="E285" i="2"/>
  <c r="G285" i="2"/>
  <c r="E286" i="2"/>
  <c r="G286" i="2"/>
  <c r="E287" i="2"/>
  <c r="G287" i="2"/>
  <c r="E288" i="2"/>
  <c r="G288" i="2"/>
  <c r="E289" i="2"/>
  <c r="G289" i="2"/>
  <c r="E290" i="2"/>
  <c r="G290" i="2"/>
  <c r="E291" i="2"/>
  <c r="G291" i="2"/>
  <c r="E292" i="2"/>
  <c r="G292" i="2"/>
  <c r="E293" i="2"/>
  <c r="G293" i="2"/>
  <c r="E294" i="2"/>
  <c r="G294" i="2"/>
  <c r="E295" i="2"/>
  <c r="G295" i="2"/>
  <c r="E296" i="2"/>
  <c r="G296" i="2"/>
  <c r="E297" i="2"/>
  <c r="G297" i="2"/>
  <c r="E298" i="2"/>
  <c r="G298" i="2"/>
  <c r="E299" i="2"/>
  <c r="G299" i="2"/>
  <c r="E300" i="2"/>
  <c r="G300" i="2"/>
  <c r="E301" i="2"/>
  <c r="G301" i="2"/>
  <c r="E302" i="2"/>
  <c r="G302" i="2"/>
  <c r="E303" i="2"/>
  <c r="G303" i="2"/>
  <c r="E304" i="2"/>
  <c r="G304" i="2"/>
  <c r="E305" i="2"/>
  <c r="G305" i="2"/>
  <c r="E306" i="2"/>
  <c r="G306" i="2"/>
  <c r="E307" i="2"/>
  <c r="G307" i="2"/>
  <c r="E308" i="2"/>
  <c r="G308" i="2"/>
  <c r="E309" i="2"/>
  <c r="G309" i="2"/>
  <c r="E310" i="2"/>
  <c r="G310" i="2"/>
  <c r="E311" i="2"/>
  <c r="G311" i="2"/>
  <c r="E312" i="2"/>
  <c r="G312" i="2"/>
  <c r="E313" i="2"/>
  <c r="G313" i="2"/>
  <c r="E314" i="2"/>
  <c r="G314" i="2"/>
  <c r="E315" i="2"/>
  <c r="G315" i="2"/>
  <c r="E316" i="2"/>
  <c r="G316" i="2"/>
  <c r="E317" i="2"/>
  <c r="G317" i="2"/>
  <c r="E318" i="2"/>
  <c r="G318" i="2"/>
  <c r="E319" i="2"/>
  <c r="G319" i="2"/>
  <c r="E320" i="2"/>
  <c r="G320" i="2"/>
  <c r="E321" i="2"/>
  <c r="G321" i="2"/>
  <c r="E322" i="2"/>
  <c r="G322" i="2"/>
  <c r="E323" i="2"/>
  <c r="G323" i="2"/>
  <c r="E324" i="2"/>
  <c r="G324" i="2"/>
  <c r="E325" i="2"/>
  <c r="G325" i="2"/>
  <c r="E326" i="2"/>
  <c r="G326" i="2"/>
  <c r="E327" i="2"/>
  <c r="G327" i="2"/>
  <c r="E328" i="2"/>
  <c r="G328" i="2"/>
  <c r="E329" i="2"/>
  <c r="G329" i="2"/>
  <c r="E330" i="2"/>
  <c r="G330" i="2"/>
  <c r="E331" i="2"/>
  <c r="G331" i="2"/>
  <c r="E332" i="2"/>
  <c r="G332" i="2"/>
  <c r="E333" i="2"/>
  <c r="G333" i="2"/>
  <c r="A9" i="2"/>
  <c r="C9" i="2" s="1"/>
  <c r="D335" i="2"/>
  <c r="H335" i="2"/>
  <c r="D336" i="2"/>
  <c r="H336" i="2"/>
  <c r="D337" i="2"/>
  <c r="H337" i="2"/>
  <c r="D338" i="2"/>
  <c r="H338" i="2"/>
  <c r="D339" i="2"/>
  <c r="H339" i="2"/>
  <c r="D340" i="2"/>
  <c r="H340" i="2"/>
  <c r="D341" i="2"/>
  <c r="H341" i="2"/>
  <c r="D342" i="2"/>
  <c r="H342" i="2"/>
  <c r="D343" i="2"/>
  <c r="H343" i="2"/>
  <c r="D344" i="2"/>
  <c r="H344" i="2"/>
  <c r="D345" i="2"/>
  <c r="H345" i="2"/>
  <c r="D346" i="2"/>
  <c r="D347" i="2"/>
  <c r="H347" i="2"/>
  <c r="D348" i="2"/>
  <c r="H348" i="2"/>
  <c r="D349" i="2"/>
  <c r="H349" i="2"/>
  <c r="D350" i="2"/>
  <c r="H350" i="2"/>
  <c r="D351" i="2"/>
  <c r="H351" i="2"/>
  <c r="D352" i="2"/>
  <c r="H352" i="2"/>
  <c r="D353" i="2"/>
  <c r="H353" i="2"/>
  <c r="D354" i="2"/>
  <c r="H354" i="2"/>
  <c r="D355" i="2"/>
  <c r="H355" i="2"/>
  <c r="D356" i="2"/>
  <c r="H356" i="2"/>
  <c r="D357" i="2"/>
  <c r="H357" i="2"/>
  <c r="D358" i="2"/>
  <c r="H358" i="2"/>
  <c r="D359" i="2"/>
  <c r="H359" i="2"/>
  <c r="D360" i="2"/>
  <c r="H360" i="2"/>
  <c r="D361" i="2"/>
  <c r="H361" i="2"/>
  <c r="D362" i="2"/>
  <c r="H362" i="2"/>
  <c r="D21" i="2"/>
  <c r="H21" i="2" s="1"/>
  <c r="D22" i="2"/>
  <c r="H22" i="2"/>
  <c r="D23" i="2"/>
  <c r="H23" i="2"/>
  <c r="D24" i="2"/>
  <c r="H24" i="2"/>
  <c r="D25" i="2"/>
  <c r="H25" i="2"/>
  <c r="D26" i="2"/>
  <c r="H26" i="2"/>
  <c r="D27" i="2"/>
  <c r="H27" i="2"/>
  <c r="D28" i="2"/>
  <c r="H28" i="2"/>
  <c r="D29" i="2"/>
  <c r="H29" i="2"/>
  <c r="D30" i="2"/>
  <c r="H30" i="2"/>
  <c r="D31" i="2"/>
  <c r="H31" i="2"/>
  <c r="D32" i="2"/>
  <c r="H32" i="2"/>
  <c r="D33" i="2"/>
  <c r="H33" i="2"/>
  <c r="D34" i="2"/>
  <c r="H34" i="2"/>
  <c r="D35" i="2"/>
  <c r="H35" i="2"/>
  <c r="D36" i="2"/>
  <c r="D37" i="2"/>
  <c r="H37" i="2"/>
  <c r="D38" i="2"/>
  <c r="H38" i="2"/>
  <c r="D39" i="2"/>
  <c r="H39" i="2"/>
  <c r="D40" i="2"/>
  <c r="H40" i="2"/>
  <c r="D41" i="2"/>
  <c r="H41" i="2"/>
  <c r="D42" i="2"/>
  <c r="H42" i="2"/>
  <c r="D43" i="2"/>
  <c r="H43" i="2"/>
  <c r="D44" i="2"/>
  <c r="H44" i="2"/>
  <c r="D45" i="2"/>
  <c r="H45" i="2"/>
  <c r="D46" i="2"/>
  <c r="H46" i="2"/>
  <c r="D47" i="2"/>
  <c r="H47" i="2"/>
  <c r="D48" i="2"/>
  <c r="H48" i="2"/>
  <c r="D49" i="2"/>
  <c r="H49" i="2"/>
  <c r="D50" i="2"/>
  <c r="H50" i="2"/>
  <c r="D51" i="2"/>
  <c r="H51" i="2"/>
  <c r="D52" i="2"/>
  <c r="H52" i="2"/>
  <c r="D53" i="2"/>
  <c r="H53" i="2"/>
  <c r="D54" i="2"/>
  <c r="H54" i="2"/>
  <c r="D55" i="2"/>
  <c r="H55" i="2"/>
  <c r="D56" i="2"/>
  <c r="H56" i="2"/>
  <c r="D57" i="2"/>
  <c r="H57" i="2"/>
  <c r="D58" i="2"/>
  <c r="H58" i="2"/>
  <c r="D59" i="2"/>
  <c r="H59" i="2"/>
  <c r="D60" i="2"/>
  <c r="H60" i="2"/>
  <c r="D61" i="2"/>
  <c r="H61" i="2"/>
  <c r="D62" i="2"/>
  <c r="H62" i="2"/>
  <c r="D63" i="2"/>
  <c r="H63" i="2"/>
  <c r="D64" i="2"/>
  <c r="H64" i="2"/>
  <c r="D65" i="2"/>
  <c r="H65" i="2"/>
  <c r="D66" i="2"/>
  <c r="H66" i="2"/>
  <c r="D67" i="2"/>
  <c r="H67" i="2"/>
  <c r="D68" i="2"/>
  <c r="D69" i="2"/>
  <c r="H69" i="2"/>
  <c r="D70" i="2"/>
  <c r="H70" i="2"/>
  <c r="D71" i="2"/>
  <c r="H71" i="2"/>
  <c r="D72" i="2"/>
  <c r="H72" i="2"/>
  <c r="D73" i="2"/>
  <c r="H73" i="2"/>
  <c r="D74" i="2"/>
  <c r="H74" i="2"/>
  <c r="D75" i="2"/>
  <c r="H75" i="2"/>
  <c r="D76" i="2"/>
  <c r="H76" i="2"/>
  <c r="D77" i="2"/>
  <c r="H77" i="2"/>
  <c r="D78" i="2"/>
  <c r="H78" i="2"/>
  <c r="D79" i="2"/>
  <c r="H79" i="2"/>
  <c r="D80" i="2"/>
  <c r="H80" i="2"/>
  <c r="D81" i="2"/>
  <c r="H81" i="2"/>
  <c r="D82" i="2"/>
  <c r="H82" i="2"/>
  <c r="D83" i="2"/>
  <c r="H83" i="2"/>
  <c r="D84" i="2"/>
  <c r="H84" i="2"/>
  <c r="D85" i="2"/>
  <c r="H85" i="2"/>
  <c r="D86" i="2"/>
  <c r="H86" i="2"/>
  <c r="D87" i="2"/>
  <c r="H87" i="2"/>
  <c r="D88" i="2"/>
  <c r="H88" i="2"/>
  <c r="D89" i="2"/>
  <c r="H89" i="2"/>
  <c r="D90" i="2"/>
  <c r="H90" i="2"/>
  <c r="D91" i="2"/>
  <c r="H91" i="2"/>
  <c r="D92" i="2"/>
  <c r="H92" i="2"/>
  <c r="D93" i="2"/>
  <c r="H93" i="2"/>
  <c r="D94" i="2"/>
  <c r="H94" i="2"/>
  <c r="D95" i="2"/>
  <c r="H95" i="2"/>
  <c r="D96" i="2"/>
  <c r="H96" i="2"/>
  <c r="D97" i="2"/>
  <c r="H97" i="2"/>
  <c r="D98" i="2"/>
  <c r="H98" i="2"/>
  <c r="D99" i="2"/>
  <c r="H99" i="2"/>
  <c r="D100" i="2"/>
  <c r="H100" i="2"/>
  <c r="D101" i="2"/>
  <c r="H101" i="2"/>
  <c r="D102" i="2"/>
  <c r="H102" i="2"/>
  <c r="D103" i="2"/>
  <c r="H103" i="2"/>
  <c r="D104" i="2"/>
  <c r="H104" i="2"/>
  <c r="D105" i="2"/>
  <c r="H105" i="2"/>
  <c r="D106" i="2"/>
  <c r="H106" i="2"/>
  <c r="D107" i="2"/>
  <c r="H107" i="2"/>
  <c r="D108" i="2"/>
  <c r="H108" i="2"/>
  <c r="D109" i="2"/>
  <c r="H109" i="2"/>
  <c r="D110" i="2"/>
  <c r="H110" i="2"/>
  <c r="D111" i="2"/>
  <c r="H111" i="2"/>
  <c r="D112" i="2"/>
  <c r="H112" i="2"/>
  <c r="D113" i="2"/>
  <c r="H113" i="2"/>
  <c r="D114" i="2"/>
  <c r="H114" i="2"/>
  <c r="D115" i="2"/>
  <c r="H115" i="2"/>
  <c r="D116" i="2"/>
  <c r="H116" i="2"/>
  <c r="D117" i="2"/>
  <c r="H117" i="2"/>
  <c r="D118" i="2"/>
  <c r="H118" i="2"/>
  <c r="D119" i="2"/>
  <c r="H119" i="2"/>
  <c r="D120" i="2"/>
  <c r="H120" i="2"/>
  <c r="D121" i="2"/>
  <c r="H121" i="2"/>
  <c r="D122" i="2"/>
  <c r="H122" i="2"/>
  <c r="D123" i="2"/>
  <c r="H123" i="2"/>
  <c r="D124" i="2"/>
  <c r="H124" i="2"/>
  <c r="D125" i="2"/>
  <c r="H125" i="2"/>
  <c r="D126" i="2"/>
  <c r="H126" i="2"/>
  <c r="D127" i="2"/>
  <c r="H127" i="2"/>
  <c r="D128" i="2"/>
  <c r="H128" i="2"/>
  <c r="D129" i="2"/>
  <c r="H129" i="2"/>
  <c r="D130" i="2"/>
  <c r="H130" i="2"/>
  <c r="D131" i="2"/>
  <c r="H131" i="2"/>
  <c r="D132" i="2"/>
  <c r="H132" i="2"/>
  <c r="D133" i="2"/>
  <c r="H133" i="2"/>
  <c r="D134" i="2"/>
  <c r="H134" i="2"/>
  <c r="D135" i="2"/>
  <c r="H135" i="2"/>
  <c r="D136" i="2"/>
  <c r="H136" i="2"/>
  <c r="D137" i="2"/>
  <c r="H137" i="2"/>
  <c r="D138" i="2"/>
  <c r="H138" i="2"/>
  <c r="D139" i="2"/>
  <c r="H139" i="2"/>
  <c r="D140" i="2"/>
  <c r="H140" i="2"/>
  <c r="D141" i="2"/>
  <c r="H141" i="2"/>
  <c r="D142" i="2"/>
  <c r="H142" i="2"/>
  <c r="D143" i="2"/>
  <c r="H143" i="2"/>
  <c r="D144" i="2"/>
  <c r="H144" i="2"/>
  <c r="D145" i="2"/>
  <c r="H145" i="2"/>
  <c r="D146" i="2"/>
  <c r="H146" i="2"/>
  <c r="D147" i="2"/>
  <c r="H147" i="2"/>
  <c r="D148" i="2"/>
  <c r="H148" i="2"/>
  <c r="D149" i="2"/>
  <c r="H149" i="2"/>
  <c r="D150" i="2"/>
  <c r="H150" i="2"/>
  <c r="D151" i="2"/>
  <c r="H151" i="2"/>
  <c r="D152" i="2"/>
  <c r="H152" i="2"/>
  <c r="D153" i="2"/>
  <c r="H153" i="2"/>
  <c r="D154" i="2"/>
  <c r="H154" i="2"/>
  <c r="D155" i="2"/>
  <c r="H155" i="2"/>
  <c r="D156" i="2"/>
  <c r="H156" i="2"/>
  <c r="D157" i="2"/>
  <c r="H157" i="2"/>
  <c r="D158" i="2"/>
  <c r="H158" i="2"/>
  <c r="D159" i="2"/>
  <c r="H159" i="2"/>
  <c r="D160" i="2"/>
  <c r="H160" i="2"/>
  <c r="D161" i="2"/>
  <c r="H161" i="2"/>
  <c r="D162" i="2"/>
  <c r="H162" i="2"/>
  <c r="D163" i="2"/>
  <c r="H163" i="2"/>
  <c r="D164" i="2"/>
  <c r="H164" i="2"/>
  <c r="D165" i="2"/>
  <c r="H165" i="2"/>
  <c r="D166" i="2"/>
  <c r="H166" i="2"/>
  <c r="D167" i="2"/>
  <c r="H167" i="2"/>
  <c r="D168" i="2"/>
  <c r="H168" i="2"/>
  <c r="D169" i="2"/>
  <c r="H169" i="2"/>
  <c r="D170" i="2"/>
  <c r="H170" i="2"/>
  <c r="D171" i="2"/>
  <c r="H171" i="2"/>
  <c r="D172" i="2"/>
  <c r="H172" i="2"/>
  <c r="D173" i="2"/>
  <c r="H173" i="2"/>
  <c r="D174" i="2"/>
  <c r="H174" i="2"/>
  <c r="D175" i="2"/>
  <c r="H175" i="2"/>
  <c r="D176" i="2"/>
  <c r="H176" i="2"/>
  <c r="D177" i="2"/>
  <c r="H177" i="2"/>
  <c r="D178" i="2"/>
  <c r="H178" i="2"/>
  <c r="D179" i="2"/>
  <c r="H179" i="2"/>
  <c r="D180" i="2"/>
  <c r="H180" i="2"/>
  <c r="D181" i="2"/>
  <c r="H181" i="2"/>
  <c r="D182" i="2"/>
  <c r="H182" i="2"/>
  <c r="D183" i="2"/>
  <c r="H183" i="2"/>
  <c r="D184" i="2"/>
  <c r="H184" i="2"/>
  <c r="D185" i="2"/>
  <c r="H185" i="2"/>
  <c r="D186" i="2"/>
  <c r="H186" i="2"/>
  <c r="D187" i="2"/>
  <c r="H187" i="2"/>
  <c r="D188" i="2"/>
  <c r="H188" i="2"/>
  <c r="D189" i="2"/>
  <c r="H189" i="2"/>
  <c r="D190" i="2"/>
  <c r="H190" i="2"/>
  <c r="D191" i="2"/>
  <c r="H191" i="2"/>
  <c r="D192" i="2"/>
  <c r="H192" i="2"/>
  <c r="D193" i="2"/>
  <c r="H193" i="2"/>
  <c r="D194" i="2"/>
  <c r="H194" i="2"/>
  <c r="D195" i="2"/>
  <c r="H195" i="2"/>
  <c r="D196" i="2"/>
  <c r="H196" i="2"/>
  <c r="D197" i="2"/>
  <c r="H197" i="2"/>
  <c r="D198" i="2"/>
  <c r="H198" i="2"/>
  <c r="D199" i="2"/>
  <c r="H199" i="2"/>
  <c r="D200" i="2"/>
  <c r="H200" i="2"/>
  <c r="D201" i="2"/>
  <c r="H201" i="2"/>
  <c r="D202" i="2"/>
  <c r="D203" i="2"/>
  <c r="H203" i="2"/>
  <c r="D204" i="2"/>
  <c r="H204" i="2"/>
  <c r="D205" i="2"/>
  <c r="H205" i="2"/>
  <c r="D206" i="2"/>
  <c r="H206" i="2"/>
  <c r="D207" i="2"/>
  <c r="H207" i="2"/>
  <c r="D208" i="2"/>
  <c r="H208" i="2"/>
  <c r="D209" i="2"/>
  <c r="H209" i="2"/>
  <c r="D210" i="2"/>
  <c r="H210" i="2"/>
  <c r="D211" i="2"/>
  <c r="H211" i="2"/>
  <c r="D212" i="2"/>
  <c r="H212" i="2"/>
  <c r="D213" i="2"/>
  <c r="D214" i="2"/>
  <c r="H214" i="2"/>
  <c r="D215" i="2"/>
  <c r="H215" i="2"/>
  <c r="D216" i="2"/>
  <c r="H216" i="2"/>
  <c r="D217" i="2"/>
  <c r="H217" i="2"/>
  <c r="D218" i="2"/>
  <c r="D219" i="2"/>
  <c r="H219" i="2"/>
  <c r="D220" i="2"/>
  <c r="H220" i="2"/>
  <c r="D221" i="2"/>
  <c r="H221" i="2"/>
  <c r="D222" i="2"/>
  <c r="H222" i="2"/>
  <c r="D223" i="2"/>
  <c r="D224" i="2"/>
  <c r="H224" i="2"/>
  <c r="D225" i="2"/>
  <c r="H225" i="2"/>
  <c r="D226" i="2"/>
  <c r="H226" i="2"/>
  <c r="D227" i="2"/>
  <c r="H227" i="2"/>
  <c r="D228" i="2"/>
  <c r="H228" i="2"/>
  <c r="D229" i="2"/>
  <c r="D230" i="2"/>
  <c r="H230" i="2"/>
  <c r="D231" i="2"/>
  <c r="H231" i="2"/>
  <c r="D232" i="2"/>
  <c r="H232" i="2"/>
  <c r="D233" i="2"/>
  <c r="H233" i="2"/>
  <c r="D234" i="2"/>
  <c r="D235" i="2"/>
  <c r="H235" i="2"/>
  <c r="D236" i="2"/>
  <c r="H236" i="2"/>
  <c r="D237" i="2"/>
  <c r="H237" i="2"/>
  <c r="D238" i="2"/>
  <c r="H238" i="2"/>
  <c r="D239" i="2"/>
  <c r="D240" i="2"/>
  <c r="H240" i="2"/>
  <c r="D241" i="2"/>
  <c r="H241" i="2"/>
  <c r="D242" i="2"/>
  <c r="H242" i="2"/>
  <c r="D243" i="2"/>
  <c r="H243" i="2"/>
  <c r="D244" i="2"/>
  <c r="H244" i="2"/>
  <c r="D245" i="2"/>
  <c r="D246" i="2"/>
  <c r="H246" i="2"/>
  <c r="D247" i="2"/>
  <c r="H247" i="2"/>
  <c r="D248" i="2"/>
  <c r="H248" i="2"/>
  <c r="D249" i="2"/>
  <c r="H249" i="2"/>
  <c r="D250" i="2"/>
  <c r="D251" i="2"/>
  <c r="H251" i="2"/>
  <c r="D252" i="2"/>
  <c r="H252" i="2"/>
  <c r="D253" i="2"/>
  <c r="H253" i="2"/>
  <c r="D254" i="2"/>
  <c r="H254" i="2"/>
  <c r="D255" i="2"/>
  <c r="D256" i="2"/>
  <c r="H256" i="2"/>
  <c r="D257" i="2"/>
  <c r="H257" i="2"/>
  <c r="D258" i="2"/>
  <c r="H258" i="2"/>
  <c r="D259" i="2"/>
  <c r="H259" i="2"/>
  <c r="D260" i="2"/>
  <c r="H260" i="2"/>
  <c r="D261" i="2"/>
  <c r="D262" i="2"/>
  <c r="H262" i="2"/>
  <c r="D263" i="2"/>
  <c r="H263" i="2"/>
  <c r="D264" i="2"/>
  <c r="H264" i="2"/>
  <c r="D265" i="2"/>
  <c r="H265" i="2"/>
  <c r="D266" i="2"/>
  <c r="D267" i="2"/>
  <c r="H267" i="2"/>
  <c r="D268" i="2"/>
  <c r="H268" i="2"/>
  <c r="D269" i="2"/>
  <c r="H269" i="2"/>
  <c r="D270" i="2"/>
  <c r="H270" i="2"/>
  <c r="D271" i="2"/>
  <c r="D272" i="2"/>
  <c r="H272" i="2"/>
  <c r="D273" i="2"/>
  <c r="H273" i="2"/>
  <c r="D274" i="2"/>
  <c r="H274" i="2"/>
  <c r="D275" i="2"/>
  <c r="H275" i="2"/>
  <c r="D276" i="2"/>
  <c r="H276" i="2"/>
  <c r="D277" i="2"/>
  <c r="D278" i="2"/>
  <c r="H278" i="2"/>
  <c r="D279" i="2"/>
  <c r="H279" i="2"/>
  <c r="D280" i="2"/>
  <c r="H280" i="2"/>
  <c r="D281" i="2"/>
  <c r="H281" i="2"/>
  <c r="D282" i="2"/>
  <c r="D283" i="2"/>
  <c r="H283" i="2"/>
  <c r="D284" i="2"/>
  <c r="H284" i="2"/>
  <c r="D285" i="2"/>
  <c r="H285" i="2"/>
  <c r="D286" i="2"/>
  <c r="H286" i="2"/>
  <c r="D287" i="2"/>
  <c r="D288" i="2"/>
  <c r="H288" i="2"/>
  <c r="D289" i="2"/>
  <c r="H289" i="2"/>
  <c r="D290" i="2"/>
  <c r="H290" i="2"/>
  <c r="D291" i="2"/>
  <c r="D292" i="2"/>
  <c r="H292" i="2"/>
  <c r="D293" i="2"/>
  <c r="H293" i="2"/>
  <c r="D294" i="2"/>
  <c r="H294" i="2"/>
  <c r="D295" i="2"/>
  <c r="D296" i="2"/>
  <c r="H296" i="2"/>
  <c r="D297" i="2"/>
  <c r="H297" i="2"/>
  <c r="D298" i="2"/>
  <c r="H298" i="2"/>
  <c r="D299" i="2"/>
  <c r="D300" i="2"/>
  <c r="H300" i="2"/>
  <c r="D301" i="2"/>
  <c r="H301" i="2"/>
  <c r="D302" i="2"/>
  <c r="H302" i="2"/>
  <c r="D303" i="2"/>
  <c r="D304" i="2"/>
  <c r="H304" i="2"/>
  <c r="D305" i="2"/>
  <c r="H305" i="2"/>
  <c r="D306" i="2"/>
  <c r="H306" i="2"/>
  <c r="D307" i="2"/>
  <c r="D308" i="2"/>
  <c r="H308" i="2"/>
  <c r="D309" i="2"/>
  <c r="H309" i="2"/>
  <c r="D310" i="2"/>
  <c r="H310" i="2"/>
  <c r="D311" i="2"/>
  <c r="D312" i="2"/>
  <c r="H312" i="2"/>
  <c r="D313" i="2"/>
  <c r="H313" i="2"/>
  <c r="D314" i="2"/>
  <c r="H314" i="2"/>
  <c r="D315" i="2"/>
  <c r="D316" i="2"/>
  <c r="H316" i="2"/>
  <c r="D317" i="2"/>
  <c r="H317" i="2"/>
  <c r="D318" i="2"/>
  <c r="H318" i="2"/>
  <c r="D319" i="2"/>
  <c r="D320" i="2"/>
  <c r="H320" i="2"/>
  <c r="D321" i="2"/>
  <c r="H321" i="2"/>
  <c r="D322" i="2"/>
  <c r="H322" i="2"/>
  <c r="D323" i="2"/>
  <c r="D324" i="2"/>
  <c r="H324" i="2"/>
  <c r="D325" i="2"/>
  <c r="H325" i="2"/>
  <c r="D326" i="2"/>
  <c r="H326" i="2"/>
  <c r="D327" i="2"/>
  <c r="D328" i="2"/>
  <c r="H328" i="2"/>
  <c r="D329" i="2"/>
  <c r="H329" i="2"/>
  <c r="D330" i="2"/>
  <c r="H330" i="2"/>
  <c r="D331" i="2"/>
  <c r="D332" i="2"/>
  <c r="H332" i="2"/>
  <c r="D333" i="2"/>
  <c r="H333" i="2"/>
  <c r="J335" i="2"/>
  <c r="J336" i="2"/>
  <c r="J337" i="2"/>
  <c r="J338" i="2"/>
  <c r="J339" i="2"/>
  <c r="J340" i="2"/>
  <c r="J341" i="2"/>
  <c r="J342" i="2"/>
  <c r="J343" i="2"/>
  <c r="J344" i="2"/>
  <c r="J345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3" i="2"/>
  <c r="J204" i="2"/>
  <c r="J205" i="2"/>
  <c r="J206" i="2"/>
  <c r="J207" i="2"/>
  <c r="J208" i="2"/>
  <c r="J209" i="2"/>
  <c r="J210" i="2"/>
  <c r="J211" i="2"/>
  <c r="J212" i="2"/>
  <c r="J214" i="2"/>
  <c r="J215" i="2"/>
  <c r="J216" i="2"/>
  <c r="J217" i="2"/>
  <c r="J219" i="2"/>
  <c r="J220" i="2"/>
  <c r="J221" i="2"/>
  <c r="J222" i="2"/>
  <c r="J224" i="2"/>
  <c r="J225" i="2"/>
  <c r="J226" i="2"/>
  <c r="J227" i="2"/>
  <c r="J228" i="2"/>
  <c r="J230" i="2"/>
  <c r="J231" i="2"/>
  <c r="J232" i="2"/>
  <c r="J233" i="2"/>
  <c r="J235" i="2"/>
  <c r="J236" i="2"/>
  <c r="J237" i="2"/>
  <c r="J238" i="2"/>
  <c r="J240" i="2"/>
  <c r="J241" i="2"/>
  <c r="J242" i="2"/>
  <c r="J243" i="2"/>
  <c r="J244" i="2"/>
  <c r="J246" i="2"/>
  <c r="J247" i="2"/>
  <c r="J248" i="2"/>
  <c r="J249" i="2"/>
  <c r="J251" i="2"/>
  <c r="J252" i="2"/>
  <c r="J253" i="2"/>
  <c r="J254" i="2"/>
  <c r="J256" i="2"/>
  <c r="J257" i="2"/>
  <c r="J258" i="2"/>
  <c r="J259" i="2"/>
  <c r="J260" i="2"/>
  <c r="J262" i="2"/>
  <c r="J263" i="2"/>
  <c r="J264" i="2"/>
  <c r="J265" i="2"/>
  <c r="J267" i="2"/>
  <c r="J268" i="2"/>
  <c r="J269" i="2"/>
  <c r="J270" i="2"/>
  <c r="J272" i="2"/>
  <c r="J273" i="2"/>
  <c r="J274" i="2"/>
  <c r="J275" i="2"/>
  <c r="J276" i="2"/>
  <c r="J278" i="2"/>
  <c r="J279" i="2"/>
  <c r="J280" i="2"/>
  <c r="J281" i="2"/>
  <c r="J283" i="2"/>
  <c r="J284" i="2"/>
  <c r="J285" i="2"/>
  <c r="J286" i="2"/>
  <c r="J288" i="2"/>
  <c r="J289" i="2"/>
  <c r="J290" i="2"/>
  <c r="J292" i="2"/>
  <c r="J293" i="2"/>
  <c r="J294" i="2"/>
  <c r="J296" i="2"/>
  <c r="J297" i="2"/>
  <c r="J298" i="2"/>
  <c r="J300" i="2"/>
  <c r="J301" i="2"/>
  <c r="J302" i="2"/>
  <c r="J304" i="2"/>
  <c r="J305" i="2"/>
  <c r="J306" i="2"/>
  <c r="J308" i="2"/>
  <c r="J309" i="2"/>
  <c r="J310" i="2"/>
  <c r="J312" i="2"/>
  <c r="J313" i="2"/>
  <c r="J314" i="2"/>
  <c r="J316" i="2"/>
  <c r="J317" i="2"/>
  <c r="J318" i="2"/>
  <c r="J320" i="2"/>
  <c r="J321" i="2"/>
  <c r="J322" i="2"/>
  <c r="J324" i="2"/>
  <c r="J325" i="2"/>
  <c r="J326" i="2"/>
  <c r="J328" i="2"/>
  <c r="J329" i="2"/>
  <c r="J330" i="2"/>
  <c r="J332" i="2"/>
  <c r="J333" i="2"/>
  <c r="I335" i="2"/>
  <c r="I336" i="2"/>
  <c r="I337" i="2"/>
  <c r="I338" i="2"/>
  <c r="I339" i="2"/>
  <c r="I340" i="2"/>
  <c r="I341" i="2"/>
  <c r="I342" i="2"/>
  <c r="I343" i="2"/>
  <c r="I344" i="2"/>
  <c r="I345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3" i="2"/>
  <c r="I204" i="2"/>
  <c r="I205" i="2"/>
  <c r="I206" i="2"/>
  <c r="I207" i="2"/>
  <c r="I208" i="2"/>
  <c r="I209" i="2"/>
  <c r="I210" i="2"/>
  <c r="I211" i="2"/>
  <c r="I212" i="2"/>
  <c r="I214" i="2"/>
  <c r="I215" i="2"/>
  <c r="I216" i="2"/>
  <c r="I217" i="2"/>
  <c r="I219" i="2"/>
  <c r="I220" i="2"/>
  <c r="I221" i="2"/>
  <c r="I222" i="2"/>
  <c r="I224" i="2"/>
  <c r="I225" i="2"/>
  <c r="I226" i="2"/>
  <c r="I227" i="2"/>
  <c r="I228" i="2"/>
  <c r="I230" i="2"/>
  <c r="I231" i="2"/>
  <c r="I232" i="2"/>
  <c r="I233" i="2"/>
  <c r="I235" i="2"/>
  <c r="I236" i="2"/>
  <c r="I237" i="2"/>
  <c r="I238" i="2"/>
  <c r="I240" i="2"/>
  <c r="I241" i="2"/>
  <c r="I242" i="2"/>
  <c r="I243" i="2"/>
  <c r="I244" i="2"/>
  <c r="I246" i="2"/>
  <c r="I247" i="2"/>
  <c r="I248" i="2"/>
  <c r="I249" i="2"/>
  <c r="I251" i="2"/>
  <c r="I252" i="2"/>
  <c r="I253" i="2"/>
  <c r="I254" i="2"/>
  <c r="I256" i="2"/>
  <c r="I257" i="2"/>
  <c r="I258" i="2"/>
  <c r="I259" i="2"/>
  <c r="I260" i="2"/>
  <c r="I262" i="2"/>
  <c r="I263" i="2"/>
  <c r="I264" i="2"/>
  <c r="I265" i="2"/>
  <c r="I267" i="2"/>
  <c r="I268" i="2"/>
  <c r="I269" i="2"/>
  <c r="I270" i="2"/>
  <c r="I272" i="2"/>
  <c r="I273" i="2"/>
  <c r="I274" i="2"/>
  <c r="I275" i="2"/>
  <c r="I276" i="2"/>
  <c r="I278" i="2"/>
  <c r="I279" i="2"/>
  <c r="I280" i="2"/>
  <c r="I281" i="2"/>
  <c r="I283" i="2"/>
  <c r="I284" i="2"/>
  <c r="I285" i="2"/>
  <c r="I286" i="2"/>
  <c r="I288" i="2"/>
  <c r="I289" i="2"/>
  <c r="I290" i="2"/>
  <c r="I292" i="2"/>
  <c r="I293" i="2"/>
  <c r="I294" i="2"/>
  <c r="I296" i="2"/>
  <c r="I297" i="2"/>
  <c r="I298" i="2"/>
  <c r="I300" i="2"/>
  <c r="I301" i="2"/>
  <c r="I302" i="2"/>
  <c r="I304" i="2"/>
  <c r="I305" i="2"/>
  <c r="I306" i="2"/>
  <c r="I308" i="2"/>
  <c r="I309" i="2"/>
  <c r="I310" i="2"/>
  <c r="I312" i="2"/>
  <c r="I313" i="2"/>
  <c r="I314" i="2"/>
  <c r="I316" i="2"/>
  <c r="I317" i="2"/>
  <c r="I318" i="2"/>
  <c r="I320" i="2"/>
  <c r="I321" i="2"/>
  <c r="I322" i="2"/>
  <c r="I324" i="2"/>
  <c r="I325" i="2"/>
  <c r="I326" i="2"/>
  <c r="I328" i="2"/>
  <c r="I329" i="2"/>
  <c r="I330" i="2"/>
  <c r="I332" i="2"/>
  <c r="I333" i="2"/>
  <c r="K335" i="2"/>
  <c r="K336" i="2"/>
  <c r="K337" i="2"/>
  <c r="K338" i="2"/>
  <c r="K339" i="2"/>
  <c r="K340" i="2"/>
  <c r="K341" i="2"/>
  <c r="K342" i="2"/>
  <c r="K343" i="2"/>
  <c r="K344" i="2"/>
  <c r="K345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3" i="2"/>
  <c r="K204" i="2"/>
  <c r="K205" i="2"/>
  <c r="K206" i="2"/>
  <c r="K207" i="2"/>
  <c r="K208" i="2"/>
  <c r="K209" i="2"/>
  <c r="K210" i="2"/>
  <c r="K211" i="2"/>
  <c r="K212" i="2"/>
  <c r="K214" i="2"/>
  <c r="K215" i="2"/>
  <c r="K216" i="2"/>
  <c r="K217" i="2"/>
  <c r="K219" i="2"/>
  <c r="K220" i="2"/>
  <c r="K221" i="2"/>
  <c r="K222" i="2"/>
  <c r="K223" i="2"/>
  <c r="K224" i="2"/>
  <c r="K225" i="2"/>
  <c r="K226" i="2"/>
  <c r="K227" i="2"/>
  <c r="K228" i="2"/>
  <c r="K230" i="2"/>
  <c r="K231" i="2"/>
  <c r="K232" i="2"/>
  <c r="K233" i="2"/>
  <c r="K235" i="2"/>
  <c r="K236" i="2"/>
  <c r="K237" i="2"/>
  <c r="K238" i="2"/>
  <c r="K239" i="2"/>
  <c r="K240" i="2"/>
  <c r="K241" i="2"/>
  <c r="K242" i="2"/>
  <c r="K243" i="2"/>
  <c r="K244" i="2"/>
  <c r="K246" i="2"/>
  <c r="K247" i="2"/>
  <c r="K248" i="2"/>
  <c r="K249" i="2"/>
  <c r="K251" i="2"/>
  <c r="K252" i="2"/>
  <c r="K253" i="2"/>
  <c r="K254" i="2"/>
  <c r="K255" i="2"/>
  <c r="K256" i="2"/>
  <c r="K257" i="2"/>
  <c r="K258" i="2"/>
  <c r="K259" i="2"/>
  <c r="K260" i="2"/>
  <c r="K262" i="2"/>
  <c r="K263" i="2"/>
  <c r="K264" i="2"/>
  <c r="K265" i="2"/>
  <c r="K267" i="2"/>
  <c r="K268" i="2"/>
  <c r="K269" i="2"/>
  <c r="K270" i="2"/>
  <c r="K271" i="2"/>
  <c r="K272" i="2"/>
  <c r="K273" i="2"/>
  <c r="K274" i="2"/>
  <c r="K275" i="2"/>
  <c r="K276" i="2"/>
  <c r="K278" i="2"/>
  <c r="K279" i="2"/>
  <c r="K280" i="2"/>
  <c r="K281" i="2"/>
  <c r="K283" i="2"/>
  <c r="K284" i="2"/>
  <c r="K285" i="2"/>
  <c r="K286" i="2"/>
  <c r="K287" i="2"/>
  <c r="K288" i="2"/>
  <c r="K289" i="2"/>
  <c r="K290" i="2"/>
  <c r="K292" i="2"/>
  <c r="K293" i="2"/>
  <c r="K294" i="2"/>
  <c r="K295" i="2"/>
  <c r="K296" i="2"/>
  <c r="K297" i="2"/>
  <c r="K298" i="2"/>
  <c r="K300" i="2"/>
  <c r="K301" i="2"/>
  <c r="K302" i="2"/>
  <c r="K303" i="2"/>
  <c r="K304" i="2"/>
  <c r="K305" i="2"/>
  <c r="K306" i="2"/>
  <c r="K308" i="2"/>
  <c r="K309" i="2"/>
  <c r="K310" i="2"/>
  <c r="K311" i="2"/>
  <c r="K312" i="2"/>
  <c r="K313" i="2"/>
  <c r="K314" i="2"/>
  <c r="K316" i="2"/>
  <c r="K317" i="2"/>
  <c r="K318" i="2"/>
  <c r="K319" i="2"/>
  <c r="K320" i="2"/>
  <c r="K321" i="2"/>
  <c r="K322" i="2"/>
  <c r="K324" i="2"/>
  <c r="K325" i="2"/>
  <c r="K326" i="2"/>
  <c r="K327" i="2"/>
  <c r="K328" i="2"/>
  <c r="K329" i="2"/>
  <c r="K330" i="2"/>
  <c r="K332" i="2"/>
  <c r="K333" i="2"/>
  <c r="F335" i="2"/>
  <c r="F336" i="2"/>
  <c r="F337" i="2"/>
  <c r="F338" i="2"/>
  <c r="F339" i="2"/>
  <c r="F340" i="2"/>
  <c r="F341" i="2"/>
  <c r="F342" i="2"/>
  <c r="F343" i="2"/>
  <c r="F344" i="2"/>
  <c r="F345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3" i="2"/>
  <c r="F204" i="2"/>
  <c r="F205" i="2"/>
  <c r="F206" i="2"/>
  <c r="F207" i="2"/>
  <c r="F208" i="2"/>
  <c r="F209" i="2"/>
  <c r="F210" i="2"/>
  <c r="F211" i="2"/>
  <c r="F212" i="2"/>
  <c r="F214" i="2"/>
  <c r="F215" i="2"/>
  <c r="F216" i="2"/>
  <c r="F217" i="2"/>
  <c r="F219" i="2"/>
  <c r="F220" i="2"/>
  <c r="F221" i="2"/>
  <c r="F222" i="2"/>
  <c r="F223" i="2"/>
  <c r="F224" i="2"/>
  <c r="F225" i="2"/>
  <c r="F226" i="2"/>
  <c r="F227" i="2"/>
  <c r="F228" i="2"/>
  <c r="F230" i="2"/>
  <c r="F231" i="2"/>
  <c r="F232" i="2"/>
  <c r="F233" i="2"/>
  <c r="F235" i="2"/>
  <c r="F236" i="2"/>
  <c r="F237" i="2"/>
  <c r="F238" i="2"/>
  <c r="F239" i="2"/>
  <c r="F240" i="2"/>
  <c r="F241" i="2"/>
  <c r="F242" i="2"/>
  <c r="F243" i="2"/>
  <c r="F244" i="2"/>
  <c r="F246" i="2"/>
  <c r="F247" i="2"/>
  <c r="F248" i="2"/>
  <c r="F249" i="2"/>
  <c r="F251" i="2"/>
  <c r="F252" i="2"/>
  <c r="F253" i="2"/>
  <c r="F254" i="2"/>
  <c r="F255" i="2"/>
  <c r="F256" i="2"/>
  <c r="F257" i="2"/>
  <c r="F258" i="2"/>
  <c r="F259" i="2"/>
  <c r="F260" i="2"/>
  <c r="F262" i="2"/>
  <c r="F263" i="2"/>
  <c r="F264" i="2"/>
  <c r="F265" i="2"/>
  <c r="F267" i="2"/>
  <c r="F268" i="2"/>
  <c r="F269" i="2"/>
  <c r="F270" i="2"/>
  <c r="F271" i="2"/>
  <c r="F272" i="2"/>
  <c r="F273" i="2"/>
  <c r="F274" i="2"/>
  <c r="F275" i="2"/>
  <c r="F276" i="2"/>
  <c r="F278" i="2"/>
  <c r="F279" i="2"/>
  <c r="F280" i="2"/>
  <c r="F281" i="2"/>
  <c r="F283" i="2"/>
  <c r="F284" i="2"/>
  <c r="F285" i="2"/>
  <c r="F286" i="2"/>
  <c r="F287" i="2"/>
  <c r="F288" i="2"/>
  <c r="F289" i="2"/>
  <c r="F290" i="2"/>
  <c r="F292" i="2"/>
  <c r="F293" i="2"/>
  <c r="F294" i="2"/>
  <c r="F295" i="2"/>
  <c r="F296" i="2"/>
  <c r="F297" i="2"/>
  <c r="F298" i="2"/>
  <c r="F300" i="2"/>
  <c r="F301" i="2"/>
  <c r="F302" i="2"/>
  <c r="F303" i="2"/>
  <c r="F304" i="2"/>
  <c r="F305" i="2"/>
  <c r="F306" i="2"/>
  <c r="F308" i="2"/>
  <c r="F309" i="2"/>
  <c r="F310" i="2"/>
  <c r="F311" i="2"/>
  <c r="F312" i="2"/>
  <c r="F313" i="2"/>
  <c r="F314" i="2"/>
  <c r="F316" i="2"/>
  <c r="F317" i="2"/>
  <c r="F318" i="2"/>
  <c r="F319" i="2"/>
  <c r="F320" i="2"/>
  <c r="F321" i="2"/>
  <c r="F322" i="2"/>
  <c r="F324" i="2"/>
  <c r="F325" i="2"/>
  <c r="F326" i="2"/>
  <c r="F327" i="2"/>
  <c r="F328" i="2"/>
  <c r="F329" i="2"/>
  <c r="F330" i="2"/>
  <c r="F332" i="2"/>
  <c r="F333" i="2"/>
  <c r="L335" i="2"/>
  <c r="L336" i="2"/>
  <c r="L337" i="2"/>
  <c r="L338" i="2"/>
  <c r="L339" i="2"/>
  <c r="L340" i="2"/>
  <c r="L341" i="2"/>
  <c r="L342" i="2"/>
  <c r="L343" i="2"/>
  <c r="L344" i="2"/>
  <c r="L345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3" i="2"/>
  <c r="L204" i="2"/>
  <c r="L205" i="2"/>
  <c r="L206" i="2"/>
  <c r="L207" i="2"/>
  <c r="L208" i="2"/>
  <c r="L209" i="2"/>
  <c r="L210" i="2"/>
  <c r="L211" i="2"/>
  <c r="L212" i="2"/>
  <c r="L214" i="2"/>
  <c r="L215" i="2"/>
  <c r="L216" i="2"/>
  <c r="L217" i="2"/>
  <c r="L219" i="2"/>
  <c r="L220" i="2"/>
  <c r="L221" i="2"/>
  <c r="L222" i="2"/>
  <c r="L224" i="2"/>
  <c r="L225" i="2"/>
  <c r="L226" i="2"/>
  <c r="L227" i="2"/>
  <c r="L228" i="2"/>
  <c r="L230" i="2"/>
  <c r="L231" i="2"/>
  <c r="L232" i="2"/>
  <c r="L233" i="2"/>
  <c r="L235" i="2"/>
  <c r="L236" i="2"/>
  <c r="L237" i="2"/>
  <c r="L238" i="2"/>
  <c r="L240" i="2"/>
  <c r="L241" i="2"/>
  <c r="L242" i="2"/>
  <c r="L243" i="2"/>
  <c r="L244" i="2"/>
  <c r="L246" i="2"/>
  <c r="L247" i="2"/>
  <c r="L248" i="2"/>
  <c r="L249" i="2"/>
  <c r="L251" i="2"/>
  <c r="L252" i="2"/>
  <c r="L253" i="2"/>
  <c r="L254" i="2"/>
  <c r="L256" i="2"/>
  <c r="L257" i="2"/>
  <c r="L258" i="2"/>
  <c r="L259" i="2"/>
  <c r="L260" i="2"/>
  <c r="L262" i="2"/>
  <c r="L263" i="2"/>
  <c r="L264" i="2"/>
  <c r="L265" i="2"/>
  <c r="L267" i="2"/>
  <c r="L268" i="2"/>
  <c r="L269" i="2"/>
  <c r="L270" i="2"/>
  <c r="L272" i="2"/>
  <c r="L273" i="2"/>
  <c r="L274" i="2"/>
  <c r="L275" i="2"/>
  <c r="L276" i="2"/>
  <c r="L278" i="2"/>
  <c r="L279" i="2"/>
  <c r="L280" i="2"/>
  <c r="L281" i="2"/>
  <c r="L283" i="2"/>
  <c r="L284" i="2"/>
  <c r="L285" i="2"/>
  <c r="L286" i="2"/>
  <c r="L288" i="2"/>
  <c r="L289" i="2"/>
  <c r="L290" i="2"/>
  <c r="L291" i="2"/>
  <c r="L292" i="2"/>
  <c r="L293" i="2"/>
  <c r="L294" i="2"/>
  <c r="L296" i="2"/>
  <c r="L297" i="2"/>
  <c r="L298" i="2"/>
  <c r="L299" i="2"/>
  <c r="L300" i="2"/>
  <c r="L301" i="2"/>
  <c r="L302" i="2"/>
  <c r="L304" i="2"/>
  <c r="L305" i="2"/>
  <c r="L306" i="2"/>
  <c r="L307" i="2"/>
  <c r="L308" i="2"/>
  <c r="L309" i="2"/>
  <c r="L310" i="2"/>
  <c r="L312" i="2"/>
  <c r="L313" i="2"/>
  <c r="L314" i="2"/>
  <c r="L316" i="2"/>
  <c r="L317" i="2"/>
  <c r="L318" i="2"/>
  <c r="L320" i="2"/>
  <c r="L321" i="2"/>
  <c r="L322" i="2"/>
  <c r="L323" i="2"/>
  <c r="L324" i="2"/>
  <c r="L325" i="2"/>
  <c r="L326" i="2"/>
  <c r="L328" i="2"/>
  <c r="L329" i="2"/>
  <c r="L330" i="2"/>
  <c r="L331" i="2"/>
  <c r="L332" i="2"/>
  <c r="L333" i="2"/>
  <c r="J233" i="1"/>
  <c r="Q282" i="1"/>
  <c r="Q283" i="1"/>
  <c r="Q284" i="1"/>
  <c r="Q285" i="1"/>
  <c r="Q286" i="1"/>
  <c r="Q287" i="1"/>
  <c r="Q288" i="1"/>
  <c r="Q299" i="1"/>
  <c r="Q323" i="1"/>
  <c r="Q331" i="1"/>
  <c r="Q332" i="1"/>
  <c r="Q309" i="1"/>
  <c r="Q312" i="1"/>
  <c r="Q314" i="1"/>
  <c r="Q349" i="1"/>
  <c r="Q218" i="1"/>
  <c r="Q214" i="1"/>
  <c r="Q206" i="1"/>
  <c r="Q202" i="1"/>
  <c r="Q148" i="1"/>
  <c r="Q147" i="1"/>
  <c r="Q311" i="1"/>
  <c r="Q321" i="1"/>
  <c r="Q327" i="1"/>
  <c r="Q333" i="1"/>
  <c r="Q334" i="1"/>
  <c r="Q335" i="1"/>
  <c r="Q256" i="1"/>
  <c r="Q257" i="1"/>
  <c r="Q259" i="1"/>
  <c r="Q260" i="1"/>
  <c r="Q268" i="1"/>
  <c r="Q269" i="1"/>
  <c r="Q276" i="1"/>
  <c r="Q277" i="1"/>
  <c r="Q278" i="1"/>
  <c r="Q279" i="1"/>
  <c r="Q280" i="1"/>
  <c r="Q281" i="1"/>
  <c r="Q300" i="1"/>
  <c r="Q302" i="1"/>
  <c r="Q303" i="1"/>
  <c r="Q304" i="1"/>
  <c r="Q305" i="1"/>
  <c r="Q236" i="1"/>
  <c r="Q248" i="1"/>
  <c r="Q134" i="1"/>
  <c r="Q131" i="1"/>
  <c r="Q135" i="1"/>
  <c r="Q361" i="1"/>
  <c r="Q141" i="1"/>
  <c r="Q142" i="1"/>
  <c r="Q143" i="1"/>
  <c r="Q153" i="1"/>
  <c r="Q155" i="1"/>
  <c r="Q156" i="1"/>
  <c r="Q240" i="1"/>
  <c r="Q241" i="1"/>
  <c r="Q352" i="1"/>
  <c r="Q126" i="1"/>
  <c r="Q152" i="1"/>
  <c r="Q306" i="1"/>
  <c r="G12" i="3"/>
  <c r="C12" i="3"/>
  <c r="G13" i="3"/>
  <c r="C13" i="3"/>
  <c r="G14" i="3"/>
  <c r="C14" i="3"/>
  <c r="G15" i="3"/>
  <c r="C15" i="3"/>
  <c r="G16" i="3"/>
  <c r="C16" i="3"/>
  <c r="G17" i="3"/>
  <c r="C17" i="3"/>
  <c r="G18" i="3"/>
  <c r="C18" i="3"/>
  <c r="G19" i="3"/>
  <c r="C19" i="3"/>
  <c r="G20" i="3"/>
  <c r="C20" i="3"/>
  <c r="G21" i="3"/>
  <c r="C21" i="3"/>
  <c r="G22" i="3"/>
  <c r="C22" i="3"/>
  <c r="G23" i="3"/>
  <c r="C23" i="3"/>
  <c r="G24" i="3"/>
  <c r="C24" i="3"/>
  <c r="G25" i="3"/>
  <c r="C25" i="3"/>
  <c r="G26" i="3"/>
  <c r="C26" i="3"/>
  <c r="G27" i="3"/>
  <c r="C27" i="3"/>
  <c r="G28" i="3"/>
  <c r="C28" i="3"/>
  <c r="G29" i="3"/>
  <c r="C29" i="3"/>
  <c r="G30" i="3"/>
  <c r="C30" i="3"/>
  <c r="G31" i="3"/>
  <c r="C31" i="3"/>
  <c r="G32" i="3"/>
  <c r="C32" i="3"/>
  <c r="G33" i="3"/>
  <c r="C33" i="3"/>
  <c r="G34" i="3"/>
  <c r="C34" i="3"/>
  <c r="G35" i="3"/>
  <c r="C35" i="3"/>
  <c r="G36" i="3"/>
  <c r="C36" i="3"/>
  <c r="G37" i="3"/>
  <c r="C37" i="3"/>
  <c r="G38" i="3"/>
  <c r="C38" i="3"/>
  <c r="G39" i="3"/>
  <c r="C39" i="3"/>
  <c r="G40" i="3"/>
  <c r="C40" i="3"/>
  <c r="G41" i="3"/>
  <c r="C41" i="3"/>
  <c r="G42" i="3"/>
  <c r="C42" i="3"/>
  <c r="G43" i="3"/>
  <c r="C43" i="3"/>
  <c r="G44" i="3"/>
  <c r="C44" i="3"/>
  <c r="G45" i="3"/>
  <c r="C45" i="3"/>
  <c r="G46" i="3"/>
  <c r="C46" i="3"/>
  <c r="G47" i="3"/>
  <c r="C47" i="3"/>
  <c r="G48" i="3"/>
  <c r="C48" i="3"/>
  <c r="G49" i="3"/>
  <c r="C49" i="3"/>
  <c r="G50" i="3"/>
  <c r="C50" i="3"/>
  <c r="G51" i="3"/>
  <c r="C51" i="3"/>
  <c r="G52" i="3"/>
  <c r="C52" i="3"/>
  <c r="G53" i="3"/>
  <c r="C53" i="3"/>
  <c r="G54" i="3"/>
  <c r="C54" i="3"/>
  <c r="G55" i="3"/>
  <c r="C55" i="3"/>
  <c r="G56" i="3"/>
  <c r="C56" i="3"/>
  <c r="G57" i="3"/>
  <c r="C57" i="3"/>
  <c r="G58" i="3"/>
  <c r="C58" i="3"/>
  <c r="G59" i="3"/>
  <c r="C59" i="3"/>
  <c r="G60" i="3"/>
  <c r="C60" i="3"/>
  <c r="G61" i="3"/>
  <c r="C61" i="3"/>
  <c r="G62" i="3"/>
  <c r="C62" i="3"/>
  <c r="G63" i="3"/>
  <c r="C63" i="3"/>
  <c r="G64" i="3"/>
  <c r="C64" i="3"/>
  <c r="G65" i="3"/>
  <c r="C65" i="3"/>
  <c r="G66" i="3"/>
  <c r="C66" i="3"/>
  <c r="G67" i="3"/>
  <c r="C67" i="3"/>
  <c r="G68" i="3"/>
  <c r="C68" i="3"/>
  <c r="G69" i="3"/>
  <c r="C69" i="3"/>
  <c r="G70" i="3"/>
  <c r="C70" i="3"/>
  <c r="G71" i="3"/>
  <c r="C71" i="3"/>
  <c r="G72" i="3"/>
  <c r="C72" i="3"/>
  <c r="G73" i="3"/>
  <c r="C73" i="3"/>
  <c r="G74" i="3"/>
  <c r="C74" i="3"/>
  <c r="G75" i="3"/>
  <c r="C75" i="3"/>
  <c r="G76" i="3"/>
  <c r="C76" i="3"/>
  <c r="G77" i="3"/>
  <c r="C77" i="3"/>
  <c r="G78" i="3"/>
  <c r="C78" i="3"/>
  <c r="G79" i="3"/>
  <c r="C79" i="3"/>
  <c r="G80" i="3"/>
  <c r="C80" i="3"/>
  <c r="G81" i="3"/>
  <c r="C81" i="3"/>
  <c r="G82" i="3"/>
  <c r="C82" i="3"/>
  <c r="G83" i="3"/>
  <c r="C83" i="3"/>
  <c r="G84" i="3"/>
  <c r="C84" i="3"/>
  <c r="G85" i="3"/>
  <c r="C85" i="3"/>
  <c r="G86" i="3"/>
  <c r="C86" i="3"/>
  <c r="G87" i="3"/>
  <c r="C87" i="3"/>
  <c r="G88" i="3"/>
  <c r="C88" i="3"/>
  <c r="G89" i="3"/>
  <c r="C89" i="3"/>
  <c r="G90" i="3"/>
  <c r="C90" i="3"/>
  <c r="G91" i="3"/>
  <c r="C91" i="3"/>
  <c r="G92" i="3"/>
  <c r="C92" i="3"/>
  <c r="G93" i="3"/>
  <c r="C93" i="3"/>
  <c r="G94" i="3"/>
  <c r="C94" i="3"/>
  <c r="G95" i="3"/>
  <c r="C95" i="3"/>
  <c r="G96" i="3"/>
  <c r="C96" i="3"/>
  <c r="G97" i="3"/>
  <c r="C97" i="3"/>
  <c r="G98" i="3"/>
  <c r="C98" i="3"/>
  <c r="G99" i="3"/>
  <c r="C99" i="3"/>
  <c r="G100" i="3"/>
  <c r="C100" i="3"/>
  <c r="G101" i="3"/>
  <c r="C101" i="3"/>
  <c r="G102" i="3"/>
  <c r="C102" i="3"/>
  <c r="G103" i="3"/>
  <c r="C103" i="3"/>
  <c r="G104" i="3"/>
  <c r="C104" i="3"/>
  <c r="G105" i="3"/>
  <c r="C105" i="3"/>
  <c r="G106" i="3"/>
  <c r="C106" i="3"/>
  <c r="G107" i="3"/>
  <c r="C107" i="3"/>
  <c r="G108" i="3"/>
  <c r="C108" i="3"/>
  <c r="G109" i="3"/>
  <c r="C109" i="3"/>
  <c r="G110" i="3"/>
  <c r="C110" i="3"/>
  <c r="G111" i="3"/>
  <c r="C111" i="3"/>
  <c r="G112" i="3"/>
  <c r="C112" i="3"/>
  <c r="G113" i="3"/>
  <c r="C113" i="3"/>
  <c r="G114" i="3"/>
  <c r="C114" i="3"/>
  <c r="G264" i="3"/>
  <c r="C264" i="3"/>
  <c r="G115" i="3"/>
  <c r="C115" i="3"/>
  <c r="G116" i="3"/>
  <c r="C116" i="3"/>
  <c r="G117" i="3"/>
  <c r="C117" i="3"/>
  <c r="G118" i="3"/>
  <c r="C118" i="3"/>
  <c r="G265" i="3"/>
  <c r="C265" i="3"/>
  <c r="G266" i="3"/>
  <c r="C266" i="3"/>
  <c r="G267" i="3"/>
  <c r="C267" i="3"/>
  <c r="G119" i="3"/>
  <c r="C119" i="3"/>
  <c r="G120" i="3"/>
  <c r="C120" i="3"/>
  <c r="G121" i="3"/>
  <c r="C121" i="3"/>
  <c r="G122" i="3"/>
  <c r="C122" i="3"/>
  <c r="G268" i="3"/>
  <c r="C268" i="3"/>
  <c r="G269" i="3"/>
  <c r="C269" i="3"/>
  <c r="G270" i="3"/>
  <c r="C270" i="3"/>
  <c r="G123" i="3"/>
  <c r="C123" i="3"/>
  <c r="G124" i="3"/>
  <c r="C124" i="3"/>
  <c r="G125" i="3"/>
  <c r="C125" i="3"/>
  <c r="G271" i="3"/>
  <c r="C271" i="3"/>
  <c r="G272" i="3"/>
  <c r="C272" i="3"/>
  <c r="G126" i="3"/>
  <c r="C126" i="3"/>
  <c r="G127" i="3"/>
  <c r="C127" i="3"/>
  <c r="G128" i="3"/>
  <c r="C128" i="3"/>
  <c r="G273" i="3"/>
  <c r="C273" i="3"/>
  <c r="G274" i="3"/>
  <c r="C274" i="3"/>
  <c r="G129" i="3"/>
  <c r="C129" i="3"/>
  <c r="G275" i="3"/>
  <c r="C275" i="3"/>
  <c r="G276" i="3"/>
  <c r="C276" i="3"/>
  <c r="G130" i="3"/>
  <c r="C130" i="3"/>
  <c r="G131" i="3"/>
  <c r="C131" i="3"/>
  <c r="G132" i="3"/>
  <c r="C132" i="3"/>
  <c r="G133" i="3"/>
  <c r="C133" i="3"/>
  <c r="G134" i="3"/>
  <c r="C134" i="3"/>
  <c r="G135" i="3"/>
  <c r="C135" i="3"/>
  <c r="G136" i="3"/>
  <c r="C136" i="3"/>
  <c r="G137" i="3"/>
  <c r="C137" i="3"/>
  <c r="G138" i="3"/>
  <c r="C138" i="3"/>
  <c r="G139" i="3"/>
  <c r="C139" i="3"/>
  <c r="G140" i="3"/>
  <c r="C140" i="3"/>
  <c r="G141" i="3"/>
  <c r="C141" i="3"/>
  <c r="G142" i="3"/>
  <c r="C142" i="3"/>
  <c r="G143" i="3"/>
  <c r="C143" i="3"/>
  <c r="G144" i="3"/>
  <c r="C144" i="3"/>
  <c r="G145" i="3"/>
  <c r="C145" i="3"/>
  <c r="G146" i="3"/>
  <c r="C146" i="3"/>
  <c r="G147" i="3"/>
  <c r="C147" i="3"/>
  <c r="G148" i="3"/>
  <c r="C148" i="3"/>
  <c r="G149" i="3"/>
  <c r="C149" i="3"/>
  <c r="G150" i="3"/>
  <c r="C150" i="3"/>
  <c r="G151" i="3"/>
  <c r="C151" i="3"/>
  <c r="G152" i="3"/>
  <c r="C152" i="3"/>
  <c r="G153" i="3"/>
  <c r="C153" i="3"/>
  <c r="G154" i="3"/>
  <c r="C154" i="3"/>
  <c r="G155" i="3"/>
  <c r="C155" i="3"/>
  <c r="G156" i="3"/>
  <c r="C156" i="3"/>
  <c r="G157" i="3"/>
  <c r="C157" i="3"/>
  <c r="G158" i="3"/>
  <c r="C158" i="3"/>
  <c r="G159" i="3"/>
  <c r="C159" i="3"/>
  <c r="G160" i="3"/>
  <c r="C160" i="3"/>
  <c r="G161" i="3"/>
  <c r="C161" i="3"/>
  <c r="G162" i="3"/>
  <c r="C162" i="3"/>
  <c r="G163" i="3"/>
  <c r="C163" i="3"/>
  <c r="G164" i="3"/>
  <c r="C164" i="3"/>
  <c r="G165" i="3"/>
  <c r="C165" i="3"/>
  <c r="G166" i="3"/>
  <c r="C166" i="3"/>
  <c r="G167" i="3"/>
  <c r="C167" i="3"/>
  <c r="G168" i="3"/>
  <c r="C168" i="3"/>
  <c r="G169" i="3"/>
  <c r="C169" i="3"/>
  <c r="G277" i="3"/>
  <c r="C277" i="3"/>
  <c r="G278" i="3"/>
  <c r="C278" i="3"/>
  <c r="G170" i="3"/>
  <c r="C170" i="3"/>
  <c r="G171" i="3"/>
  <c r="C171" i="3"/>
  <c r="G172" i="3"/>
  <c r="C172" i="3"/>
  <c r="G279" i="3"/>
  <c r="C279" i="3"/>
  <c r="G280" i="3"/>
  <c r="C280" i="3"/>
  <c r="G173" i="3"/>
  <c r="C173" i="3"/>
  <c r="G174" i="3"/>
  <c r="C174" i="3"/>
  <c r="G175" i="3"/>
  <c r="C175" i="3"/>
  <c r="G176" i="3"/>
  <c r="C176" i="3"/>
  <c r="G177" i="3"/>
  <c r="C177" i="3"/>
  <c r="G178" i="3"/>
  <c r="C178" i="3"/>
  <c r="G179" i="3"/>
  <c r="C179" i="3"/>
  <c r="G180" i="3"/>
  <c r="C180" i="3"/>
  <c r="G181" i="3"/>
  <c r="C181" i="3"/>
  <c r="G182" i="3"/>
  <c r="C182" i="3"/>
  <c r="G183" i="3"/>
  <c r="C183" i="3"/>
  <c r="G281" i="3"/>
  <c r="C281" i="3"/>
  <c r="G184" i="3"/>
  <c r="C184" i="3"/>
  <c r="G185" i="3"/>
  <c r="C185" i="3"/>
  <c r="G282" i="3"/>
  <c r="C282" i="3"/>
  <c r="G283" i="3"/>
  <c r="C283" i="3"/>
  <c r="G186" i="3"/>
  <c r="C186" i="3"/>
  <c r="G187" i="3"/>
  <c r="C187" i="3"/>
  <c r="G188" i="3"/>
  <c r="C188" i="3"/>
  <c r="G189" i="3"/>
  <c r="C189" i="3"/>
  <c r="G190" i="3"/>
  <c r="C190" i="3"/>
  <c r="G284" i="3"/>
  <c r="C284" i="3"/>
  <c r="G191" i="3"/>
  <c r="C191" i="3"/>
  <c r="G192" i="3"/>
  <c r="C192" i="3"/>
  <c r="G193" i="3"/>
  <c r="C193" i="3"/>
  <c r="G194" i="3"/>
  <c r="C194" i="3"/>
  <c r="G195" i="3"/>
  <c r="C195" i="3"/>
  <c r="G196" i="3"/>
  <c r="C196" i="3"/>
  <c r="G285" i="3"/>
  <c r="C285" i="3"/>
  <c r="G286" i="3"/>
  <c r="C286" i="3"/>
  <c r="G197" i="3"/>
  <c r="C197" i="3"/>
  <c r="G287" i="3"/>
  <c r="C287" i="3"/>
  <c r="G288" i="3"/>
  <c r="C288" i="3"/>
  <c r="G198" i="3"/>
  <c r="C198" i="3"/>
  <c r="G199" i="3"/>
  <c r="C199" i="3"/>
  <c r="G200" i="3"/>
  <c r="C200" i="3"/>
  <c r="G201" i="3"/>
  <c r="C201" i="3"/>
  <c r="G202" i="3"/>
  <c r="C202" i="3"/>
  <c r="G203" i="3"/>
  <c r="C203" i="3"/>
  <c r="G204" i="3"/>
  <c r="C204" i="3"/>
  <c r="G289" i="3"/>
  <c r="C289" i="3"/>
  <c r="G290" i="3"/>
  <c r="C290" i="3"/>
  <c r="G205" i="3"/>
  <c r="C205" i="3"/>
  <c r="G206" i="3"/>
  <c r="C206" i="3"/>
  <c r="G207" i="3"/>
  <c r="C207" i="3"/>
  <c r="G208" i="3"/>
  <c r="C208" i="3"/>
  <c r="G209" i="3"/>
  <c r="C209" i="3"/>
  <c r="G210" i="3"/>
  <c r="C210" i="3"/>
  <c r="G291" i="3"/>
  <c r="C291" i="3"/>
  <c r="G292" i="3"/>
  <c r="C292" i="3"/>
  <c r="G293" i="3"/>
  <c r="C293" i="3"/>
  <c r="G294" i="3"/>
  <c r="C294" i="3"/>
  <c r="G295" i="3"/>
  <c r="C295" i="3"/>
  <c r="G296" i="3"/>
  <c r="C296" i="3"/>
  <c r="G297" i="3"/>
  <c r="C297" i="3"/>
  <c r="G298" i="3"/>
  <c r="C298" i="3"/>
  <c r="G299" i="3"/>
  <c r="C299" i="3"/>
  <c r="G300" i="3"/>
  <c r="C300" i="3"/>
  <c r="G301" i="3"/>
  <c r="C301" i="3"/>
  <c r="G302" i="3"/>
  <c r="C302" i="3"/>
  <c r="G303" i="3"/>
  <c r="C303" i="3"/>
  <c r="G211" i="3"/>
  <c r="C211" i="3"/>
  <c r="G212" i="3"/>
  <c r="C212" i="3"/>
  <c r="G213" i="3"/>
  <c r="C213" i="3"/>
  <c r="G214" i="3"/>
  <c r="C214" i="3"/>
  <c r="G215" i="3"/>
  <c r="C215" i="3"/>
  <c r="G216" i="3"/>
  <c r="C216" i="3"/>
  <c r="G217" i="3"/>
  <c r="C217" i="3"/>
  <c r="G218" i="3"/>
  <c r="C218" i="3"/>
  <c r="G219" i="3"/>
  <c r="C219" i="3"/>
  <c r="G220" i="3"/>
  <c r="C220" i="3"/>
  <c r="G221" i="3"/>
  <c r="C221" i="3"/>
  <c r="G304" i="3"/>
  <c r="C304" i="3"/>
  <c r="G305" i="3"/>
  <c r="C305" i="3"/>
  <c r="G222" i="3"/>
  <c r="C222" i="3"/>
  <c r="G306" i="3"/>
  <c r="C306" i="3"/>
  <c r="G307" i="3"/>
  <c r="C307" i="3"/>
  <c r="G308" i="3"/>
  <c r="C308" i="3"/>
  <c r="G309" i="3"/>
  <c r="C309" i="3"/>
  <c r="G310" i="3"/>
  <c r="C310" i="3"/>
  <c r="G223" i="3"/>
  <c r="C223" i="3"/>
  <c r="G311" i="3"/>
  <c r="C311" i="3"/>
  <c r="G224" i="3"/>
  <c r="C224" i="3"/>
  <c r="G312" i="3"/>
  <c r="C312" i="3"/>
  <c r="G313" i="3"/>
  <c r="C313" i="3"/>
  <c r="G225" i="3"/>
  <c r="C225" i="3"/>
  <c r="G314" i="3"/>
  <c r="C314" i="3"/>
  <c r="G226" i="3"/>
  <c r="C226" i="3"/>
  <c r="G227" i="3"/>
  <c r="C227" i="3"/>
  <c r="G228" i="3"/>
  <c r="C228" i="3"/>
  <c r="G229" i="3"/>
  <c r="C229" i="3"/>
  <c r="G230" i="3"/>
  <c r="C230" i="3"/>
  <c r="G231" i="3"/>
  <c r="C231" i="3"/>
  <c r="G315" i="3"/>
  <c r="C315" i="3"/>
  <c r="G232" i="3"/>
  <c r="C232" i="3"/>
  <c r="G316" i="3"/>
  <c r="C316" i="3"/>
  <c r="G233" i="3"/>
  <c r="C233" i="3"/>
  <c r="G234" i="3"/>
  <c r="C234" i="3"/>
  <c r="G235" i="3"/>
  <c r="C235" i="3"/>
  <c r="G317" i="3"/>
  <c r="C317" i="3"/>
  <c r="G236" i="3"/>
  <c r="C236" i="3"/>
  <c r="G237" i="3"/>
  <c r="C237" i="3"/>
  <c r="G318" i="3"/>
  <c r="C318" i="3"/>
  <c r="G319" i="3"/>
  <c r="C319" i="3"/>
  <c r="G320" i="3"/>
  <c r="C320" i="3"/>
  <c r="G321" i="3"/>
  <c r="C321" i="3"/>
  <c r="G322" i="3"/>
  <c r="C322" i="3"/>
  <c r="G238" i="3"/>
  <c r="C238" i="3"/>
  <c r="G239" i="3"/>
  <c r="C239" i="3"/>
  <c r="G240" i="3"/>
  <c r="C240" i="3"/>
  <c r="G241" i="3"/>
  <c r="C241" i="3"/>
  <c r="G242" i="3"/>
  <c r="C242" i="3"/>
  <c r="G243" i="3"/>
  <c r="C243" i="3"/>
  <c r="G244" i="3"/>
  <c r="C244" i="3"/>
  <c r="G245" i="3"/>
  <c r="C245" i="3"/>
  <c r="G246" i="3"/>
  <c r="C246" i="3"/>
  <c r="G247" i="3"/>
  <c r="C247" i="3"/>
  <c r="G248" i="3"/>
  <c r="C248" i="3"/>
  <c r="G249" i="3"/>
  <c r="C249" i="3"/>
  <c r="G250" i="3"/>
  <c r="C250" i="3"/>
  <c r="G323" i="3"/>
  <c r="C323" i="3"/>
  <c r="G251" i="3"/>
  <c r="C251" i="3"/>
  <c r="G252" i="3"/>
  <c r="C252" i="3"/>
  <c r="G324" i="3"/>
  <c r="C324" i="3"/>
  <c r="G253" i="3"/>
  <c r="C253" i="3"/>
  <c r="G254" i="3"/>
  <c r="C254" i="3"/>
  <c r="G255" i="3"/>
  <c r="C255" i="3"/>
  <c r="G256" i="3"/>
  <c r="C256" i="3"/>
  <c r="G257" i="3"/>
  <c r="C257" i="3"/>
  <c r="G325" i="3"/>
  <c r="C325" i="3"/>
  <c r="G258" i="3"/>
  <c r="C258" i="3"/>
  <c r="G259" i="3"/>
  <c r="C259" i="3"/>
  <c r="G260" i="3"/>
  <c r="C260" i="3"/>
  <c r="G261" i="3"/>
  <c r="C261" i="3"/>
  <c r="G262" i="3"/>
  <c r="C262" i="3"/>
  <c r="G263" i="3"/>
  <c r="C263" i="3"/>
  <c r="G11" i="3"/>
  <c r="C11" i="3"/>
  <c r="H263" i="3"/>
  <c r="B263" i="3"/>
  <c r="D263" i="3"/>
  <c r="A263" i="3"/>
  <c r="H262" i="3"/>
  <c r="D262" i="3"/>
  <c r="B262" i="3"/>
  <c r="A262" i="3"/>
  <c r="H261" i="3"/>
  <c r="B261" i="3"/>
  <c r="D261" i="3"/>
  <c r="A261" i="3"/>
  <c r="H260" i="3"/>
  <c r="D260" i="3"/>
  <c r="B260" i="3"/>
  <c r="A260" i="3"/>
  <c r="H259" i="3"/>
  <c r="B259" i="3"/>
  <c r="D259" i="3"/>
  <c r="A259" i="3"/>
  <c r="H258" i="3"/>
  <c r="D258" i="3"/>
  <c r="B258" i="3"/>
  <c r="A258" i="3"/>
  <c r="H325" i="3"/>
  <c r="B325" i="3"/>
  <c r="D325" i="3"/>
  <c r="A325" i="3"/>
  <c r="H257" i="3"/>
  <c r="D257" i="3"/>
  <c r="B257" i="3"/>
  <c r="A257" i="3"/>
  <c r="H256" i="3"/>
  <c r="B256" i="3"/>
  <c r="D256" i="3"/>
  <c r="A256" i="3"/>
  <c r="H255" i="3"/>
  <c r="D255" i="3"/>
  <c r="B255" i="3"/>
  <c r="A255" i="3"/>
  <c r="H254" i="3"/>
  <c r="B254" i="3"/>
  <c r="D254" i="3"/>
  <c r="A254" i="3"/>
  <c r="H253" i="3"/>
  <c r="D253" i="3"/>
  <c r="B253" i="3"/>
  <c r="A253" i="3"/>
  <c r="H324" i="3"/>
  <c r="B324" i="3"/>
  <c r="D324" i="3"/>
  <c r="A324" i="3"/>
  <c r="H252" i="3"/>
  <c r="D252" i="3"/>
  <c r="B252" i="3"/>
  <c r="A252" i="3"/>
  <c r="H251" i="3"/>
  <c r="B251" i="3"/>
  <c r="D251" i="3"/>
  <c r="A251" i="3"/>
  <c r="H323" i="3"/>
  <c r="D323" i="3"/>
  <c r="B323" i="3"/>
  <c r="A323" i="3"/>
  <c r="H250" i="3"/>
  <c r="B250" i="3"/>
  <c r="D250" i="3"/>
  <c r="A250" i="3"/>
  <c r="H249" i="3"/>
  <c r="D249" i="3"/>
  <c r="B249" i="3"/>
  <c r="A249" i="3"/>
  <c r="H248" i="3"/>
  <c r="B248" i="3"/>
  <c r="D248" i="3"/>
  <c r="A248" i="3"/>
  <c r="H247" i="3"/>
  <c r="D247" i="3"/>
  <c r="B247" i="3"/>
  <c r="A247" i="3"/>
  <c r="H246" i="3"/>
  <c r="B246" i="3"/>
  <c r="D246" i="3"/>
  <c r="A246" i="3"/>
  <c r="H245" i="3"/>
  <c r="D245" i="3"/>
  <c r="B245" i="3"/>
  <c r="A245" i="3"/>
  <c r="H244" i="3"/>
  <c r="B244" i="3"/>
  <c r="D244" i="3"/>
  <c r="A244" i="3"/>
  <c r="H243" i="3"/>
  <c r="D243" i="3"/>
  <c r="B243" i="3"/>
  <c r="A243" i="3"/>
  <c r="H242" i="3"/>
  <c r="B242" i="3"/>
  <c r="D242" i="3"/>
  <c r="A242" i="3"/>
  <c r="H241" i="3"/>
  <c r="D241" i="3"/>
  <c r="B241" i="3"/>
  <c r="A241" i="3"/>
  <c r="H240" i="3"/>
  <c r="B240" i="3"/>
  <c r="D240" i="3"/>
  <c r="A240" i="3"/>
  <c r="H239" i="3"/>
  <c r="D239" i="3"/>
  <c r="B239" i="3"/>
  <c r="A239" i="3"/>
  <c r="H238" i="3"/>
  <c r="B238" i="3"/>
  <c r="D238" i="3"/>
  <c r="A238" i="3"/>
  <c r="H322" i="3"/>
  <c r="D322" i="3"/>
  <c r="B322" i="3"/>
  <c r="A322" i="3"/>
  <c r="H321" i="3"/>
  <c r="B321" i="3"/>
  <c r="D321" i="3"/>
  <c r="A321" i="3"/>
  <c r="H320" i="3"/>
  <c r="D320" i="3"/>
  <c r="B320" i="3"/>
  <c r="A320" i="3"/>
  <c r="H319" i="3"/>
  <c r="B319" i="3"/>
  <c r="D319" i="3"/>
  <c r="A319" i="3"/>
  <c r="H318" i="3"/>
  <c r="D318" i="3"/>
  <c r="B318" i="3"/>
  <c r="A318" i="3"/>
  <c r="H237" i="3"/>
  <c r="B237" i="3"/>
  <c r="D237" i="3"/>
  <c r="A237" i="3"/>
  <c r="H236" i="3"/>
  <c r="D236" i="3"/>
  <c r="B236" i="3"/>
  <c r="A236" i="3"/>
  <c r="H317" i="3"/>
  <c r="B317" i="3"/>
  <c r="D317" i="3"/>
  <c r="A317" i="3"/>
  <c r="H235" i="3"/>
  <c r="D235" i="3"/>
  <c r="B235" i="3"/>
  <c r="A235" i="3"/>
  <c r="H234" i="3"/>
  <c r="B234" i="3"/>
  <c r="D234" i="3"/>
  <c r="A234" i="3"/>
  <c r="H233" i="3"/>
  <c r="D233" i="3"/>
  <c r="B233" i="3"/>
  <c r="A233" i="3"/>
  <c r="H316" i="3"/>
  <c r="B316" i="3"/>
  <c r="D316" i="3"/>
  <c r="A316" i="3"/>
  <c r="H232" i="3"/>
  <c r="D232" i="3"/>
  <c r="B232" i="3"/>
  <c r="A232" i="3"/>
  <c r="H315" i="3"/>
  <c r="B315" i="3"/>
  <c r="D315" i="3"/>
  <c r="A315" i="3"/>
  <c r="H231" i="3"/>
  <c r="D231" i="3"/>
  <c r="B231" i="3"/>
  <c r="A231" i="3"/>
  <c r="H230" i="3"/>
  <c r="B230" i="3"/>
  <c r="D230" i="3"/>
  <c r="A230" i="3"/>
  <c r="H229" i="3"/>
  <c r="D229" i="3"/>
  <c r="B229" i="3"/>
  <c r="A229" i="3"/>
  <c r="H228" i="3"/>
  <c r="B228" i="3"/>
  <c r="D228" i="3"/>
  <c r="A228" i="3"/>
  <c r="H227" i="3"/>
  <c r="D227" i="3"/>
  <c r="B227" i="3"/>
  <c r="A227" i="3"/>
  <c r="H226" i="3"/>
  <c r="B226" i="3"/>
  <c r="D226" i="3"/>
  <c r="A226" i="3"/>
  <c r="H314" i="3"/>
  <c r="D314" i="3"/>
  <c r="B314" i="3"/>
  <c r="A314" i="3"/>
  <c r="H225" i="3"/>
  <c r="B225" i="3"/>
  <c r="D225" i="3"/>
  <c r="A225" i="3"/>
  <c r="H313" i="3"/>
  <c r="D313" i="3"/>
  <c r="B313" i="3"/>
  <c r="A313" i="3"/>
  <c r="H312" i="3"/>
  <c r="B312" i="3"/>
  <c r="D312" i="3"/>
  <c r="A312" i="3"/>
  <c r="H224" i="3"/>
  <c r="D224" i="3"/>
  <c r="B224" i="3"/>
  <c r="A224" i="3"/>
  <c r="H311" i="3"/>
  <c r="B311" i="3"/>
  <c r="D311" i="3"/>
  <c r="A311" i="3"/>
  <c r="H223" i="3"/>
  <c r="D223" i="3"/>
  <c r="B223" i="3"/>
  <c r="A223" i="3"/>
  <c r="H310" i="3"/>
  <c r="B310" i="3"/>
  <c r="D310" i="3"/>
  <c r="A310" i="3"/>
  <c r="H309" i="3"/>
  <c r="D309" i="3"/>
  <c r="B309" i="3"/>
  <c r="A309" i="3"/>
  <c r="H308" i="3"/>
  <c r="B308" i="3"/>
  <c r="D308" i="3"/>
  <c r="A308" i="3"/>
  <c r="H307" i="3"/>
  <c r="D307" i="3"/>
  <c r="B307" i="3"/>
  <c r="A307" i="3"/>
  <c r="H306" i="3"/>
  <c r="B306" i="3"/>
  <c r="D306" i="3"/>
  <c r="A306" i="3"/>
  <c r="H222" i="3"/>
  <c r="D222" i="3"/>
  <c r="B222" i="3"/>
  <c r="A222" i="3"/>
  <c r="H305" i="3"/>
  <c r="B305" i="3"/>
  <c r="D305" i="3"/>
  <c r="A305" i="3"/>
  <c r="H304" i="3"/>
  <c r="D304" i="3"/>
  <c r="B304" i="3"/>
  <c r="A304" i="3"/>
  <c r="H221" i="3"/>
  <c r="B221" i="3"/>
  <c r="D221" i="3"/>
  <c r="A221" i="3"/>
  <c r="H220" i="3"/>
  <c r="D220" i="3"/>
  <c r="B220" i="3"/>
  <c r="A220" i="3"/>
  <c r="H219" i="3"/>
  <c r="B219" i="3"/>
  <c r="D219" i="3"/>
  <c r="A219" i="3"/>
  <c r="H218" i="3"/>
  <c r="D218" i="3"/>
  <c r="B218" i="3"/>
  <c r="A218" i="3"/>
  <c r="H217" i="3"/>
  <c r="B217" i="3"/>
  <c r="D217" i="3"/>
  <c r="A217" i="3"/>
  <c r="H216" i="3"/>
  <c r="D216" i="3"/>
  <c r="B216" i="3"/>
  <c r="A216" i="3"/>
  <c r="H215" i="3"/>
  <c r="B215" i="3"/>
  <c r="D215" i="3"/>
  <c r="A215" i="3"/>
  <c r="H214" i="3"/>
  <c r="D214" i="3"/>
  <c r="B214" i="3"/>
  <c r="A214" i="3"/>
  <c r="H213" i="3"/>
  <c r="B213" i="3"/>
  <c r="D213" i="3"/>
  <c r="A213" i="3"/>
  <c r="H212" i="3"/>
  <c r="D212" i="3"/>
  <c r="B212" i="3"/>
  <c r="A212" i="3"/>
  <c r="H211" i="3"/>
  <c r="B211" i="3"/>
  <c r="D211" i="3"/>
  <c r="A211" i="3"/>
  <c r="H303" i="3"/>
  <c r="D303" i="3"/>
  <c r="B303" i="3"/>
  <c r="A303" i="3"/>
  <c r="H302" i="3"/>
  <c r="B302" i="3"/>
  <c r="D302" i="3"/>
  <c r="A302" i="3"/>
  <c r="H301" i="3"/>
  <c r="D301" i="3"/>
  <c r="B301" i="3"/>
  <c r="A301" i="3"/>
  <c r="H300" i="3"/>
  <c r="B300" i="3"/>
  <c r="D300" i="3"/>
  <c r="A300" i="3"/>
  <c r="H299" i="3"/>
  <c r="D299" i="3"/>
  <c r="B299" i="3"/>
  <c r="A299" i="3"/>
  <c r="H298" i="3"/>
  <c r="B298" i="3"/>
  <c r="D298" i="3"/>
  <c r="A298" i="3"/>
  <c r="H297" i="3"/>
  <c r="D297" i="3"/>
  <c r="B297" i="3"/>
  <c r="A297" i="3"/>
  <c r="H296" i="3"/>
  <c r="B296" i="3"/>
  <c r="D296" i="3"/>
  <c r="A296" i="3"/>
  <c r="H295" i="3"/>
  <c r="D295" i="3"/>
  <c r="B295" i="3"/>
  <c r="A295" i="3"/>
  <c r="H294" i="3"/>
  <c r="B294" i="3"/>
  <c r="D294" i="3"/>
  <c r="A294" i="3"/>
  <c r="H293" i="3"/>
  <c r="D293" i="3"/>
  <c r="B293" i="3"/>
  <c r="A293" i="3"/>
  <c r="H292" i="3"/>
  <c r="B292" i="3"/>
  <c r="D292" i="3"/>
  <c r="A292" i="3"/>
  <c r="H291" i="3"/>
  <c r="D291" i="3"/>
  <c r="B291" i="3"/>
  <c r="A291" i="3"/>
  <c r="H210" i="3"/>
  <c r="B210" i="3"/>
  <c r="D210" i="3"/>
  <c r="A210" i="3"/>
  <c r="H209" i="3"/>
  <c r="D209" i="3"/>
  <c r="B209" i="3"/>
  <c r="A209" i="3"/>
  <c r="H208" i="3"/>
  <c r="B208" i="3"/>
  <c r="D208" i="3"/>
  <c r="A208" i="3"/>
  <c r="H207" i="3"/>
  <c r="B207" i="3"/>
  <c r="D207" i="3"/>
  <c r="A207" i="3"/>
  <c r="H206" i="3"/>
  <c r="B206" i="3"/>
  <c r="D206" i="3"/>
  <c r="A206" i="3"/>
  <c r="H205" i="3"/>
  <c r="D205" i="3"/>
  <c r="B205" i="3"/>
  <c r="A205" i="3"/>
  <c r="H290" i="3"/>
  <c r="B290" i="3"/>
  <c r="D290" i="3"/>
  <c r="A290" i="3"/>
  <c r="H289" i="3"/>
  <c r="D289" i="3"/>
  <c r="B289" i="3"/>
  <c r="A289" i="3"/>
  <c r="H204" i="3"/>
  <c r="B204" i="3"/>
  <c r="D204" i="3"/>
  <c r="A204" i="3"/>
  <c r="H203" i="3"/>
  <c r="B203" i="3"/>
  <c r="D203" i="3"/>
  <c r="A203" i="3"/>
  <c r="H202" i="3"/>
  <c r="B202" i="3"/>
  <c r="D202" i="3"/>
  <c r="A202" i="3"/>
  <c r="H201" i="3"/>
  <c r="B201" i="3"/>
  <c r="D201" i="3"/>
  <c r="A201" i="3"/>
  <c r="H200" i="3"/>
  <c r="B200" i="3"/>
  <c r="D200" i="3"/>
  <c r="A200" i="3"/>
  <c r="H199" i="3"/>
  <c r="B199" i="3"/>
  <c r="D199" i="3"/>
  <c r="A199" i="3"/>
  <c r="H198" i="3"/>
  <c r="B198" i="3"/>
  <c r="D198" i="3"/>
  <c r="A198" i="3"/>
  <c r="H288" i="3"/>
  <c r="D288" i="3"/>
  <c r="B288" i="3"/>
  <c r="A288" i="3"/>
  <c r="H287" i="3"/>
  <c r="B287" i="3"/>
  <c r="D287" i="3"/>
  <c r="A287" i="3"/>
  <c r="H197" i="3"/>
  <c r="B197" i="3"/>
  <c r="D197" i="3"/>
  <c r="A197" i="3"/>
  <c r="H286" i="3"/>
  <c r="B286" i="3"/>
  <c r="D286" i="3"/>
  <c r="A286" i="3"/>
  <c r="H285" i="3"/>
  <c r="B285" i="3"/>
  <c r="D285" i="3"/>
  <c r="A285" i="3"/>
  <c r="H196" i="3"/>
  <c r="B196" i="3"/>
  <c r="D196" i="3"/>
  <c r="A196" i="3"/>
  <c r="H195" i="3"/>
  <c r="D195" i="3"/>
  <c r="B195" i="3"/>
  <c r="A195" i="3"/>
  <c r="H194" i="3"/>
  <c r="B194" i="3"/>
  <c r="D194" i="3"/>
  <c r="A194" i="3"/>
  <c r="H193" i="3"/>
  <c r="D193" i="3"/>
  <c r="B193" i="3"/>
  <c r="A193" i="3"/>
  <c r="H192" i="3"/>
  <c r="B192" i="3"/>
  <c r="D192" i="3"/>
  <c r="A192" i="3"/>
  <c r="H191" i="3"/>
  <c r="B191" i="3"/>
  <c r="D191" i="3"/>
  <c r="A191" i="3"/>
  <c r="H284" i="3"/>
  <c r="B284" i="3"/>
  <c r="D284" i="3"/>
  <c r="A284" i="3"/>
  <c r="H190" i="3"/>
  <c r="B190" i="3"/>
  <c r="D190" i="3"/>
  <c r="A190" i="3"/>
  <c r="H189" i="3"/>
  <c r="B189" i="3"/>
  <c r="D189" i="3"/>
  <c r="A189" i="3"/>
  <c r="H188" i="3"/>
  <c r="B188" i="3"/>
  <c r="D188" i="3"/>
  <c r="A188" i="3"/>
  <c r="H187" i="3"/>
  <c r="B187" i="3"/>
  <c r="D187" i="3"/>
  <c r="A187" i="3"/>
  <c r="H186" i="3"/>
  <c r="D186" i="3"/>
  <c r="B186" i="3"/>
  <c r="A186" i="3"/>
  <c r="H283" i="3"/>
  <c r="B283" i="3"/>
  <c r="D283" i="3"/>
  <c r="A283" i="3"/>
  <c r="H282" i="3"/>
  <c r="B282" i="3"/>
  <c r="D282" i="3"/>
  <c r="A282" i="3"/>
  <c r="H185" i="3"/>
  <c r="B185" i="3"/>
  <c r="D185" i="3"/>
  <c r="A185" i="3"/>
  <c r="H184" i="3"/>
  <c r="B184" i="3"/>
  <c r="D184" i="3"/>
  <c r="A184" i="3"/>
  <c r="H281" i="3"/>
  <c r="B281" i="3"/>
  <c r="D281" i="3"/>
  <c r="A281" i="3"/>
  <c r="H183" i="3"/>
  <c r="D183" i="3"/>
  <c r="B183" i="3"/>
  <c r="A183" i="3"/>
  <c r="H182" i="3"/>
  <c r="B182" i="3"/>
  <c r="D182" i="3"/>
  <c r="A182" i="3"/>
  <c r="H181" i="3"/>
  <c r="D181" i="3"/>
  <c r="B181" i="3"/>
  <c r="A181" i="3"/>
  <c r="H180" i="3"/>
  <c r="B180" i="3"/>
  <c r="D180" i="3"/>
  <c r="A180" i="3"/>
  <c r="H179" i="3"/>
  <c r="B179" i="3"/>
  <c r="D179" i="3"/>
  <c r="A179" i="3"/>
  <c r="H178" i="3"/>
  <c r="B178" i="3"/>
  <c r="D178" i="3"/>
  <c r="A178" i="3"/>
  <c r="H177" i="3"/>
  <c r="B177" i="3"/>
  <c r="D177" i="3"/>
  <c r="A177" i="3"/>
  <c r="H176" i="3"/>
  <c r="B176" i="3"/>
  <c r="D176" i="3"/>
  <c r="A176" i="3"/>
  <c r="H175" i="3"/>
  <c r="B175" i="3"/>
  <c r="D175" i="3"/>
  <c r="A175" i="3"/>
  <c r="H174" i="3"/>
  <c r="B174" i="3"/>
  <c r="D174" i="3"/>
  <c r="A174" i="3"/>
  <c r="H173" i="3"/>
  <c r="D173" i="3"/>
  <c r="B173" i="3"/>
  <c r="A173" i="3"/>
  <c r="H280" i="3"/>
  <c r="B280" i="3"/>
  <c r="D280" i="3"/>
  <c r="A280" i="3"/>
  <c r="H279" i="3"/>
  <c r="B279" i="3"/>
  <c r="D279" i="3"/>
  <c r="A279" i="3"/>
  <c r="H172" i="3"/>
  <c r="B172" i="3"/>
  <c r="D172" i="3"/>
  <c r="A172" i="3"/>
  <c r="H171" i="3"/>
  <c r="B171" i="3"/>
  <c r="D171" i="3"/>
  <c r="A171" i="3"/>
  <c r="H170" i="3"/>
  <c r="B170" i="3"/>
  <c r="D170" i="3"/>
  <c r="A170" i="3"/>
  <c r="H278" i="3"/>
  <c r="D278" i="3"/>
  <c r="B278" i="3"/>
  <c r="A278" i="3"/>
  <c r="H277" i="3"/>
  <c r="B277" i="3"/>
  <c r="D277" i="3"/>
  <c r="A277" i="3"/>
  <c r="H169" i="3"/>
  <c r="D169" i="3"/>
  <c r="B169" i="3"/>
  <c r="A169" i="3"/>
  <c r="H168" i="3"/>
  <c r="B168" i="3"/>
  <c r="D168" i="3"/>
  <c r="A168" i="3"/>
  <c r="H167" i="3"/>
  <c r="B167" i="3"/>
  <c r="D167" i="3"/>
  <c r="A167" i="3"/>
  <c r="H166" i="3"/>
  <c r="B166" i="3"/>
  <c r="D166" i="3"/>
  <c r="A166" i="3"/>
  <c r="H165" i="3"/>
  <c r="B165" i="3"/>
  <c r="D165" i="3"/>
  <c r="A165" i="3"/>
  <c r="H164" i="3"/>
  <c r="B164" i="3"/>
  <c r="D164" i="3"/>
  <c r="A164" i="3"/>
  <c r="H163" i="3"/>
  <c r="B163" i="3"/>
  <c r="D163" i="3"/>
  <c r="A163" i="3"/>
  <c r="H162" i="3"/>
  <c r="B162" i="3"/>
  <c r="D162" i="3"/>
  <c r="A162" i="3"/>
  <c r="H161" i="3"/>
  <c r="D161" i="3"/>
  <c r="B161" i="3"/>
  <c r="A161" i="3"/>
  <c r="H160" i="3"/>
  <c r="B160" i="3"/>
  <c r="D160" i="3"/>
  <c r="A160" i="3"/>
  <c r="H159" i="3"/>
  <c r="B159" i="3"/>
  <c r="D159" i="3"/>
  <c r="A159" i="3"/>
  <c r="H158" i="3"/>
  <c r="B158" i="3"/>
  <c r="D158" i="3"/>
  <c r="A158" i="3"/>
  <c r="H157" i="3"/>
  <c r="B157" i="3"/>
  <c r="D157" i="3"/>
  <c r="A157" i="3"/>
  <c r="H156" i="3"/>
  <c r="B156" i="3"/>
  <c r="D156" i="3"/>
  <c r="A156" i="3"/>
  <c r="H155" i="3"/>
  <c r="D155" i="3"/>
  <c r="B155" i="3"/>
  <c r="A155" i="3"/>
  <c r="H154" i="3"/>
  <c r="B154" i="3"/>
  <c r="D154" i="3"/>
  <c r="A154" i="3"/>
  <c r="H153" i="3"/>
  <c r="D153" i="3"/>
  <c r="B153" i="3"/>
  <c r="A153" i="3"/>
  <c r="H152" i="3"/>
  <c r="B152" i="3"/>
  <c r="D152" i="3"/>
  <c r="A152" i="3"/>
  <c r="H151" i="3"/>
  <c r="B151" i="3"/>
  <c r="D151" i="3"/>
  <c r="A151" i="3"/>
  <c r="H150" i="3"/>
  <c r="B150" i="3"/>
  <c r="D150" i="3"/>
  <c r="A150" i="3"/>
  <c r="H149" i="3"/>
  <c r="B149" i="3"/>
  <c r="D149" i="3"/>
  <c r="A149" i="3"/>
  <c r="H148" i="3"/>
  <c r="B148" i="3"/>
  <c r="D148" i="3"/>
  <c r="A148" i="3"/>
  <c r="H147" i="3"/>
  <c r="B147" i="3"/>
  <c r="D147" i="3"/>
  <c r="A147" i="3"/>
  <c r="H146" i="3"/>
  <c r="B146" i="3"/>
  <c r="D146" i="3"/>
  <c r="A146" i="3"/>
  <c r="H145" i="3"/>
  <c r="D145" i="3"/>
  <c r="B145" i="3"/>
  <c r="A145" i="3"/>
  <c r="H144" i="3"/>
  <c r="B144" i="3"/>
  <c r="D144" i="3"/>
  <c r="A144" i="3"/>
  <c r="H143" i="3"/>
  <c r="B143" i="3"/>
  <c r="D143" i="3"/>
  <c r="A143" i="3"/>
  <c r="H142" i="3"/>
  <c r="B142" i="3"/>
  <c r="D142" i="3"/>
  <c r="A142" i="3"/>
  <c r="H141" i="3"/>
  <c r="B141" i="3"/>
  <c r="D141" i="3"/>
  <c r="A141" i="3"/>
  <c r="H140" i="3"/>
  <c r="B140" i="3"/>
  <c r="D140" i="3"/>
  <c r="A140" i="3"/>
  <c r="H139" i="3"/>
  <c r="D139" i="3"/>
  <c r="B139" i="3"/>
  <c r="A139" i="3"/>
  <c r="H138" i="3"/>
  <c r="B138" i="3"/>
  <c r="D138" i="3"/>
  <c r="A138" i="3"/>
  <c r="H137" i="3"/>
  <c r="D137" i="3"/>
  <c r="B137" i="3"/>
  <c r="A137" i="3"/>
  <c r="H136" i="3"/>
  <c r="B136" i="3"/>
  <c r="D136" i="3"/>
  <c r="A136" i="3"/>
  <c r="H135" i="3"/>
  <c r="B135" i="3"/>
  <c r="D135" i="3"/>
  <c r="A135" i="3"/>
  <c r="H134" i="3"/>
  <c r="B134" i="3"/>
  <c r="D134" i="3"/>
  <c r="A134" i="3"/>
  <c r="H133" i="3"/>
  <c r="B133" i="3"/>
  <c r="D133" i="3"/>
  <c r="A133" i="3"/>
  <c r="H132" i="3"/>
  <c r="B132" i="3"/>
  <c r="D132" i="3"/>
  <c r="A132" i="3"/>
  <c r="H131" i="3"/>
  <c r="B131" i="3"/>
  <c r="D131" i="3"/>
  <c r="A131" i="3"/>
  <c r="H130" i="3"/>
  <c r="B130" i="3"/>
  <c r="D130" i="3"/>
  <c r="A130" i="3"/>
  <c r="H276" i="3"/>
  <c r="D276" i="3"/>
  <c r="B276" i="3"/>
  <c r="A276" i="3"/>
  <c r="H275" i="3"/>
  <c r="B275" i="3"/>
  <c r="D275" i="3"/>
  <c r="A275" i="3"/>
  <c r="H129" i="3"/>
  <c r="B129" i="3"/>
  <c r="D129" i="3"/>
  <c r="A129" i="3"/>
  <c r="H274" i="3"/>
  <c r="B274" i="3"/>
  <c r="D274" i="3"/>
  <c r="A274" i="3"/>
  <c r="H273" i="3"/>
  <c r="B273" i="3"/>
  <c r="D273" i="3"/>
  <c r="A273" i="3"/>
  <c r="H128" i="3"/>
  <c r="B128" i="3"/>
  <c r="D128" i="3"/>
  <c r="A128" i="3"/>
  <c r="H127" i="3"/>
  <c r="D127" i="3"/>
  <c r="B127" i="3"/>
  <c r="A127" i="3"/>
  <c r="H126" i="3"/>
  <c r="B126" i="3"/>
  <c r="D126" i="3"/>
  <c r="A126" i="3"/>
  <c r="H272" i="3"/>
  <c r="D272" i="3"/>
  <c r="B272" i="3"/>
  <c r="A272" i="3"/>
  <c r="H271" i="3"/>
  <c r="B271" i="3"/>
  <c r="D271" i="3"/>
  <c r="A271" i="3"/>
  <c r="H125" i="3"/>
  <c r="B125" i="3"/>
  <c r="D125" i="3"/>
  <c r="A125" i="3"/>
  <c r="H124" i="3"/>
  <c r="B124" i="3"/>
  <c r="D124" i="3"/>
  <c r="A124" i="3"/>
  <c r="H123" i="3"/>
  <c r="B123" i="3"/>
  <c r="D123" i="3"/>
  <c r="A123" i="3"/>
  <c r="H270" i="3"/>
  <c r="B270" i="3"/>
  <c r="D270" i="3"/>
  <c r="A270" i="3"/>
  <c r="H269" i="3"/>
  <c r="B269" i="3"/>
  <c r="D269" i="3"/>
  <c r="A269" i="3"/>
  <c r="H268" i="3"/>
  <c r="B268" i="3"/>
  <c r="D268" i="3"/>
  <c r="A268" i="3"/>
  <c r="H122" i="3"/>
  <c r="D122" i="3"/>
  <c r="B122" i="3"/>
  <c r="A122" i="3"/>
  <c r="H121" i="3"/>
  <c r="B121" i="3"/>
  <c r="D121" i="3"/>
  <c r="A121" i="3"/>
  <c r="H120" i="3"/>
  <c r="B120" i="3"/>
  <c r="D120" i="3"/>
  <c r="A120" i="3"/>
  <c r="H119" i="3"/>
  <c r="B119" i="3"/>
  <c r="D119" i="3"/>
  <c r="A119" i="3"/>
  <c r="H267" i="3"/>
  <c r="B267" i="3"/>
  <c r="D267" i="3"/>
  <c r="A267" i="3"/>
  <c r="H266" i="3"/>
  <c r="B266" i="3"/>
  <c r="D266" i="3"/>
  <c r="A266" i="3"/>
  <c r="H265" i="3"/>
  <c r="D265" i="3"/>
  <c r="B265" i="3"/>
  <c r="A265" i="3"/>
  <c r="H118" i="3"/>
  <c r="B118" i="3"/>
  <c r="D118" i="3"/>
  <c r="A118" i="3"/>
  <c r="H117" i="3"/>
  <c r="D117" i="3"/>
  <c r="B117" i="3"/>
  <c r="A117" i="3"/>
  <c r="H116" i="3"/>
  <c r="B116" i="3"/>
  <c r="D116" i="3"/>
  <c r="A116" i="3"/>
  <c r="H115" i="3"/>
  <c r="B115" i="3"/>
  <c r="D115" i="3"/>
  <c r="A115" i="3"/>
  <c r="H264" i="3"/>
  <c r="B264" i="3"/>
  <c r="D264" i="3"/>
  <c r="A264" i="3"/>
  <c r="H114" i="3"/>
  <c r="B114" i="3"/>
  <c r="D114" i="3"/>
  <c r="A114" i="3"/>
  <c r="H113" i="3"/>
  <c r="B113" i="3"/>
  <c r="D113" i="3"/>
  <c r="A113" i="3"/>
  <c r="H112" i="3"/>
  <c r="B112" i="3"/>
  <c r="D112" i="3"/>
  <c r="A112" i="3"/>
  <c r="H111" i="3"/>
  <c r="B111" i="3"/>
  <c r="D111" i="3"/>
  <c r="A111" i="3"/>
  <c r="H110" i="3"/>
  <c r="D110" i="3"/>
  <c r="B110" i="3"/>
  <c r="A110" i="3"/>
  <c r="H109" i="3"/>
  <c r="B109" i="3"/>
  <c r="D109" i="3"/>
  <c r="A109" i="3"/>
  <c r="H108" i="3"/>
  <c r="B108" i="3"/>
  <c r="D108" i="3"/>
  <c r="A108" i="3"/>
  <c r="H107" i="3"/>
  <c r="B107" i="3"/>
  <c r="D107" i="3"/>
  <c r="A107" i="3"/>
  <c r="H106" i="3"/>
  <c r="B106" i="3"/>
  <c r="D106" i="3"/>
  <c r="A106" i="3"/>
  <c r="H105" i="3"/>
  <c r="B105" i="3"/>
  <c r="D105" i="3"/>
  <c r="A105" i="3"/>
  <c r="H104" i="3"/>
  <c r="D104" i="3"/>
  <c r="B104" i="3"/>
  <c r="A104" i="3"/>
  <c r="H103" i="3"/>
  <c r="B103" i="3"/>
  <c r="D103" i="3"/>
  <c r="A103" i="3"/>
  <c r="H102" i="3"/>
  <c r="D102" i="3"/>
  <c r="B102" i="3"/>
  <c r="A102" i="3"/>
  <c r="H101" i="3"/>
  <c r="B101" i="3"/>
  <c r="D101" i="3"/>
  <c r="A101" i="3"/>
  <c r="H100" i="3"/>
  <c r="B100" i="3"/>
  <c r="D100" i="3"/>
  <c r="A100" i="3"/>
  <c r="H99" i="3"/>
  <c r="B99" i="3"/>
  <c r="D99" i="3"/>
  <c r="A99" i="3"/>
  <c r="H98" i="3"/>
  <c r="B98" i="3"/>
  <c r="D98" i="3"/>
  <c r="A98" i="3"/>
  <c r="H97" i="3"/>
  <c r="B97" i="3"/>
  <c r="D97" i="3"/>
  <c r="A97" i="3"/>
  <c r="H96" i="3"/>
  <c r="B96" i="3"/>
  <c r="D96" i="3"/>
  <c r="A96" i="3"/>
  <c r="H95" i="3"/>
  <c r="B95" i="3"/>
  <c r="D95" i="3"/>
  <c r="A95" i="3"/>
  <c r="H94" i="3"/>
  <c r="D94" i="3"/>
  <c r="B94" i="3"/>
  <c r="A94" i="3"/>
  <c r="H93" i="3"/>
  <c r="B93" i="3"/>
  <c r="D93" i="3"/>
  <c r="A93" i="3"/>
  <c r="H92" i="3"/>
  <c r="B92" i="3"/>
  <c r="D92" i="3"/>
  <c r="A92" i="3"/>
  <c r="H91" i="3"/>
  <c r="B91" i="3"/>
  <c r="D91" i="3"/>
  <c r="A91" i="3"/>
  <c r="H90" i="3"/>
  <c r="B90" i="3"/>
  <c r="D90" i="3"/>
  <c r="A90" i="3"/>
  <c r="H89" i="3"/>
  <c r="B89" i="3"/>
  <c r="D89" i="3"/>
  <c r="A89" i="3"/>
  <c r="H88" i="3"/>
  <c r="D88" i="3"/>
  <c r="B88" i="3"/>
  <c r="A88" i="3"/>
  <c r="H87" i="3"/>
  <c r="B87" i="3"/>
  <c r="D87" i="3"/>
  <c r="A87" i="3"/>
  <c r="H86" i="3"/>
  <c r="D86" i="3"/>
  <c r="B86" i="3"/>
  <c r="A86" i="3"/>
  <c r="H85" i="3"/>
  <c r="B85" i="3"/>
  <c r="D85" i="3"/>
  <c r="A85" i="3"/>
  <c r="H84" i="3"/>
  <c r="B84" i="3"/>
  <c r="D84" i="3"/>
  <c r="A84" i="3"/>
  <c r="H83" i="3"/>
  <c r="B83" i="3"/>
  <c r="D83" i="3"/>
  <c r="A83" i="3"/>
  <c r="H82" i="3"/>
  <c r="B82" i="3"/>
  <c r="D82" i="3"/>
  <c r="A82" i="3"/>
  <c r="H81" i="3"/>
  <c r="B81" i="3"/>
  <c r="D81" i="3"/>
  <c r="A81" i="3"/>
  <c r="H80" i="3"/>
  <c r="B80" i="3"/>
  <c r="D80" i="3"/>
  <c r="A80" i="3"/>
  <c r="H79" i="3"/>
  <c r="B79" i="3"/>
  <c r="D79" i="3"/>
  <c r="A79" i="3"/>
  <c r="H78" i="3"/>
  <c r="D78" i="3"/>
  <c r="B78" i="3"/>
  <c r="A78" i="3"/>
  <c r="H77" i="3"/>
  <c r="B77" i="3"/>
  <c r="D77" i="3"/>
  <c r="A77" i="3"/>
  <c r="H76" i="3"/>
  <c r="B76" i="3"/>
  <c r="D76" i="3"/>
  <c r="A76" i="3"/>
  <c r="H75" i="3"/>
  <c r="B75" i="3"/>
  <c r="D75" i="3"/>
  <c r="A75" i="3"/>
  <c r="H74" i="3"/>
  <c r="B74" i="3"/>
  <c r="D74" i="3"/>
  <c r="A74" i="3"/>
  <c r="H73" i="3"/>
  <c r="B73" i="3"/>
  <c r="D73" i="3"/>
  <c r="A73" i="3"/>
  <c r="H72" i="3"/>
  <c r="D72" i="3"/>
  <c r="B72" i="3"/>
  <c r="A72" i="3"/>
  <c r="H71" i="3"/>
  <c r="B71" i="3"/>
  <c r="D71" i="3"/>
  <c r="A71" i="3"/>
  <c r="H70" i="3"/>
  <c r="D70" i="3"/>
  <c r="B70" i="3"/>
  <c r="A70" i="3"/>
  <c r="H69" i="3"/>
  <c r="B69" i="3"/>
  <c r="D69" i="3"/>
  <c r="A69" i="3"/>
  <c r="H68" i="3"/>
  <c r="B68" i="3"/>
  <c r="D68" i="3"/>
  <c r="A68" i="3"/>
  <c r="H67" i="3"/>
  <c r="B67" i="3"/>
  <c r="D67" i="3"/>
  <c r="A67" i="3"/>
  <c r="H66" i="3"/>
  <c r="B66" i="3"/>
  <c r="D66" i="3"/>
  <c r="A66" i="3"/>
  <c r="H65" i="3"/>
  <c r="B65" i="3"/>
  <c r="D65" i="3"/>
  <c r="A65" i="3"/>
  <c r="H64" i="3"/>
  <c r="B64" i="3"/>
  <c r="D64" i="3"/>
  <c r="A64" i="3"/>
  <c r="H63" i="3"/>
  <c r="B63" i="3"/>
  <c r="D63" i="3"/>
  <c r="A63" i="3"/>
  <c r="H62" i="3"/>
  <c r="D62" i="3"/>
  <c r="B62" i="3"/>
  <c r="A62" i="3"/>
  <c r="H61" i="3"/>
  <c r="B61" i="3"/>
  <c r="D61" i="3"/>
  <c r="A61" i="3"/>
  <c r="H60" i="3"/>
  <c r="B60" i="3"/>
  <c r="D60" i="3"/>
  <c r="A60" i="3"/>
  <c r="H59" i="3"/>
  <c r="B59" i="3"/>
  <c r="D59" i="3"/>
  <c r="A59" i="3"/>
  <c r="H58" i="3"/>
  <c r="B58" i="3"/>
  <c r="D58" i="3"/>
  <c r="A58" i="3"/>
  <c r="H57" i="3"/>
  <c r="B57" i="3"/>
  <c r="D57" i="3"/>
  <c r="A57" i="3"/>
  <c r="H56" i="3"/>
  <c r="D56" i="3"/>
  <c r="B56" i="3"/>
  <c r="A56" i="3"/>
  <c r="H55" i="3"/>
  <c r="B55" i="3"/>
  <c r="D55" i="3"/>
  <c r="A55" i="3"/>
  <c r="H54" i="3"/>
  <c r="D54" i="3"/>
  <c r="B54" i="3"/>
  <c r="A54" i="3"/>
  <c r="H53" i="3"/>
  <c r="B53" i="3"/>
  <c r="D53" i="3"/>
  <c r="A53" i="3"/>
  <c r="H52" i="3"/>
  <c r="B52" i="3"/>
  <c r="D52" i="3"/>
  <c r="A52" i="3"/>
  <c r="H51" i="3"/>
  <c r="B51" i="3"/>
  <c r="D51" i="3"/>
  <c r="A51" i="3"/>
  <c r="H50" i="3"/>
  <c r="B50" i="3"/>
  <c r="D50" i="3"/>
  <c r="A50" i="3"/>
  <c r="H49" i="3"/>
  <c r="B49" i="3"/>
  <c r="D49" i="3"/>
  <c r="A49" i="3"/>
  <c r="H48" i="3"/>
  <c r="B48" i="3"/>
  <c r="D48" i="3"/>
  <c r="A48" i="3"/>
  <c r="H47" i="3"/>
  <c r="B47" i="3"/>
  <c r="D47" i="3"/>
  <c r="A47" i="3"/>
  <c r="H46" i="3"/>
  <c r="D46" i="3"/>
  <c r="B46" i="3"/>
  <c r="A46" i="3"/>
  <c r="H45" i="3"/>
  <c r="B45" i="3"/>
  <c r="D45" i="3"/>
  <c r="A45" i="3"/>
  <c r="H44" i="3"/>
  <c r="B44" i="3"/>
  <c r="D44" i="3"/>
  <c r="A44" i="3"/>
  <c r="H43" i="3"/>
  <c r="B43" i="3"/>
  <c r="D43" i="3"/>
  <c r="A43" i="3"/>
  <c r="H42" i="3"/>
  <c r="B42" i="3"/>
  <c r="D42" i="3"/>
  <c r="A42" i="3"/>
  <c r="H41" i="3"/>
  <c r="B41" i="3"/>
  <c r="D41" i="3"/>
  <c r="A41" i="3"/>
  <c r="H40" i="3"/>
  <c r="D40" i="3"/>
  <c r="B40" i="3"/>
  <c r="A40" i="3"/>
  <c r="H39" i="3"/>
  <c r="B39" i="3"/>
  <c r="D39" i="3"/>
  <c r="A39" i="3"/>
  <c r="H38" i="3"/>
  <c r="D38" i="3"/>
  <c r="B38" i="3"/>
  <c r="A38" i="3"/>
  <c r="H37" i="3"/>
  <c r="B37" i="3"/>
  <c r="D37" i="3"/>
  <c r="A37" i="3"/>
  <c r="H36" i="3"/>
  <c r="B36" i="3"/>
  <c r="D36" i="3"/>
  <c r="A36" i="3"/>
  <c r="H35" i="3"/>
  <c r="B35" i="3"/>
  <c r="D35" i="3"/>
  <c r="A35" i="3"/>
  <c r="H34" i="3"/>
  <c r="B34" i="3"/>
  <c r="D34" i="3"/>
  <c r="A34" i="3"/>
  <c r="H33" i="3"/>
  <c r="B33" i="3"/>
  <c r="D33" i="3"/>
  <c r="A33" i="3"/>
  <c r="H32" i="3"/>
  <c r="B32" i="3"/>
  <c r="D32" i="3"/>
  <c r="A32" i="3"/>
  <c r="H31" i="3"/>
  <c r="B31" i="3"/>
  <c r="D31" i="3"/>
  <c r="A31" i="3"/>
  <c r="H30" i="3"/>
  <c r="D30" i="3"/>
  <c r="B30" i="3"/>
  <c r="A30" i="3"/>
  <c r="H29" i="3"/>
  <c r="B29" i="3"/>
  <c r="D29" i="3"/>
  <c r="A29" i="3"/>
  <c r="H28" i="3"/>
  <c r="B28" i="3"/>
  <c r="D28" i="3"/>
  <c r="A28" i="3"/>
  <c r="H27" i="3"/>
  <c r="B27" i="3"/>
  <c r="D27" i="3"/>
  <c r="A27" i="3"/>
  <c r="H26" i="3"/>
  <c r="B26" i="3"/>
  <c r="D26" i="3"/>
  <c r="A26" i="3"/>
  <c r="H25" i="3"/>
  <c r="B25" i="3"/>
  <c r="D25" i="3"/>
  <c r="A25" i="3"/>
  <c r="H24" i="3"/>
  <c r="D24" i="3"/>
  <c r="B24" i="3"/>
  <c r="A24" i="3"/>
  <c r="H23" i="3"/>
  <c r="B23" i="3"/>
  <c r="D23" i="3"/>
  <c r="A23" i="3"/>
  <c r="H22" i="3"/>
  <c r="D22" i="3"/>
  <c r="B22" i="3"/>
  <c r="A22" i="3"/>
  <c r="H21" i="3"/>
  <c r="B21" i="3"/>
  <c r="D21" i="3"/>
  <c r="A21" i="3"/>
  <c r="H20" i="3"/>
  <c r="B20" i="3"/>
  <c r="D20" i="3"/>
  <c r="A20" i="3"/>
  <c r="H19" i="3"/>
  <c r="B19" i="3"/>
  <c r="D19" i="3"/>
  <c r="A19" i="3"/>
  <c r="H18" i="3"/>
  <c r="B18" i="3"/>
  <c r="D18" i="3"/>
  <c r="A18" i="3"/>
  <c r="H17" i="3"/>
  <c r="B17" i="3"/>
  <c r="D17" i="3"/>
  <c r="A17" i="3"/>
  <c r="H16" i="3"/>
  <c r="B16" i="3"/>
  <c r="D16" i="3"/>
  <c r="A16" i="3"/>
  <c r="H15" i="3"/>
  <c r="B15" i="3"/>
  <c r="F15" i="3"/>
  <c r="D15" i="3"/>
  <c r="A15" i="3"/>
  <c r="H14" i="3"/>
  <c r="F14" i="3"/>
  <c r="D14" i="3"/>
  <c r="B14" i="3"/>
  <c r="A14" i="3"/>
  <c r="H13" i="3"/>
  <c r="F13" i="3"/>
  <c r="D13" i="3"/>
  <c r="B13" i="3"/>
  <c r="A13" i="3"/>
  <c r="H12" i="3"/>
  <c r="F12" i="3"/>
  <c r="D12" i="3"/>
  <c r="B12" i="3"/>
  <c r="A12" i="3"/>
  <c r="H11" i="3"/>
  <c r="B11" i="3"/>
  <c r="F11" i="3"/>
  <c r="D11" i="3"/>
  <c r="A11" i="3"/>
  <c r="Q369" i="1"/>
  <c r="Q368" i="1"/>
  <c r="Q367" i="1"/>
  <c r="Q364" i="1"/>
  <c r="Q362" i="1"/>
  <c r="Q357" i="1"/>
  <c r="Q355" i="1"/>
  <c r="Q354" i="1"/>
  <c r="Q363" i="1"/>
  <c r="Q360" i="1"/>
  <c r="Q359" i="1"/>
  <c r="Q351" i="1"/>
  <c r="Q365" i="1"/>
  <c r="Q356" i="1"/>
  <c r="Q336" i="1"/>
  <c r="Q337" i="1"/>
  <c r="Q338" i="1"/>
  <c r="Q339" i="1"/>
  <c r="Q342" i="1"/>
  <c r="Q345" i="1"/>
  <c r="Q350" i="1"/>
  <c r="Q353" i="1"/>
  <c r="B345" i="1"/>
  <c r="G16" i="2"/>
  <c r="G15" i="2"/>
  <c r="H16" i="2"/>
  <c r="H15" i="2"/>
  <c r="J16" i="2"/>
  <c r="J15" i="2"/>
  <c r="I16" i="2"/>
  <c r="I15" i="2"/>
  <c r="K16" i="2"/>
  <c r="K15" i="2"/>
  <c r="F16" i="2"/>
  <c r="F15" i="2"/>
  <c r="L16" i="2"/>
  <c r="L15" i="2"/>
  <c r="C16" i="2"/>
  <c r="C15" i="2"/>
  <c r="Q16" i="2"/>
  <c r="Q15" i="2"/>
  <c r="P16" i="2"/>
  <c r="P15" i="2"/>
  <c r="P12" i="2"/>
  <c r="O16" i="2"/>
  <c r="O15" i="2"/>
  <c r="N16" i="2"/>
  <c r="N15" i="2"/>
  <c r="E16" i="2"/>
  <c r="E15" i="2"/>
  <c r="E12" i="2"/>
  <c r="D16" i="2"/>
  <c r="D15" i="2"/>
  <c r="M16" i="2"/>
  <c r="M15" i="2"/>
  <c r="M12" i="2"/>
  <c r="G6" i="2"/>
  <c r="G7" i="2"/>
  <c r="G5" i="2"/>
  <c r="G4" i="2"/>
  <c r="F16" i="1"/>
  <c r="F17" i="1" s="1"/>
  <c r="Q343" i="1"/>
  <c r="Q344" i="1"/>
  <c r="Q346" i="1"/>
  <c r="Q347" i="1"/>
  <c r="Q348" i="1"/>
  <c r="Q308" i="1"/>
  <c r="Q341" i="1"/>
  <c r="Q340" i="1"/>
  <c r="C17" i="1"/>
  <c r="Q329" i="1"/>
  <c r="Q330" i="1"/>
  <c r="Q328" i="1"/>
  <c r="Q161" i="1"/>
  <c r="Q166" i="1"/>
  <c r="Q165" i="1"/>
  <c r="Q164" i="1"/>
  <c r="Q163" i="1"/>
  <c r="Q322" i="1"/>
  <c r="Q324" i="1"/>
  <c r="Q326" i="1"/>
  <c r="Q313" i="1"/>
  <c r="Q325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7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85" i="1"/>
  <c r="Q95" i="1"/>
  <c r="Q96" i="1"/>
  <c r="Q102" i="1"/>
  <c r="Q107" i="1"/>
  <c r="Q122" i="1"/>
  <c r="Q125" i="1"/>
  <c r="Q127" i="1"/>
  <c r="Q128" i="1"/>
  <c r="Q137" i="1"/>
  <c r="Q58" i="1"/>
  <c r="Q73" i="1"/>
  <c r="Q74" i="1"/>
  <c r="Q76" i="1"/>
  <c r="Q80" i="1"/>
  <c r="Q89" i="1"/>
  <c r="Q90" i="1"/>
  <c r="Q91" i="1"/>
  <c r="Q93" i="1"/>
  <c r="Q97" i="1"/>
  <c r="Q98" i="1"/>
  <c r="Q99" i="1"/>
  <c r="Q100" i="1"/>
  <c r="Q101" i="1"/>
  <c r="Q103" i="1"/>
  <c r="Q113" i="1"/>
  <c r="Q115" i="1"/>
  <c r="Q116" i="1"/>
  <c r="Q123" i="1"/>
  <c r="Q124" i="1"/>
  <c r="Q197" i="1"/>
  <c r="Q199" i="1"/>
  <c r="Q210" i="1"/>
  <c r="Q225" i="1"/>
  <c r="Q227" i="1"/>
  <c r="Q229" i="1"/>
  <c r="Q239" i="1"/>
  <c r="Q315" i="1"/>
  <c r="Q316" i="1"/>
  <c r="Q317" i="1"/>
  <c r="Q318" i="1"/>
  <c r="Q319" i="1"/>
  <c r="Q320" i="1"/>
  <c r="Q289" i="1"/>
  <c r="Q290" i="1"/>
  <c r="Q296" i="1"/>
  <c r="Q298" i="1"/>
  <c r="Q301" i="1"/>
  <c r="Q297" i="1"/>
  <c r="Q307" i="1"/>
  <c r="Q261" i="1"/>
  <c r="Q262" i="1"/>
  <c r="Q263" i="1"/>
  <c r="Q265" i="1"/>
  <c r="Q266" i="1"/>
  <c r="Q267" i="1"/>
  <c r="Q270" i="1"/>
  <c r="Q271" i="1"/>
  <c r="Q272" i="1"/>
  <c r="Q273" i="1"/>
  <c r="Q274" i="1"/>
  <c r="Q275" i="1"/>
  <c r="Q291" i="1"/>
  <c r="Q292" i="1"/>
  <c r="Q293" i="1"/>
  <c r="Q294" i="1"/>
  <c r="Q295" i="1"/>
  <c r="Q310" i="1"/>
  <c r="Q120" i="1"/>
  <c r="Q129" i="1"/>
  <c r="Q139" i="1"/>
  <c r="Q149" i="1"/>
  <c r="Q154" i="1"/>
  <c r="Q157" i="1"/>
  <c r="Q158" i="1"/>
  <c r="Q159" i="1"/>
  <c r="Q160" i="1"/>
  <c r="Q162" i="1"/>
  <c r="Q167" i="1"/>
  <c r="Q170" i="1"/>
  <c r="Q171" i="1"/>
  <c r="Q172" i="1"/>
  <c r="Q173" i="1"/>
  <c r="Q174" i="1"/>
  <c r="Q175" i="1"/>
  <c r="Q176" i="1"/>
  <c r="Q184" i="1"/>
  <c r="Q185" i="1"/>
  <c r="Q186" i="1"/>
  <c r="Q188" i="1"/>
  <c r="Q189" i="1"/>
  <c r="Q191" i="1"/>
  <c r="Q192" i="1"/>
  <c r="Q222" i="1"/>
  <c r="Q230" i="1"/>
  <c r="Q231" i="1"/>
  <c r="Q238" i="1"/>
  <c r="Q242" i="1"/>
  <c r="Q246" i="1"/>
  <c r="Q250" i="1"/>
  <c r="Q255" i="1"/>
  <c r="Q234" i="1"/>
  <c r="Q235" i="1"/>
  <c r="Q237" i="1"/>
  <c r="Q247" i="1"/>
  <c r="Q249" i="1"/>
  <c r="Q180" i="1"/>
  <c r="Q182" i="1"/>
  <c r="Q181" i="1"/>
  <c r="Q183" i="1"/>
  <c r="Q187" i="1"/>
  <c r="Q220" i="1"/>
  <c r="Q223" i="1"/>
  <c r="Q221" i="1"/>
  <c r="Q243" i="1"/>
  <c r="Q251" i="1"/>
  <c r="Q252" i="1"/>
  <c r="Q253" i="1"/>
  <c r="Q72" i="1"/>
  <c r="Q75" i="1"/>
  <c r="Q77" i="1"/>
  <c r="Q78" i="1"/>
  <c r="Q79" i="1"/>
  <c r="Q81" i="1"/>
  <c r="Q82" i="1"/>
  <c r="Q83" i="1"/>
  <c r="Q84" i="1"/>
  <c r="Q86" i="1"/>
  <c r="Q87" i="1"/>
  <c r="Q88" i="1"/>
  <c r="Q92" i="1"/>
  <c r="Q254" i="1"/>
  <c r="Q258" i="1"/>
  <c r="Q264" i="1"/>
  <c r="Q104" i="1"/>
  <c r="Q105" i="1"/>
  <c r="Q106" i="1"/>
  <c r="Q108" i="1"/>
  <c r="Q109" i="1"/>
  <c r="Q110" i="1"/>
  <c r="Q111" i="1"/>
  <c r="Q112" i="1"/>
  <c r="Q114" i="1"/>
  <c r="Q117" i="1"/>
  <c r="Q118" i="1"/>
  <c r="Q119" i="1"/>
  <c r="Q121" i="1"/>
  <c r="Q130" i="1"/>
  <c r="Q132" i="1"/>
  <c r="Q133" i="1"/>
  <c r="Q136" i="1"/>
  <c r="Q138" i="1"/>
  <c r="Q140" i="1"/>
  <c r="Q144" i="1"/>
  <c r="Q145" i="1"/>
  <c r="Q146" i="1"/>
  <c r="Q150" i="1"/>
  <c r="Q151" i="1"/>
  <c r="Q94" i="1"/>
  <c r="Q190" i="1"/>
  <c r="Q195" i="1"/>
  <c r="Q200" i="1"/>
  <c r="Q209" i="1"/>
  <c r="Q211" i="1"/>
  <c r="Q232" i="1"/>
  <c r="Q245" i="1"/>
  <c r="Q244" i="1"/>
  <c r="Q168" i="1"/>
  <c r="Q169" i="1"/>
  <c r="Q177" i="1"/>
  <c r="Q178" i="1"/>
  <c r="Q179" i="1"/>
  <c r="Q193" i="1"/>
  <c r="Q194" i="1"/>
  <c r="Q196" i="1"/>
  <c r="Q198" i="1"/>
  <c r="Q224" i="1"/>
  <c r="Q226" i="1"/>
  <c r="Q228" i="1"/>
  <c r="Q201" i="1"/>
  <c r="Q203" i="1"/>
  <c r="Q204" i="1"/>
  <c r="Q205" i="1"/>
  <c r="Q207" i="1"/>
  <c r="Q208" i="1"/>
  <c r="Q212" i="1"/>
  <c r="Q213" i="1"/>
  <c r="Q215" i="1"/>
  <c r="Q216" i="1"/>
  <c r="Q217" i="1"/>
  <c r="Q219" i="1"/>
  <c r="Q233" i="1"/>
  <c r="Q56" i="1"/>
  <c r="D12" i="2"/>
  <c r="H12" i="2"/>
  <c r="O12" i="2"/>
  <c r="G12" i="2"/>
  <c r="F12" i="2"/>
  <c r="K12" i="2"/>
  <c r="Q12" i="2"/>
  <c r="L12" i="2"/>
  <c r="J12" i="2"/>
  <c r="N12" i="2"/>
  <c r="C12" i="2"/>
  <c r="I12" i="2"/>
  <c r="H315" i="2"/>
  <c r="J315" i="2"/>
  <c r="I315" i="2"/>
  <c r="K315" i="2"/>
  <c r="F315" i="2"/>
  <c r="L315" i="2"/>
  <c r="H282" i="2"/>
  <c r="J282" i="2"/>
  <c r="I282" i="2"/>
  <c r="K282" i="2"/>
  <c r="F282" i="2"/>
  <c r="L282" i="2"/>
  <c r="H218" i="2"/>
  <c r="J218" i="2"/>
  <c r="I218" i="2"/>
  <c r="K218" i="2"/>
  <c r="F218" i="2"/>
  <c r="L218" i="2"/>
  <c r="E396" i="1"/>
  <c r="F396" i="1"/>
  <c r="E401" i="1"/>
  <c r="F401" i="1" s="1"/>
  <c r="E375" i="1"/>
  <c r="F375" i="1" s="1"/>
  <c r="E383" i="1"/>
  <c r="F383" i="1" s="1"/>
  <c r="G383" i="1" s="1"/>
  <c r="E391" i="1"/>
  <c r="F391" i="1" s="1"/>
  <c r="G391" i="1" s="1"/>
  <c r="K391" i="1" s="1"/>
  <c r="E337" i="1"/>
  <c r="E345" i="1"/>
  <c r="E353" i="1"/>
  <c r="E362" i="1"/>
  <c r="F362" i="1"/>
  <c r="E404" i="1"/>
  <c r="F404" i="1" s="1"/>
  <c r="G404" i="1" s="1"/>
  <c r="K404" i="1" s="1"/>
  <c r="E393" i="1"/>
  <c r="F393" i="1"/>
  <c r="G393" i="1" s="1"/>
  <c r="K393" i="1" s="1"/>
  <c r="E378" i="1"/>
  <c r="F378" i="1" s="1"/>
  <c r="E386" i="1"/>
  <c r="F386" i="1" s="1"/>
  <c r="G386" i="1" s="1"/>
  <c r="K386" i="1" s="1"/>
  <c r="E366" i="1"/>
  <c r="F366" i="1"/>
  <c r="G366" i="1"/>
  <c r="K366" i="1" s="1"/>
  <c r="E340" i="1"/>
  <c r="F340" i="1" s="1"/>
  <c r="E348" i="1"/>
  <c r="F348" i="1" s="1"/>
  <c r="E356" i="1"/>
  <c r="F356" i="1" s="1"/>
  <c r="E365" i="1"/>
  <c r="G396" i="1"/>
  <c r="K396" i="1"/>
  <c r="E399" i="1"/>
  <c r="F399" i="1"/>
  <c r="E373" i="1"/>
  <c r="F373" i="1" s="1"/>
  <c r="G373" i="1" s="1"/>
  <c r="K373" i="1" s="1"/>
  <c r="E381" i="1"/>
  <c r="F381" i="1" s="1"/>
  <c r="G381" i="1" s="1"/>
  <c r="K381" i="1" s="1"/>
  <c r="K383" i="1"/>
  <c r="E389" i="1"/>
  <c r="F389" i="1"/>
  <c r="E335" i="1"/>
  <c r="E343" i="1"/>
  <c r="E351" i="1"/>
  <c r="F351" i="1"/>
  <c r="E360" i="1"/>
  <c r="F360" i="1"/>
  <c r="E369" i="1"/>
  <c r="F369" i="1" s="1"/>
  <c r="E402" i="1"/>
  <c r="F402" i="1" s="1"/>
  <c r="G402" i="1" s="1"/>
  <c r="K402" i="1" s="1"/>
  <c r="E376" i="1"/>
  <c r="F376" i="1"/>
  <c r="G376" i="1" s="1"/>
  <c r="K376" i="1" s="1"/>
  <c r="G378" i="1"/>
  <c r="K378" i="1" s="1"/>
  <c r="E384" i="1"/>
  <c r="F384" i="1"/>
  <c r="G384" i="1" s="1"/>
  <c r="K384" i="1" s="1"/>
  <c r="E338" i="1"/>
  <c r="F338" i="1"/>
  <c r="E346" i="1"/>
  <c r="F346" i="1"/>
  <c r="E354" i="1"/>
  <c r="F354" i="1"/>
  <c r="E363" i="1"/>
  <c r="F363" i="1" s="1"/>
  <c r="E397" i="1"/>
  <c r="F397" i="1"/>
  <c r="G399" i="1"/>
  <c r="K399" i="1"/>
  <c r="E394" i="1"/>
  <c r="F394" i="1" s="1"/>
  <c r="E379" i="1"/>
  <c r="F379" i="1"/>
  <c r="G379" i="1" s="1"/>
  <c r="K379" i="1" s="1"/>
  <c r="E387" i="1"/>
  <c r="F387" i="1" s="1"/>
  <c r="G387" i="1" s="1"/>
  <c r="K387" i="1" s="1"/>
  <c r="G389" i="1"/>
  <c r="K389" i="1" s="1"/>
  <c r="E370" i="1"/>
  <c r="F370" i="1"/>
  <c r="G370" i="1" s="1"/>
  <c r="K370" i="1" s="1"/>
  <c r="E341" i="1"/>
  <c r="F341" i="1"/>
  <c r="E349" i="1"/>
  <c r="F349" i="1"/>
  <c r="E357" i="1"/>
  <c r="F357" i="1"/>
  <c r="E367" i="1"/>
  <c r="E400" i="1"/>
  <c r="F400" i="1"/>
  <c r="G400" i="1" s="1"/>
  <c r="K400" i="1" s="1"/>
  <c r="E392" i="1"/>
  <c r="F392" i="1" s="1"/>
  <c r="G392" i="1" s="1"/>
  <c r="K392" i="1" s="1"/>
  <c r="E374" i="1"/>
  <c r="F374" i="1" s="1"/>
  <c r="E382" i="1"/>
  <c r="F382" i="1" s="1"/>
  <c r="E390" i="1"/>
  <c r="F390" i="1"/>
  <c r="G390" i="1" s="1"/>
  <c r="K390" i="1" s="1"/>
  <c r="E336" i="1"/>
  <c r="F336" i="1"/>
  <c r="G338" i="1"/>
  <c r="N338" i="1"/>
  <c r="E344" i="1"/>
  <c r="F344" i="1" s="1"/>
  <c r="G346" i="1"/>
  <c r="K346" i="1"/>
  <c r="E352" i="1"/>
  <c r="F352" i="1" s="1"/>
  <c r="G354" i="1"/>
  <c r="K354" i="1" s="1"/>
  <c r="E361" i="1"/>
  <c r="F361" i="1" s="1"/>
  <c r="G363" i="1"/>
  <c r="K363" i="1" s="1"/>
  <c r="G397" i="1"/>
  <c r="K397" i="1"/>
  <c r="E403" i="1"/>
  <c r="F403" i="1"/>
  <c r="G403" i="1" s="1"/>
  <c r="K403" i="1" s="1"/>
  <c r="G394" i="1"/>
  <c r="K394" i="1" s="1"/>
  <c r="E377" i="1"/>
  <c r="F377" i="1"/>
  <c r="E385" i="1"/>
  <c r="F385" i="1"/>
  <c r="G385" i="1" s="1"/>
  <c r="K385" i="1" s="1"/>
  <c r="E372" i="1"/>
  <c r="F372" i="1" s="1"/>
  <c r="G372" i="1" s="1"/>
  <c r="K372" i="1" s="1"/>
  <c r="E358" i="1"/>
  <c r="F358" i="1"/>
  <c r="G358" i="1"/>
  <c r="K358" i="1" s="1"/>
  <c r="E339" i="1"/>
  <c r="F339" i="1"/>
  <c r="G341" i="1"/>
  <c r="K341" i="1"/>
  <c r="E347" i="1"/>
  <c r="F347" i="1"/>
  <c r="G349" i="1"/>
  <c r="J349" i="1"/>
  <c r="E355" i="1"/>
  <c r="G357" i="1"/>
  <c r="K357" i="1"/>
  <c r="E364" i="1"/>
  <c r="F364" i="1"/>
  <c r="E398" i="1"/>
  <c r="F398" i="1"/>
  <c r="G398" i="1" s="1"/>
  <c r="K398" i="1" s="1"/>
  <c r="E380" i="1"/>
  <c r="F380" i="1" s="1"/>
  <c r="G380" i="1" s="1"/>
  <c r="K380" i="1" s="1"/>
  <c r="E342" i="1"/>
  <c r="F342" i="1"/>
  <c r="E368" i="1"/>
  <c r="F368" i="1" s="1"/>
  <c r="E388" i="1"/>
  <c r="F388" i="1" s="1"/>
  <c r="E350" i="1"/>
  <c r="F350" i="1"/>
  <c r="E395" i="1"/>
  <c r="F395" i="1"/>
  <c r="G395" i="1"/>
  <c r="K395" i="1" s="1"/>
  <c r="E371" i="1"/>
  <c r="F371" i="1"/>
  <c r="G336" i="1"/>
  <c r="N336" i="1" s="1"/>
  <c r="E359" i="1"/>
  <c r="F359" i="1"/>
  <c r="E22" i="1"/>
  <c r="F22" i="1"/>
  <c r="G22" i="1" s="1"/>
  <c r="E30" i="1"/>
  <c r="F30" i="1" s="1"/>
  <c r="G30" i="1" s="1"/>
  <c r="E38" i="1"/>
  <c r="F38" i="1" s="1"/>
  <c r="G38" i="1" s="1"/>
  <c r="E46" i="1"/>
  <c r="F46" i="1" s="1"/>
  <c r="G46" i="1" s="1"/>
  <c r="E54" i="1"/>
  <c r="F54" i="1"/>
  <c r="G54" i="1"/>
  <c r="E27" i="1"/>
  <c r="F27" i="1" s="1"/>
  <c r="G27" i="1" s="1"/>
  <c r="E35" i="1"/>
  <c r="F35" i="1" s="1"/>
  <c r="G35" i="1" s="1"/>
  <c r="E43" i="1"/>
  <c r="F43" i="1"/>
  <c r="G43" i="1" s="1"/>
  <c r="E51" i="1"/>
  <c r="F51" i="1" s="1"/>
  <c r="G51" i="1" s="1"/>
  <c r="E24" i="1"/>
  <c r="E32" i="1"/>
  <c r="F32" i="1" s="1"/>
  <c r="G32" i="1" s="1"/>
  <c r="E40" i="1"/>
  <c r="F40" i="1" s="1"/>
  <c r="G40" i="1" s="1"/>
  <c r="E48" i="1"/>
  <c r="F48" i="1"/>
  <c r="E89" i="1"/>
  <c r="E91" i="1"/>
  <c r="F91" i="1"/>
  <c r="E97" i="1"/>
  <c r="E99" i="1"/>
  <c r="F99" i="1"/>
  <c r="E101" i="1"/>
  <c r="F101" i="1"/>
  <c r="E161" i="1"/>
  <c r="F161" i="1"/>
  <c r="E116" i="1"/>
  <c r="F116" i="1"/>
  <c r="E124" i="1"/>
  <c r="F124" i="1"/>
  <c r="E164" i="1"/>
  <c r="F164" i="1" s="1"/>
  <c r="E166" i="1"/>
  <c r="F166" i="1" s="1"/>
  <c r="E169" i="1"/>
  <c r="F169" i="1" s="1"/>
  <c r="E178" i="1"/>
  <c r="F178" i="1"/>
  <c r="E193" i="1"/>
  <c r="F193" i="1"/>
  <c r="E196" i="1"/>
  <c r="F196" i="1"/>
  <c r="E21" i="1"/>
  <c r="F21" i="1"/>
  <c r="R21" i="1" s="1"/>
  <c r="S21" i="1" s="1"/>
  <c r="U21" i="1" s="1"/>
  <c r="E29" i="1"/>
  <c r="E37" i="1"/>
  <c r="E45" i="1"/>
  <c r="E53" i="1"/>
  <c r="E23" i="1"/>
  <c r="F23" i="1"/>
  <c r="G23" i="1"/>
  <c r="E31" i="1"/>
  <c r="F31" i="1"/>
  <c r="E39" i="1"/>
  <c r="F39" i="1"/>
  <c r="E47" i="1"/>
  <c r="F47" i="1" s="1"/>
  <c r="G47" i="1" s="1"/>
  <c r="E55" i="1"/>
  <c r="F55" i="1" s="1"/>
  <c r="G55" i="1" s="1"/>
  <c r="E41" i="1"/>
  <c r="E50" i="1"/>
  <c r="F50" i="1"/>
  <c r="G50" i="1" s="1"/>
  <c r="E93" i="1"/>
  <c r="F93" i="1"/>
  <c r="E168" i="1"/>
  <c r="E207" i="1"/>
  <c r="F207" i="1" s="1"/>
  <c r="E213" i="1"/>
  <c r="F213" i="1" s="1"/>
  <c r="E239" i="1"/>
  <c r="F239" i="1" s="1"/>
  <c r="E262" i="1"/>
  <c r="E265" i="1"/>
  <c r="F265" i="1"/>
  <c r="E267" i="1"/>
  <c r="F267" i="1"/>
  <c r="E271" i="1"/>
  <c r="F271" i="1" s="1"/>
  <c r="E273" i="1"/>
  <c r="F273" i="1" s="1"/>
  <c r="E275" i="1"/>
  <c r="F275" i="1" s="1"/>
  <c r="E292" i="1"/>
  <c r="F292" i="1"/>
  <c r="E294" i="1"/>
  <c r="E96" i="1"/>
  <c r="E107" i="1"/>
  <c r="F107" i="1" s="1"/>
  <c r="E95" i="1"/>
  <c r="F95" i="1"/>
  <c r="E137" i="1"/>
  <c r="E129" i="1"/>
  <c r="F129" i="1"/>
  <c r="E149" i="1"/>
  <c r="F149" i="1" s="1"/>
  <c r="E157" i="1"/>
  <c r="F157" i="1" s="1"/>
  <c r="E159" i="1"/>
  <c r="F159" i="1" s="1"/>
  <c r="E162" i="1"/>
  <c r="F162" i="1"/>
  <c r="E170" i="1"/>
  <c r="F170" i="1"/>
  <c r="E172" i="1"/>
  <c r="F172" i="1"/>
  <c r="E174" i="1"/>
  <c r="F174" i="1"/>
  <c r="E176" i="1"/>
  <c r="E185" i="1"/>
  <c r="F185" i="1" s="1"/>
  <c r="E188" i="1"/>
  <c r="F188" i="1"/>
  <c r="E191" i="1"/>
  <c r="F191" i="1"/>
  <c r="E222" i="1"/>
  <c r="F222" i="1"/>
  <c r="E231" i="1"/>
  <c r="F231" i="1"/>
  <c r="E242" i="1"/>
  <c r="F242" i="1"/>
  <c r="E250" i="1"/>
  <c r="F250" i="1" s="1"/>
  <c r="E234" i="1"/>
  <c r="F234" i="1" s="1"/>
  <c r="E237" i="1"/>
  <c r="F237" i="1" s="1"/>
  <c r="E249" i="1"/>
  <c r="F249" i="1"/>
  <c r="E182" i="1"/>
  <c r="F182" i="1"/>
  <c r="E183" i="1"/>
  <c r="F183" i="1"/>
  <c r="E220" i="1"/>
  <c r="F220" i="1"/>
  <c r="E221" i="1"/>
  <c r="F221" i="1"/>
  <c r="E251" i="1"/>
  <c r="F251" i="1" s="1"/>
  <c r="E33" i="1"/>
  <c r="E23" i="3" s="1"/>
  <c r="E42" i="1"/>
  <c r="F42" i="1"/>
  <c r="E113" i="1"/>
  <c r="F113" i="1"/>
  <c r="G124" i="1"/>
  <c r="J124" i="1"/>
  <c r="E194" i="1"/>
  <c r="E226" i="1"/>
  <c r="F226" i="1"/>
  <c r="E203" i="1"/>
  <c r="F203" i="1" s="1"/>
  <c r="G213" i="1"/>
  <c r="J213" i="1" s="1"/>
  <c r="E225" i="1"/>
  <c r="F225" i="1"/>
  <c r="E25" i="1"/>
  <c r="F25" i="1" s="1"/>
  <c r="G25" i="1" s="1"/>
  <c r="E34" i="1"/>
  <c r="F34" i="1" s="1"/>
  <c r="G34" i="1" s="1"/>
  <c r="G42" i="1"/>
  <c r="E163" i="1"/>
  <c r="F163" i="1" s="1"/>
  <c r="G203" i="1"/>
  <c r="J203" i="1" s="1"/>
  <c r="E215" i="1"/>
  <c r="F215" i="1"/>
  <c r="E219" i="1"/>
  <c r="F219" i="1"/>
  <c r="G273" i="1"/>
  <c r="J273" i="1" s="1"/>
  <c r="G292" i="1"/>
  <c r="J292" i="1"/>
  <c r="G129" i="1"/>
  <c r="I129" i="1" s="1"/>
  <c r="G174" i="1"/>
  <c r="I174" i="1" s="1"/>
  <c r="G188" i="1"/>
  <c r="I188" i="1"/>
  <c r="G191" i="1"/>
  <c r="I191" i="1"/>
  <c r="G250" i="1"/>
  <c r="I250" i="1" s="1"/>
  <c r="G249" i="1"/>
  <c r="I249" i="1"/>
  <c r="G182" i="1"/>
  <c r="I182" i="1" s="1"/>
  <c r="E26" i="1"/>
  <c r="F26" i="1"/>
  <c r="E98" i="1"/>
  <c r="F98" i="1" s="1"/>
  <c r="G161" i="1"/>
  <c r="J161" i="1" s="1"/>
  <c r="E177" i="1"/>
  <c r="F177" i="1"/>
  <c r="G196" i="1"/>
  <c r="J196" i="1" s="1"/>
  <c r="E204" i="1"/>
  <c r="F204" i="1"/>
  <c r="E208" i="1"/>
  <c r="F208" i="1"/>
  <c r="E210" i="1"/>
  <c r="G26" i="1"/>
  <c r="S26" i="1" s="1"/>
  <c r="U26" i="1" s="1"/>
  <c r="E52" i="1"/>
  <c r="F52" i="1"/>
  <c r="G52" i="1"/>
  <c r="E115" i="1"/>
  <c r="F115" i="1"/>
  <c r="E198" i="1"/>
  <c r="F198" i="1"/>
  <c r="E228" i="1"/>
  <c r="F228" i="1"/>
  <c r="E197" i="1"/>
  <c r="F197" i="1"/>
  <c r="E227" i="1"/>
  <c r="F227" i="1"/>
  <c r="G227" i="1" s="1"/>
  <c r="E261" i="1"/>
  <c r="F261" i="1" s="1"/>
  <c r="E263" i="1"/>
  <c r="F263" i="1" s="1"/>
  <c r="E266" i="1"/>
  <c r="F266" i="1" s="1"/>
  <c r="E270" i="1"/>
  <c r="E272" i="1"/>
  <c r="E274" i="1"/>
  <c r="F274" i="1" s="1"/>
  <c r="E291" i="1"/>
  <c r="F291" i="1" s="1"/>
  <c r="E293" i="1"/>
  <c r="F293" i="1"/>
  <c r="E295" i="1"/>
  <c r="E102" i="1"/>
  <c r="F102" i="1"/>
  <c r="E127" i="1"/>
  <c r="E122" i="1"/>
  <c r="E120" i="1"/>
  <c r="F120" i="1"/>
  <c r="E139" i="1"/>
  <c r="F139" i="1"/>
  <c r="E154" i="1"/>
  <c r="E158" i="1"/>
  <c r="F158" i="1"/>
  <c r="E160" i="1"/>
  <c r="E167" i="1"/>
  <c r="F167" i="1"/>
  <c r="E171" i="1"/>
  <c r="F171" i="1" s="1"/>
  <c r="E173" i="1"/>
  <c r="F173" i="1" s="1"/>
  <c r="E175" i="1"/>
  <c r="F175" i="1" s="1"/>
  <c r="E184" i="1"/>
  <c r="F184" i="1"/>
  <c r="E186" i="1"/>
  <c r="E189" i="1"/>
  <c r="F189" i="1"/>
  <c r="E192" i="1"/>
  <c r="F192" i="1" s="1"/>
  <c r="E230" i="1"/>
  <c r="F230" i="1" s="1"/>
  <c r="E238" i="1"/>
  <c r="E246" i="1"/>
  <c r="E255" i="1"/>
  <c r="F255" i="1" s="1"/>
  <c r="E235" i="1"/>
  <c r="F235" i="1" s="1"/>
  <c r="E247" i="1"/>
  <c r="F247" i="1" s="1"/>
  <c r="E180" i="1"/>
  <c r="F180" i="1"/>
  <c r="E181" i="1"/>
  <c r="F181" i="1"/>
  <c r="E187" i="1"/>
  <c r="F187" i="1"/>
  <c r="E223" i="1"/>
  <c r="F223" i="1"/>
  <c r="E243" i="1"/>
  <c r="F243" i="1"/>
  <c r="E252" i="1"/>
  <c r="F252" i="1" s="1"/>
  <c r="E92" i="1"/>
  <c r="F92" i="1" s="1"/>
  <c r="E105" i="1"/>
  <c r="F105" i="1" s="1"/>
  <c r="E108" i="1"/>
  <c r="F108" i="1"/>
  <c r="E111" i="1"/>
  <c r="E114" i="1"/>
  <c r="E118" i="1"/>
  <c r="E121" i="1"/>
  <c r="F121" i="1"/>
  <c r="E132" i="1"/>
  <c r="F132" i="1"/>
  <c r="E136" i="1"/>
  <c r="F136" i="1"/>
  <c r="E140" i="1"/>
  <c r="F140" i="1" s="1"/>
  <c r="E145" i="1"/>
  <c r="F145" i="1" s="1"/>
  <c r="E150" i="1"/>
  <c r="E94" i="1"/>
  <c r="F94" i="1"/>
  <c r="E195" i="1"/>
  <c r="F195" i="1"/>
  <c r="E209" i="1"/>
  <c r="F209" i="1"/>
  <c r="E245" i="1"/>
  <c r="F245" i="1" s="1"/>
  <c r="E128" i="1"/>
  <c r="F128" i="1" s="1"/>
  <c r="G31" i="1"/>
  <c r="E36" i="1"/>
  <c r="F36" i="1"/>
  <c r="G36" i="1" s="1"/>
  <c r="E100" i="1"/>
  <c r="F100" i="1" s="1"/>
  <c r="G116" i="1"/>
  <c r="J116" i="1" s="1"/>
  <c r="E179" i="1"/>
  <c r="F179" i="1" s="1"/>
  <c r="G198" i="1"/>
  <c r="J198" i="1" s="1"/>
  <c r="E201" i="1"/>
  <c r="F201" i="1"/>
  <c r="E205" i="1"/>
  <c r="F205" i="1" s="1"/>
  <c r="G197" i="1"/>
  <c r="J197" i="1" s="1"/>
  <c r="G293" i="1"/>
  <c r="J293" i="1" s="1"/>
  <c r="G158" i="1"/>
  <c r="I158" i="1"/>
  <c r="G167" i="1"/>
  <c r="I167" i="1" s="1"/>
  <c r="E49" i="1"/>
  <c r="F49" i="1" s="1"/>
  <c r="G49" i="1" s="1"/>
  <c r="E123" i="1"/>
  <c r="F123" i="1"/>
  <c r="E199" i="1"/>
  <c r="F199" i="1"/>
  <c r="G180" i="1"/>
  <c r="I180" i="1"/>
  <c r="G144" i="1"/>
  <c r="I144" i="1" s="1"/>
  <c r="E256" i="1"/>
  <c r="E268" i="1"/>
  <c r="F268" i="1" s="1"/>
  <c r="E278" i="1"/>
  <c r="E300" i="1"/>
  <c r="F300" i="1"/>
  <c r="E305" i="1"/>
  <c r="F305" i="1"/>
  <c r="E131" i="1"/>
  <c r="F131" i="1" s="1"/>
  <c r="E152" i="1"/>
  <c r="F152" i="1" s="1"/>
  <c r="E206" i="1"/>
  <c r="F206" i="1" s="1"/>
  <c r="E283" i="1"/>
  <c r="F283" i="1"/>
  <c r="E287" i="1"/>
  <c r="F287" i="1"/>
  <c r="E165" i="1"/>
  <c r="F165" i="1"/>
  <c r="J227" i="1"/>
  <c r="E104" i="1"/>
  <c r="F104" i="1" s="1"/>
  <c r="E117" i="1"/>
  <c r="F117" i="1"/>
  <c r="E138" i="1"/>
  <c r="E190" i="1"/>
  <c r="F190" i="1"/>
  <c r="E60" i="1"/>
  <c r="F60" i="1"/>
  <c r="E62" i="1"/>
  <c r="F62" i="1"/>
  <c r="E64" i="1"/>
  <c r="F64" i="1" s="1"/>
  <c r="E66" i="1"/>
  <c r="E69" i="1"/>
  <c r="F69" i="1"/>
  <c r="E71" i="1"/>
  <c r="E74" i="1"/>
  <c r="F74" i="1" s="1"/>
  <c r="E76" i="1"/>
  <c r="E78" i="1"/>
  <c r="F78" i="1"/>
  <c r="E80" i="1"/>
  <c r="E82" i="1"/>
  <c r="F82" i="1" s="1"/>
  <c r="E84" i="1"/>
  <c r="F84" i="1" s="1"/>
  <c r="E86" i="1"/>
  <c r="F86" i="1" s="1"/>
  <c r="G86" i="1" s="1"/>
  <c r="I86" i="1" s="1"/>
  <c r="E88" i="1"/>
  <c r="E57" i="1"/>
  <c r="E306" i="1"/>
  <c r="F306" i="1"/>
  <c r="E333" i="1"/>
  <c r="F333" i="1" s="1"/>
  <c r="G279" i="1"/>
  <c r="I279" i="1" s="1"/>
  <c r="E153" i="1"/>
  <c r="F153" i="1"/>
  <c r="E241" i="1"/>
  <c r="F241" i="1" s="1"/>
  <c r="E229" i="1"/>
  <c r="F229" i="1"/>
  <c r="G184" i="1"/>
  <c r="I184" i="1"/>
  <c r="G104" i="1"/>
  <c r="I104" i="1" s="1"/>
  <c r="G117" i="1"/>
  <c r="I117" i="1" s="1"/>
  <c r="E260" i="1"/>
  <c r="F260" i="1" s="1"/>
  <c r="E277" i="1"/>
  <c r="F277" i="1" s="1"/>
  <c r="G277" i="1" s="1"/>
  <c r="I277" i="1" s="1"/>
  <c r="E281" i="1"/>
  <c r="F281" i="1"/>
  <c r="E304" i="1"/>
  <c r="F304" i="1"/>
  <c r="E134" i="1"/>
  <c r="F134" i="1"/>
  <c r="E126" i="1"/>
  <c r="E202" i="1"/>
  <c r="F202" i="1" s="1"/>
  <c r="E282" i="1"/>
  <c r="F282" i="1" s="1"/>
  <c r="G282" i="1" s="1"/>
  <c r="J282" i="1" s="1"/>
  <c r="E286" i="1"/>
  <c r="F286" i="1"/>
  <c r="G39" i="1"/>
  <c r="E90" i="1"/>
  <c r="F90" i="1"/>
  <c r="G178" i="1"/>
  <c r="J178" i="1" s="1"/>
  <c r="E212" i="1"/>
  <c r="F212" i="1"/>
  <c r="G192" i="1"/>
  <c r="I192" i="1"/>
  <c r="G181" i="1"/>
  <c r="I181" i="1"/>
  <c r="E253" i="1"/>
  <c r="F253" i="1"/>
  <c r="G108" i="1"/>
  <c r="I108" i="1"/>
  <c r="E112" i="1"/>
  <c r="F112" i="1" s="1"/>
  <c r="G112" i="1" s="1"/>
  <c r="I112" i="1" s="1"/>
  <c r="E133" i="1"/>
  <c r="F133" i="1"/>
  <c r="G145" i="1"/>
  <c r="I145" i="1"/>
  <c r="E151" i="1"/>
  <c r="E125" i="1"/>
  <c r="F125" i="1"/>
  <c r="G69" i="1"/>
  <c r="I69" i="1" s="1"/>
  <c r="G74" i="1"/>
  <c r="I74" i="1" s="1"/>
  <c r="E327" i="1"/>
  <c r="G305" i="1"/>
  <c r="I305" i="1" s="1"/>
  <c r="E143" i="1"/>
  <c r="F143" i="1"/>
  <c r="E240" i="1"/>
  <c r="G152" i="1"/>
  <c r="I152" i="1" s="1"/>
  <c r="G283" i="1"/>
  <c r="J283" i="1"/>
  <c r="E44" i="1"/>
  <c r="F44" i="1"/>
  <c r="G44" i="1" s="1"/>
  <c r="G99" i="1"/>
  <c r="J99" i="1"/>
  <c r="E216" i="1"/>
  <c r="F216" i="1"/>
  <c r="G247" i="1"/>
  <c r="I247" i="1"/>
  <c r="G243" i="1"/>
  <c r="I243" i="1"/>
  <c r="E110" i="1"/>
  <c r="E130" i="1"/>
  <c r="G140" i="1"/>
  <c r="I140" i="1"/>
  <c r="E146" i="1"/>
  <c r="F146" i="1"/>
  <c r="G195" i="1"/>
  <c r="I195" i="1"/>
  <c r="E211" i="1"/>
  <c r="F211" i="1" s="1"/>
  <c r="E61" i="1"/>
  <c r="F61" i="1"/>
  <c r="E63" i="1"/>
  <c r="F63" i="1"/>
  <c r="E65" i="1"/>
  <c r="F65" i="1"/>
  <c r="E67" i="1"/>
  <c r="F67" i="1"/>
  <c r="E70" i="1"/>
  <c r="F70" i="1"/>
  <c r="E73" i="1"/>
  <c r="E75" i="1"/>
  <c r="F75" i="1"/>
  <c r="E77" i="1"/>
  <c r="F77" i="1"/>
  <c r="E79" i="1"/>
  <c r="F79" i="1"/>
  <c r="E81" i="1"/>
  <c r="E83" i="1"/>
  <c r="F83" i="1" s="1"/>
  <c r="E85" i="1"/>
  <c r="F85" i="1" s="1"/>
  <c r="G85" i="1" s="1"/>
  <c r="I85" i="1" s="1"/>
  <c r="E87" i="1"/>
  <c r="F87" i="1"/>
  <c r="E59" i="1"/>
  <c r="F59" i="1"/>
  <c r="G59" i="1" s="1"/>
  <c r="I59" i="1" s="1"/>
  <c r="E58" i="1"/>
  <c r="E321" i="1"/>
  <c r="E142" i="1"/>
  <c r="E156" i="1"/>
  <c r="F156" i="1" s="1"/>
  <c r="G156" i="1" s="1"/>
  <c r="E28" i="1"/>
  <c r="F28" i="1" s="1"/>
  <c r="G28" i="1" s="1"/>
  <c r="E224" i="1"/>
  <c r="E217" i="1"/>
  <c r="F217" i="1"/>
  <c r="G230" i="1"/>
  <c r="I230" i="1"/>
  <c r="G187" i="1"/>
  <c r="I187" i="1"/>
  <c r="G146" i="1"/>
  <c r="I146" i="1" s="1"/>
  <c r="G211" i="1"/>
  <c r="I211" i="1" s="1"/>
  <c r="E257" i="1"/>
  <c r="F257" i="1"/>
  <c r="E269" i="1"/>
  <c r="F269" i="1"/>
  <c r="E279" i="1"/>
  <c r="F279" i="1"/>
  <c r="E302" i="1"/>
  <c r="F302" i="1"/>
  <c r="E236" i="1"/>
  <c r="E135" i="1"/>
  <c r="F135" i="1" s="1"/>
  <c r="E147" i="1"/>
  <c r="F147" i="1" s="1"/>
  <c r="E214" i="1"/>
  <c r="F214" i="1" s="1"/>
  <c r="E284" i="1"/>
  <c r="F284" i="1" s="1"/>
  <c r="G284" i="1" s="1"/>
  <c r="J284" i="1" s="1"/>
  <c r="E288" i="1"/>
  <c r="G91" i="1"/>
  <c r="J91" i="1"/>
  <c r="G173" i="1"/>
  <c r="I173" i="1"/>
  <c r="E276" i="1"/>
  <c r="F276" i="1" s="1"/>
  <c r="G276" i="1" s="1"/>
  <c r="I276" i="1" s="1"/>
  <c r="E218" i="1"/>
  <c r="F218" i="1"/>
  <c r="G218" i="1" s="1"/>
  <c r="J218" i="1" s="1"/>
  <c r="E332" i="1"/>
  <c r="F332" i="1"/>
  <c r="E289" i="1"/>
  <c r="F289" i="1"/>
  <c r="E310" i="1"/>
  <c r="E322" i="1"/>
  <c r="F322" i="1"/>
  <c r="E106" i="1"/>
  <c r="G94" i="1"/>
  <c r="I94" i="1" s="1"/>
  <c r="G61" i="1"/>
  <c r="I61" i="1"/>
  <c r="E141" i="1"/>
  <c r="E297" i="1"/>
  <c r="F297" i="1" s="1"/>
  <c r="G297" i="1" s="1"/>
  <c r="K297" i="1" s="1"/>
  <c r="E316" i="1"/>
  <c r="F316" i="1"/>
  <c r="E326" i="1"/>
  <c r="E109" i="1"/>
  <c r="F109" i="1"/>
  <c r="E68" i="1"/>
  <c r="F68" i="1"/>
  <c r="R68" i="1" s="1"/>
  <c r="E103" i="1"/>
  <c r="G133" i="1"/>
  <c r="I133" i="1"/>
  <c r="E259" i="1"/>
  <c r="F259" i="1"/>
  <c r="E248" i="1"/>
  <c r="F248" i="1"/>
  <c r="E148" i="1"/>
  <c r="F148" i="1"/>
  <c r="E331" i="1"/>
  <c r="F331" i="1"/>
  <c r="G331" i="1" s="1"/>
  <c r="J331" i="1" s="1"/>
  <c r="E314" i="1"/>
  <c r="E258" i="1"/>
  <c r="F258" i="1" s="1"/>
  <c r="E307" i="1"/>
  <c r="E319" i="1"/>
  <c r="F319" i="1" s="1"/>
  <c r="G322" i="1"/>
  <c r="K322" i="1" s="1"/>
  <c r="E330" i="1"/>
  <c r="G228" i="1"/>
  <c r="J228" i="1" s="1"/>
  <c r="G136" i="1"/>
  <c r="I136" i="1"/>
  <c r="E200" i="1"/>
  <c r="F200" i="1"/>
  <c r="G63" i="1"/>
  <c r="I63" i="1"/>
  <c r="E290" i="1"/>
  <c r="F290" i="1" s="1"/>
  <c r="G290" i="1" s="1"/>
  <c r="K290" i="1" s="1"/>
  <c r="E313" i="1"/>
  <c r="F313" i="1" s="1"/>
  <c r="G316" i="1"/>
  <c r="K316" i="1" s="1"/>
  <c r="E324" i="1"/>
  <c r="G212" i="1"/>
  <c r="J212" i="1" s="1"/>
  <c r="G333" i="1"/>
  <c r="I333" i="1"/>
  <c r="E303" i="1"/>
  <c r="G241" i="1"/>
  <c r="J241" i="1"/>
  <c r="E323" i="1"/>
  <c r="F323" i="1"/>
  <c r="E312" i="1"/>
  <c r="E244" i="1"/>
  <c r="E298" i="1"/>
  <c r="F298" i="1"/>
  <c r="E317" i="1"/>
  <c r="F317" i="1"/>
  <c r="E328" i="1"/>
  <c r="E56" i="1"/>
  <c r="G251" i="1"/>
  <c r="I251" i="1"/>
  <c r="E144" i="1"/>
  <c r="F144" i="1"/>
  <c r="E334" i="1"/>
  <c r="F334" i="1"/>
  <c r="E264" i="1"/>
  <c r="E308" i="1"/>
  <c r="F308" i="1"/>
  <c r="E320" i="1"/>
  <c r="E232" i="1"/>
  <c r="F232" i="1"/>
  <c r="G253" i="1"/>
  <c r="I253" i="1"/>
  <c r="E280" i="1"/>
  <c r="E285" i="1"/>
  <c r="F285" i="1"/>
  <c r="E299" i="1"/>
  <c r="F299" i="1"/>
  <c r="E309" i="1"/>
  <c r="F309" i="1"/>
  <c r="E296" i="1"/>
  <c r="F296" i="1"/>
  <c r="E315" i="1"/>
  <c r="F315" i="1"/>
  <c r="G315" i="1" s="1"/>
  <c r="K315" i="1" s="1"/>
  <c r="E325" i="1"/>
  <c r="E72" i="1"/>
  <c r="E119" i="1"/>
  <c r="E233" i="1"/>
  <c r="F233" i="1"/>
  <c r="G323" i="1"/>
  <c r="E301" i="1"/>
  <c r="G48" i="1"/>
  <c r="G128" i="1"/>
  <c r="I128" i="1"/>
  <c r="G308" i="1"/>
  <c r="K308" i="1" s="1"/>
  <c r="G67" i="1"/>
  <c r="I67" i="1" s="1"/>
  <c r="G77" i="1"/>
  <c r="I77" i="1"/>
  <c r="E155" i="1"/>
  <c r="F155" i="1"/>
  <c r="E318" i="1"/>
  <c r="F318" i="1"/>
  <c r="E311" i="1"/>
  <c r="F311" i="1"/>
  <c r="E254" i="1"/>
  <c r="F254" i="1"/>
  <c r="G92" i="1"/>
  <c r="I92" i="1"/>
  <c r="E329" i="1"/>
  <c r="F329" i="1"/>
  <c r="E139" i="3"/>
  <c r="E143" i="3"/>
  <c r="E258" i="3"/>
  <c r="E217" i="3"/>
  <c r="E200" i="3"/>
  <c r="E153" i="3"/>
  <c r="E164" i="3"/>
  <c r="E158" i="3"/>
  <c r="E243" i="3"/>
  <c r="E283" i="3"/>
  <c r="E11" i="3"/>
  <c r="E252" i="3"/>
  <c r="E301" i="3"/>
  <c r="E195" i="3"/>
  <c r="E275" i="3"/>
  <c r="E126" i="3"/>
  <c r="E123" i="3"/>
  <c r="E325" i="3"/>
  <c r="E251" i="3"/>
  <c r="E318" i="3"/>
  <c r="E310" i="3"/>
  <c r="E220" i="3"/>
  <c r="E211" i="3"/>
  <c r="E300" i="3"/>
  <c r="E210" i="3"/>
  <c r="E203" i="3"/>
  <c r="E286" i="3"/>
  <c r="E194" i="3"/>
  <c r="E178" i="3"/>
  <c r="E173" i="3"/>
  <c r="E167" i="3"/>
  <c r="E163" i="3"/>
  <c r="E152" i="3"/>
  <c r="E138" i="3"/>
  <c r="E270" i="3"/>
  <c r="E323" i="3"/>
  <c r="E238" i="3"/>
  <c r="E306" i="3"/>
  <c r="E299" i="3"/>
  <c r="E206" i="3"/>
  <c r="E183" i="3"/>
  <c r="E280" i="3"/>
  <c r="E162" i="3"/>
  <c r="E142" i="3"/>
  <c r="E114" i="3"/>
  <c r="E83" i="3"/>
  <c r="E15" i="3"/>
  <c r="E250" i="3"/>
  <c r="E241" i="3"/>
  <c r="E226" i="3"/>
  <c r="E309" i="3"/>
  <c r="E219" i="3"/>
  <c r="E215" i="3"/>
  <c r="E298" i="3"/>
  <c r="E209" i="3"/>
  <c r="E202" i="3"/>
  <c r="E198" i="3"/>
  <c r="E192" i="3"/>
  <c r="E182" i="3"/>
  <c r="E170" i="3"/>
  <c r="E166" i="3"/>
  <c r="E161" i="3"/>
  <c r="E151" i="3"/>
  <c r="E147" i="3"/>
  <c r="E136" i="3"/>
  <c r="E274" i="3"/>
  <c r="E82" i="3"/>
  <c r="E53" i="3"/>
  <c r="E263" i="3"/>
  <c r="E256" i="3"/>
  <c r="E246" i="3"/>
  <c r="E214" i="3"/>
  <c r="E294" i="3"/>
  <c r="E288" i="3"/>
  <c r="E185" i="3"/>
  <c r="E181" i="3"/>
  <c r="E278" i="3"/>
  <c r="E160" i="3"/>
  <c r="E146" i="3"/>
  <c r="E132" i="3"/>
  <c r="E273" i="3"/>
  <c r="E125" i="3"/>
  <c r="E98" i="3"/>
  <c r="E58" i="3"/>
  <c r="E52" i="3"/>
  <c r="E249" i="3"/>
  <c r="E240" i="3"/>
  <c r="E321" i="3"/>
  <c r="E316" i="3"/>
  <c r="E308" i="3"/>
  <c r="E305" i="3"/>
  <c r="E213" i="3"/>
  <c r="E297" i="3"/>
  <c r="E208" i="3"/>
  <c r="E287" i="3"/>
  <c r="E191" i="3"/>
  <c r="E180" i="3"/>
  <c r="E277" i="3"/>
  <c r="E156" i="3"/>
  <c r="E135" i="3"/>
  <c r="E131" i="3"/>
  <c r="E267" i="3"/>
  <c r="E262" i="3"/>
  <c r="E259" i="3"/>
  <c r="E255" i="3"/>
  <c r="E324" i="3"/>
  <c r="E320" i="3"/>
  <c r="E230" i="3"/>
  <c r="E304" i="3"/>
  <c r="E302" i="3"/>
  <c r="E289" i="3"/>
  <c r="E187" i="3"/>
  <c r="E176" i="3"/>
  <c r="E172" i="3"/>
  <c r="E169" i="3"/>
  <c r="E159" i="3"/>
  <c r="E155" i="3"/>
  <c r="E144" i="3"/>
  <c r="E130" i="3"/>
  <c r="E124" i="3"/>
  <c r="E91" i="3"/>
  <c r="E29" i="3"/>
  <c r="E18" i="3"/>
  <c r="E248" i="3"/>
  <c r="E244" i="3"/>
  <c r="E232" i="3"/>
  <c r="E225" i="3"/>
  <c r="E311" i="3"/>
  <c r="E221" i="3"/>
  <c r="E212" i="3"/>
  <c r="E296" i="3"/>
  <c r="E292" i="3"/>
  <c r="E197" i="3"/>
  <c r="E284" i="3"/>
  <c r="E179" i="3"/>
  <c r="E175" i="3"/>
  <c r="E168" i="3"/>
  <c r="E154" i="3"/>
  <c r="E140" i="3"/>
  <c r="E134" i="3"/>
  <c r="E106" i="3"/>
  <c r="E90" i="3"/>
  <c r="E75" i="3"/>
  <c r="E34" i="3"/>
  <c r="E57" i="3"/>
  <c r="E38" i="3"/>
  <c r="E28" i="3"/>
  <c r="E33" i="3"/>
  <c r="E22" i="3"/>
  <c r="E122" i="3"/>
  <c r="E117" i="3"/>
  <c r="E110" i="3"/>
  <c r="E102" i="3"/>
  <c r="E94" i="3"/>
  <c r="E51" i="3"/>
  <c r="E42" i="3"/>
  <c r="E37" i="3"/>
  <c r="E32" i="3"/>
  <c r="E16" i="3"/>
  <c r="E89" i="3"/>
  <c r="E81" i="3"/>
  <c r="E73" i="3"/>
  <c r="E69" i="3"/>
  <c r="E36" i="3"/>
  <c r="E26" i="3"/>
  <c r="E21" i="3"/>
  <c r="E121" i="3"/>
  <c r="E116" i="3"/>
  <c r="E101" i="3"/>
  <c r="E93" i="3"/>
  <c r="E77" i="3"/>
  <c r="E64" i="3"/>
  <c r="E60" i="3"/>
  <c r="E55" i="3"/>
  <c r="E50" i="3"/>
  <c r="E41" i="3"/>
  <c r="E20" i="3"/>
  <c r="E113" i="3"/>
  <c r="E105" i="3"/>
  <c r="E97" i="3"/>
  <c r="E88" i="3"/>
  <c r="E80" i="3"/>
  <c r="E72" i="3"/>
  <c r="E68" i="3"/>
  <c r="E49" i="3"/>
  <c r="E40" i="3"/>
  <c r="E30" i="3"/>
  <c r="E25" i="3"/>
  <c r="E112" i="3"/>
  <c r="E104" i="3"/>
  <c r="E96" i="3"/>
  <c r="E84" i="3"/>
  <c r="E76" i="3"/>
  <c r="E67" i="3"/>
  <c r="E59" i="3"/>
  <c r="E54" i="3"/>
  <c r="E24" i="3"/>
  <c r="H319" i="2"/>
  <c r="L319" i="2"/>
  <c r="J319" i="2"/>
  <c r="I319" i="2"/>
  <c r="H287" i="2"/>
  <c r="L287" i="2"/>
  <c r="J287" i="2"/>
  <c r="I287" i="2"/>
  <c r="H229" i="2"/>
  <c r="J229" i="2"/>
  <c r="I229" i="2"/>
  <c r="K229" i="2"/>
  <c r="F229" i="2"/>
  <c r="L229" i="2"/>
  <c r="H223" i="2"/>
  <c r="L223" i="2"/>
  <c r="J223" i="2"/>
  <c r="I223" i="2"/>
  <c r="H323" i="2"/>
  <c r="J323" i="2"/>
  <c r="I323" i="2"/>
  <c r="K323" i="2"/>
  <c r="F323" i="2"/>
  <c r="H291" i="2"/>
  <c r="J291" i="2"/>
  <c r="I291" i="2"/>
  <c r="K291" i="2"/>
  <c r="F291" i="2"/>
  <c r="H234" i="2"/>
  <c r="J234" i="2"/>
  <c r="I234" i="2"/>
  <c r="K234" i="2"/>
  <c r="F234" i="2"/>
  <c r="L234" i="2"/>
  <c r="H327" i="2"/>
  <c r="L327" i="2"/>
  <c r="J327" i="2"/>
  <c r="I327" i="2"/>
  <c r="H295" i="2"/>
  <c r="L295" i="2"/>
  <c r="J295" i="2"/>
  <c r="I295" i="2"/>
  <c r="H245" i="2"/>
  <c r="J245" i="2"/>
  <c r="I245" i="2"/>
  <c r="K245" i="2"/>
  <c r="F245" i="2"/>
  <c r="L245" i="2"/>
  <c r="H239" i="2"/>
  <c r="L239" i="2"/>
  <c r="J239" i="2"/>
  <c r="I239" i="2"/>
  <c r="H331" i="2"/>
  <c r="J331" i="2"/>
  <c r="I331" i="2"/>
  <c r="K331" i="2"/>
  <c r="F331" i="2"/>
  <c r="H299" i="2"/>
  <c r="J299" i="2"/>
  <c r="I299" i="2"/>
  <c r="K299" i="2"/>
  <c r="F299" i="2"/>
  <c r="H250" i="2"/>
  <c r="J250" i="2"/>
  <c r="I250" i="2"/>
  <c r="K250" i="2"/>
  <c r="F250" i="2"/>
  <c r="L250" i="2"/>
  <c r="H303" i="2"/>
  <c r="L303" i="2"/>
  <c r="J303" i="2"/>
  <c r="I303" i="2"/>
  <c r="H261" i="2"/>
  <c r="J261" i="2"/>
  <c r="I261" i="2"/>
  <c r="K261" i="2"/>
  <c r="F261" i="2"/>
  <c r="L261" i="2"/>
  <c r="H255" i="2"/>
  <c r="L255" i="2"/>
  <c r="J255" i="2"/>
  <c r="I255" i="2"/>
  <c r="G152" i="2"/>
  <c r="K152" i="2"/>
  <c r="L152" i="2"/>
  <c r="H307" i="2"/>
  <c r="J307" i="2"/>
  <c r="I307" i="2"/>
  <c r="K307" i="2"/>
  <c r="F307" i="2"/>
  <c r="H266" i="2"/>
  <c r="J266" i="2"/>
  <c r="I266" i="2"/>
  <c r="K266" i="2"/>
  <c r="F266" i="2"/>
  <c r="L266" i="2"/>
  <c r="H202" i="2"/>
  <c r="J202" i="2"/>
  <c r="I202" i="2"/>
  <c r="K202" i="2"/>
  <c r="F202" i="2"/>
  <c r="L202" i="2"/>
  <c r="H68" i="2"/>
  <c r="J68" i="2"/>
  <c r="I68" i="2"/>
  <c r="K68" i="2"/>
  <c r="F68" i="2"/>
  <c r="L68" i="2"/>
  <c r="H36" i="2"/>
  <c r="J36" i="2"/>
  <c r="I36" i="2"/>
  <c r="K36" i="2"/>
  <c r="F36" i="2"/>
  <c r="L36" i="2"/>
  <c r="H346" i="2"/>
  <c r="J346" i="2"/>
  <c r="I346" i="2"/>
  <c r="K346" i="2"/>
  <c r="F346" i="2"/>
  <c r="L346" i="2"/>
  <c r="H311" i="2"/>
  <c r="L311" i="2"/>
  <c r="J311" i="2"/>
  <c r="I311" i="2"/>
  <c r="H277" i="2"/>
  <c r="J277" i="2"/>
  <c r="I277" i="2"/>
  <c r="K277" i="2"/>
  <c r="F277" i="2"/>
  <c r="L277" i="2"/>
  <c r="H271" i="2"/>
  <c r="L271" i="2"/>
  <c r="J271" i="2"/>
  <c r="I271" i="2"/>
  <c r="H213" i="2"/>
  <c r="J213" i="2"/>
  <c r="I213" i="2"/>
  <c r="K213" i="2"/>
  <c r="F213" i="2"/>
  <c r="L213" i="2"/>
  <c r="F334" i="2"/>
  <c r="H334" i="2"/>
  <c r="I334" i="2"/>
  <c r="J334" i="2"/>
  <c r="K334" i="2"/>
  <c r="S51" i="1"/>
  <c r="U51" i="1" s="1"/>
  <c r="H51" i="1"/>
  <c r="S38" i="1"/>
  <c r="U38" i="1" s="1"/>
  <c r="H38" i="1"/>
  <c r="S43" i="1"/>
  <c r="U43" i="1"/>
  <c r="H43" i="1"/>
  <c r="S30" i="1"/>
  <c r="U30" i="1"/>
  <c r="H30" i="1"/>
  <c r="S54" i="1"/>
  <c r="U54" i="1"/>
  <c r="J54" i="1"/>
  <c r="S22" i="1"/>
  <c r="U22" i="1" s="1"/>
  <c r="H22" i="1"/>
  <c r="S23" i="1"/>
  <c r="U23" i="1" s="1"/>
  <c r="H23" i="1"/>
  <c r="S55" i="1"/>
  <c r="U55" i="1" s="1"/>
  <c r="J55" i="1"/>
  <c r="S27" i="1"/>
  <c r="U27" i="1" s="1"/>
  <c r="H27" i="1"/>
  <c r="S47" i="1"/>
  <c r="U47" i="1"/>
  <c r="H47" i="1"/>
  <c r="S46" i="1"/>
  <c r="U46" i="1"/>
  <c r="H46" i="1"/>
  <c r="S49" i="1"/>
  <c r="U49" i="1" s="1"/>
  <c r="H49" i="1"/>
  <c r="S52" i="1"/>
  <c r="U52" i="1" s="1"/>
  <c r="J52" i="1"/>
  <c r="S25" i="1"/>
  <c r="U25" i="1" s="1"/>
  <c r="H25" i="1"/>
  <c r="F119" i="1"/>
  <c r="E108" i="3"/>
  <c r="E265" i="3"/>
  <c r="E109" i="3"/>
  <c r="E65" i="3"/>
  <c r="E227" i="3"/>
  <c r="E85" i="3"/>
  <c r="G125" i="1"/>
  <c r="I125" i="1"/>
  <c r="G75" i="1"/>
  <c r="I75" i="1" s="1"/>
  <c r="G319" i="1"/>
  <c r="K319" i="1" s="1"/>
  <c r="G259" i="1"/>
  <c r="I259" i="1"/>
  <c r="G329" i="1"/>
  <c r="K329" i="1" s="1"/>
  <c r="G299" i="1"/>
  <c r="J299" i="1" s="1"/>
  <c r="G206" i="1"/>
  <c r="J206" i="1" s="1"/>
  <c r="G268" i="1"/>
  <c r="I268" i="1"/>
  <c r="G62" i="1"/>
  <c r="I62" i="1"/>
  <c r="G302" i="1"/>
  <c r="I302" i="1"/>
  <c r="F138" i="1"/>
  <c r="E120" i="3"/>
  <c r="G120" i="1"/>
  <c r="I120" i="1"/>
  <c r="G215" i="1"/>
  <c r="J215" i="1"/>
  <c r="G183" i="1"/>
  <c r="I183" i="1" s="1"/>
  <c r="G222" i="1"/>
  <c r="I222" i="1" s="1"/>
  <c r="G162" i="1"/>
  <c r="I162" i="1"/>
  <c r="F137" i="1"/>
  <c r="E119" i="3"/>
  <c r="G201" i="1"/>
  <c r="J201" i="1"/>
  <c r="S35" i="1"/>
  <c r="U35" i="1"/>
  <c r="H35" i="1"/>
  <c r="G165" i="1"/>
  <c r="J165" i="1"/>
  <c r="G90" i="1"/>
  <c r="J90" i="1" s="1"/>
  <c r="G362" i="1"/>
  <c r="K362" i="1"/>
  <c r="G342" i="1"/>
  <c r="N342" i="1"/>
  <c r="G347" i="1"/>
  <c r="K347" i="1" s="1"/>
  <c r="G377" i="1"/>
  <c r="K377" i="1" s="1"/>
  <c r="H26" i="1"/>
  <c r="S42" i="1"/>
  <c r="U42" i="1"/>
  <c r="H42" i="1"/>
  <c r="E189" i="3"/>
  <c r="G255" i="1"/>
  <c r="I255" i="1"/>
  <c r="E62" i="3"/>
  <c r="F72" i="1"/>
  <c r="F303" i="1"/>
  <c r="E307" i="3"/>
  <c r="F141" i="1"/>
  <c r="E268" i="3"/>
  <c r="G175" i="1"/>
  <c r="I175" i="1"/>
  <c r="F142" i="1"/>
  <c r="E269" i="3"/>
  <c r="S39" i="1"/>
  <c r="U39" i="1" s="1"/>
  <c r="H39" i="1"/>
  <c r="F246" i="1"/>
  <c r="E190" i="3"/>
  <c r="F122" i="1"/>
  <c r="E111" i="3"/>
  <c r="F270" i="1"/>
  <c r="E205" i="3"/>
  <c r="F210" i="1"/>
  <c r="E171" i="3"/>
  <c r="F194" i="1"/>
  <c r="E165" i="3"/>
  <c r="G193" i="1"/>
  <c r="J193" i="1"/>
  <c r="G123" i="1"/>
  <c r="J123" i="1" s="1"/>
  <c r="G368" i="1"/>
  <c r="K368" i="1"/>
  <c r="G371" i="1"/>
  <c r="G339" i="1"/>
  <c r="N339" i="1" s="1"/>
  <c r="F89" i="1"/>
  <c r="E79" i="3"/>
  <c r="E186" i="3"/>
  <c r="E145" i="3"/>
  <c r="E290" i="3"/>
  <c r="E228" i="3"/>
  <c r="F224" i="1"/>
  <c r="E177" i="3"/>
  <c r="G134" i="1"/>
  <c r="I134" i="1" s="1"/>
  <c r="G221" i="1"/>
  <c r="G257" i="1"/>
  <c r="I257" i="1"/>
  <c r="F80" i="1"/>
  <c r="E70" i="3"/>
  <c r="F118" i="1"/>
  <c r="G118" i="1" s="1"/>
  <c r="I118" i="1" s="1"/>
  <c r="E107" i="3"/>
  <c r="F238" i="1"/>
  <c r="E184" i="3"/>
  <c r="F127" i="1"/>
  <c r="E115" i="3"/>
  <c r="F96" i="1"/>
  <c r="E86" i="3"/>
  <c r="F262" i="1"/>
  <c r="E199" i="3"/>
  <c r="F168" i="1"/>
  <c r="E141" i="3"/>
  <c r="F53" i="1"/>
  <c r="G53" i="1" s="1"/>
  <c r="S53" i="1" s="1"/>
  <c r="U53" i="1" s="1"/>
  <c r="E43" i="3"/>
  <c r="G115" i="1"/>
  <c r="J115" i="1"/>
  <c r="F365" i="1"/>
  <c r="E260" i="3"/>
  <c r="F337" i="1"/>
  <c r="E239" i="3"/>
  <c r="F66" i="1"/>
  <c r="E56" i="3"/>
  <c r="S32" i="1"/>
  <c r="U32" i="1" s="1"/>
  <c r="H32" i="1"/>
  <c r="E12" i="3"/>
  <c r="E276" i="3"/>
  <c r="E150" i="3"/>
  <c r="E193" i="3"/>
  <c r="S48" i="1"/>
  <c r="U48" i="1"/>
  <c r="H48" i="1"/>
  <c r="G87" i="1"/>
  <c r="I87" i="1"/>
  <c r="G143" i="1"/>
  <c r="I143" i="1"/>
  <c r="G304" i="1"/>
  <c r="I304" i="1"/>
  <c r="F130" i="1"/>
  <c r="E118" i="3"/>
  <c r="F151" i="1"/>
  <c r="E128" i="3"/>
  <c r="F278" i="1"/>
  <c r="E293" i="3"/>
  <c r="G261" i="1"/>
  <c r="J261" i="1"/>
  <c r="F114" i="1"/>
  <c r="E103" i="3"/>
  <c r="G164" i="1"/>
  <c r="J164" i="1"/>
  <c r="G219" i="1"/>
  <c r="J219" i="1"/>
  <c r="F294" i="1"/>
  <c r="E216" i="3"/>
  <c r="G101" i="1"/>
  <c r="J101" i="1" s="1"/>
  <c r="G113" i="1"/>
  <c r="J113" i="1"/>
  <c r="G374" i="1"/>
  <c r="K374" i="1"/>
  <c r="G359" i="1"/>
  <c r="K359" i="1" s="1"/>
  <c r="G364" i="1"/>
  <c r="L364" i="1"/>
  <c r="F326" i="1"/>
  <c r="E235" i="3"/>
  <c r="F106" i="1"/>
  <c r="E95" i="3"/>
  <c r="F58" i="1"/>
  <c r="E48" i="3"/>
  <c r="E196" i="3"/>
  <c r="E137" i="3"/>
  <c r="E174" i="3"/>
  <c r="F301" i="1"/>
  <c r="E222" i="3"/>
  <c r="G317" i="1"/>
  <c r="K317" i="1"/>
  <c r="F320" i="1"/>
  <c r="E231" i="3"/>
  <c r="G332" i="1"/>
  <c r="J332" i="1" s="1"/>
  <c r="E92" i="3"/>
  <c r="F103" i="1"/>
  <c r="G286" i="1"/>
  <c r="J286" i="1"/>
  <c r="G281" i="1"/>
  <c r="I281" i="1" s="1"/>
  <c r="F76" i="1"/>
  <c r="E66" i="3"/>
  <c r="G245" i="1"/>
  <c r="I245" i="1" s="1"/>
  <c r="G252" i="1"/>
  <c r="I252" i="1" s="1"/>
  <c r="S40" i="1"/>
  <c r="U40" i="1" s="1"/>
  <c r="H40" i="1"/>
  <c r="F150" i="1"/>
  <c r="G150" i="1" s="1"/>
  <c r="E127" i="3"/>
  <c r="F111" i="1"/>
  <c r="E100" i="3"/>
  <c r="F160" i="1"/>
  <c r="E133" i="3"/>
  <c r="F295" i="1"/>
  <c r="E218" i="3"/>
  <c r="S34" i="1"/>
  <c r="U34" i="1" s="1"/>
  <c r="H34" i="1"/>
  <c r="S50" i="1"/>
  <c r="U50" i="1"/>
  <c r="H50" i="1"/>
  <c r="G199" i="1"/>
  <c r="F45" i="1"/>
  <c r="G45" i="1"/>
  <c r="E35" i="3"/>
  <c r="G179" i="1"/>
  <c r="J179" i="1" s="1"/>
  <c r="G100" i="1"/>
  <c r="J100" i="1"/>
  <c r="G340" i="1"/>
  <c r="K340" i="1"/>
  <c r="F343" i="1"/>
  <c r="E245" i="3"/>
  <c r="G375" i="1"/>
  <c r="K375" i="1" s="1"/>
  <c r="E39" i="3"/>
  <c r="F29" i="1"/>
  <c r="G29" i="1" s="1"/>
  <c r="E19" i="3"/>
  <c r="F345" i="1"/>
  <c r="E247" i="3"/>
  <c r="E266" i="3"/>
  <c r="E204" i="3"/>
  <c r="E319" i="3"/>
  <c r="E312" i="3"/>
  <c r="E242" i="3"/>
  <c r="E229" i="3"/>
  <c r="E257" i="3"/>
  <c r="F280" i="1"/>
  <c r="E295" i="3"/>
  <c r="G313" i="1"/>
  <c r="K313" i="1"/>
  <c r="F312" i="1"/>
  <c r="E313" i="3"/>
  <c r="G148" i="1"/>
  <c r="J148" i="1" s="1"/>
  <c r="G254" i="1"/>
  <c r="J254" i="1" s="1"/>
  <c r="G70" i="1"/>
  <c r="I70" i="1" s="1"/>
  <c r="F310" i="1"/>
  <c r="E224" i="3"/>
  <c r="F81" i="1"/>
  <c r="G81" i="1" s="1"/>
  <c r="I81" i="1" s="1"/>
  <c r="E71" i="3"/>
  <c r="F110" i="1"/>
  <c r="E99" i="3"/>
  <c r="G287" i="1"/>
  <c r="J287" i="1" s="1"/>
  <c r="G300" i="1"/>
  <c r="I300" i="1" s="1"/>
  <c r="G84" i="1"/>
  <c r="I84" i="1"/>
  <c r="F126" i="1"/>
  <c r="G126" i="1" s="1"/>
  <c r="I126" i="1" s="1"/>
  <c r="E264" i="3"/>
  <c r="G334" i="1"/>
  <c r="I334" i="1" s="1"/>
  <c r="G135" i="1"/>
  <c r="I135" i="1" s="1"/>
  <c r="G223" i="1"/>
  <c r="I223" i="1"/>
  <c r="F256" i="1"/>
  <c r="E285" i="3"/>
  <c r="G216" i="1"/>
  <c r="J216" i="1" s="1"/>
  <c r="G242" i="1"/>
  <c r="G172" i="1"/>
  <c r="I172" i="1"/>
  <c r="G95" i="1"/>
  <c r="J95" i="1" s="1"/>
  <c r="G267" i="1"/>
  <c r="J267" i="1" s="1"/>
  <c r="G217" i="1"/>
  <c r="J217" i="1" s="1"/>
  <c r="G177" i="1"/>
  <c r="J177" i="1" s="1"/>
  <c r="G98" i="1"/>
  <c r="F355" i="1"/>
  <c r="E254" i="3"/>
  <c r="F367" i="1"/>
  <c r="E261" i="3"/>
  <c r="G350" i="1"/>
  <c r="F272" i="1"/>
  <c r="E207" i="3"/>
  <c r="E45" i="3"/>
  <c r="E44" i="3"/>
  <c r="E17" i="3"/>
  <c r="E272" i="3"/>
  <c r="E13" i="3"/>
  <c r="E279" i="3"/>
  <c r="E148" i="3"/>
  <c r="E74" i="3"/>
  <c r="G298" i="1"/>
  <c r="K298" i="1"/>
  <c r="G306" i="1"/>
  <c r="I306" i="1"/>
  <c r="G83" i="1"/>
  <c r="I83" i="1" s="1"/>
  <c r="F328" i="1"/>
  <c r="E236" i="3"/>
  <c r="G248" i="1"/>
  <c r="J248" i="1" s="1"/>
  <c r="R109" i="1"/>
  <c r="G309" i="1"/>
  <c r="J309" i="1" s="1"/>
  <c r="G296" i="1"/>
  <c r="K296" i="1"/>
  <c r="F288" i="1"/>
  <c r="E303" i="3"/>
  <c r="G202" i="1"/>
  <c r="G82" i="1"/>
  <c r="I82" i="1" s="1"/>
  <c r="G64" i="1"/>
  <c r="I64" i="1"/>
  <c r="G121" i="1"/>
  <c r="I121" i="1" s="1"/>
  <c r="G155" i="1"/>
  <c r="I155" i="1"/>
  <c r="G311" i="1"/>
  <c r="I311" i="1"/>
  <c r="F88" i="1"/>
  <c r="E78" i="3"/>
  <c r="F71" i="1"/>
  <c r="E61" i="3"/>
  <c r="I156" i="1"/>
  <c r="S31" i="1"/>
  <c r="U31" i="1" s="1"/>
  <c r="H31" i="1"/>
  <c r="F186" i="1"/>
  <c r="E157" i="3"/>
  <c r="F154" i="1"/>
  <c r="E129" i="3"/>
  <c r="G226" i="1"/>
  <c r="J226" i="1" s="1"/>
  <c r="G220" i="1"/>
  <c r="I220" i="1" s="1"/>
  <c r="G231" i="1"/>
  <c r="I231" i="1"/>
  <c r="G170" i="1"/>
  <c r="I170" i="1"/>
  <c r="F33" i="1"/>
  <c r="G33" i="1" s="1"/>
  <c r="F176" i="1"/>
  <c r="E149" i="3"/>
  <c r="F41" i="1"/>
  <c r="G41" i="1"/>
  <c r="S41" i="1" s="1"/>
  <c r="U41" i="1" s="1"/>
  <c r="E31" i="3"/>
  <c r="F37" i="1"/>
  <c r="G37" i="1" s="1"/>
  <c r="E27" i="3"/>
  <c r="F97" i="1"/>
  <c r="E87" i="3"/>
  <c r="G93" i="1"/>
  <c r="J93" i="1" s="1"/>
  <c r="G360" i="1"/>
  <c r="K360" i="1" s="1"/>
  <c r="F335" i="1"/>
  <c r="E322" i="3"/>
  <c r="F353" i="1"/>
  <c r="E253" i="3"/>
  <c r="G353" i="1"/>
  <c r="N353" i="1" s="1"/>
  <c r="G343" i="1"/>
  <c r="K343" i="1" s="1"/>
  <c r="I150" i="1"/>
  <c r="G106" i="1"/>
  <c r="I106" i="1" s="1"/>
  <c r="G151" i="1"/>
  <c r="I151" i="1"/>
  <c r="G303" i="1"/>
  <c r="I303" i="1" s="1"/>
  <c r="S45" i="1"/>
  <c r="U45" i="1" s="1"/>
  <c r="H45" i="1"/>
  <c r="G76" i="1"/>
  <c r="I76" i="1"/>
  <c r="G71" i="1"/>
  <c r="I71" i="1" s="1"/>
  <c r="G288" i="1"/>
  <c r="J288" i="1" s="1"/>
  <c r="G355" i="1"/>
  <c r="K355" i="1" s="1"/>
  <c r="G310" i="1"/>
  <c r="L310" i="1" s="1"/>
  <c r="G312" i="1"/>
  <c r="J312" i="1" s="1"/>
  <c r="G114" i="1"/>
  <c r="I114" i="1" s="1"/>
  <c r="G210" i="1"/>
  <c r="J210" i="1" s="1"/>
  <c r="G246" i="1"/>
  <c r="I246" i="1" s="1"/>
  <c r="G138" i="1"/>
  <c r="I138" i="1"/>
  <c r="G367" i="1"/>
  <c r="K367" i="1" s="1"/>
  <c r="G66" i="1"/>
  <c r="I66" i="1" s="1"/>
  <c r="G262" i="1"/>
  <c r="J262" i="1"/>
  <c r="G328" i="1"/>
  <c r="K328" i="1" s="1"/>
  <c r="N350" i="1"/>
  <c r="G326" i="1"/>
  <c r="K326" i="1" s="1"/>
  <c r="G127" i="1"/>
  <c r="J127" i="1"/>
  <c r="G224" i="1"/>
  <c r="J224" i="1"/>
  <c r="G141" i="1"/>
  <c r="I141" i="1"/>
  <c r="G97" i="1"/>
  <c r="J97" i="1" s="1"/>
  <c r="G295" i="1"/>
  <c r="J295" i="1"/>
  <c r="H41" i="1"/>
  <c r="G272" i="1"/>
  <c r="J272" i="1" s="1"/>
  <c r="G256" i="1"/>
  <c r="I256" i="1" s="1"/>
  <c r="G110" i="1"/>
  <c r="I110" i="1" s="1"/>
  <c r="G345" i="1"/>
  <c r="N345" i="1" s="1"/>
  <c r="G320" i="1"/>
  <c r="K320" i="1" s="1"/>
  <c r="G130" i="1"/>
  <c r="I130" i="1"/>
  <c r="G337" i="1"/>
  <c r="N337" i="1"/>
  <c r="J53" i="1"/>
  <c r="G142" i="1"/>
  <c r="I142" i="1"/>
  <c r="R72" i="1"/>
  <c r="G119" i="1"/>
  <c r="I119" i="1" s="1"/>
  <c r="G301" i="1"/>
  <c r="K301" i="1" s="1"/>
  <c r="G122" i="1"/>
  <c r="I122" i="1" s="1"/>
  <c r="G270" i="1"/>
  <c r="J270" i="1" s="1"/>
  <c r="G58" i="1"/>
  <c r="I58" i="1"/>
  <c r="G80" i="1"/>
  <c r="I80" i="1"/>
  <c r="G89" i="1"/>
  <c r="J89" i="1" s="1"/>
  <c r="G194" i="1"/>
  <c r="J194" i="1" s="1"/>
  <c r="G154" i="1"/>
  <c r="I154" i="1" s="1"/>
  <c r="G280" i="1"/>
  <c r="I280" i="1" s="1"/>
  <c r="S29" i="1"/>
  <c r="U29" i="1" s="1"/>
  <c r="H29" i="1"/>
  <c r="G111" i="1"/>
  <c r="I111" i="1" s="1"/>
  <c r="G365" i="1"/>
  <c r="K365" i="1"/>
  <c r="G168" i="1"/>
  <c r="J168" i="1"/>
  <c r="G238" i="1"/>
  <c r="I238" i="1"/>
  <c r="G137" i="1"/>
  <c r="I137" i="1" s="1"/>
  <c r="E13" i="2"/>
  <c r="B15" i="2"/>
  <c r="G13" i="2"/>
  <c r="J13" i="2"/>
  <c r="H13" i="2"/>
  <c r="K13" i="2"/>
  <c r="K18" i="2"/>
  <c r="J18" i="2"/>
  <c r="H18" i="2"/>
  <c r="E18" i="2"/>
  <c r="G18" i="2"/>
  <c r="P383" i="1" l="1"/>
  <c r="S383" i="1" s="1"/>
  <c r="U383" i="1" s="1"/>
  <c r="P316" i="1"/>
  <c r="P62" i="1"/>
  <c r="S62" i="1" s="1"/>
  <c r="U62" i="1" s="1"/>
  <c r="P247" i="1"/>
  <c r="S247" i="1" s="1"/>
  <c r="U247" i="1" s="1"/>
  <c r="P167" i="1"/>
  <c r="S167" i="1" s="1"/>
  <c r="U167" i="1" s="1"/>
  <c r="P120" i="1"/>
  <c r="S120" i="1" s="1"/>
  <c r="U120" i="1" s="1"/>
  <c r="P261" i="1"/>
  <c r="S261" i="1" s="1"/>
  <c r="U261" i="1" s="1"/>
  <c r="P208" i="1"/>
  <c r="P98" i="1"/>
  <c r="P219" i="1"/>
  <c r="P221" i="1"/>
  <c r="P249" i="1"/>
  <c r="S249" i="1" s="1"/>
  <c r="U249" i="1" s="1"/>
  <c r="P231" i="1"/>
  <c r="P342" i="1"/>
  <c r="P339" i="1"/>
  <c r="P377" i="1"/>
  <c r="S377" i="1" s="1"/>
  <c r="U377" i="1" s="1"/>
  <c r="P336" i="1"/>
  <c r="S336" i="1" s="1"/>
  <c r="U336" i="1" s="1"/>
  <c r="W7" i="1"/>
  <c r="P242" i="1"/>
  <c r="P58" i="1"/>
  <c r="S58" i="1" s="1"/>
  <c r="U58" i="1" s="1"/>
  <c r="P262" i="1"/>
  <c r="S262" i="1" s="1"/>
  <c r="U262" i="1" s="1"/>
  <c r="P151" i="1"/>
  <c r="S151" i="1" s="1"/>
  <c r="U151" i="1" s="1"/>
  <c r="P186" i="1"/>
  <c r="P378" i="1"/>
  <c r="S378" i="1" s="1"/>
  <c r="U378" i="1" s="1"/>
  <c r="P317" i="1"/>
  <c r="S317" i="1" s="1"/>
  <c r="U317" i="1" s="1"/>
  <c r="P313" i="1"/>
  <c r="P63" i="1"/>
  <c r="S63" i="1" s="1"/>
  <c r="U63" i="1" s="1"/>
  <c r="P146" i="1"/>
  <c r="P86" i="1"/>
  <c r="P74" i="1"/>
  <c r="P187" i="1"/>
  <c r="S187" i="1" s="1"/>
  <c r="U187" i="1" s="1"/>
  <c r="P235" i="1"/>
  <c r="P115" i="1"/>
  <c r="S115" i="1" s="1"/>
  <c r="U115" i="1" s="1"/>
  <c r="P225" i="1"/>
  <c r="P196" i="1"/>
  <c r="S196" i="1" s="1"/>
  <c r="U196" i="1" s="1"/>
  <c r="P166" i="1"/>
  <c r="P101" i="1"/>
  <c r="W6" i="1"/>
  <c r="P332" i="1"/>
  <c r="P188" i="1"/>
  <c r="S188" i="1" s="1"/>
  <c r="U188" i="1" s="1"/>
  <c r="P210" i="1"/>
  <c r="P88" i="1"/>
  <c r="P194" i="1"/>
  <c r="P130" i="1"/>
  <c r="S130" i="1" s="1"/>
  <c r="U130" i="1" s="1"/>
  <c r="P335" i="1"/>
  <c r="P278" i="1"/>
  <c r="P379" i="1"/>
  <c r="S379" i="1" s="1"/>
  <c r="U379" i="1" s="1"/>
  <c r="P299" i="1"/>
  <c r="S299" i="1" s="1"/>
  <c r="U299" i="1" s="1"/>
  <c r="P144" i="1"/>
  <c r="P148" i="1"/>
  <c r="S148" i="1" s="1"/>
  <c r="U148" i="1" s="1"/>
  <c r="P94" i="1"/>
  <c r="S94" i="1" s="1"/>
  <c r="U94" i="1" s="1"/>
  <c r="P105" i="1"/>
  <c r="P255" i="1"/>
  <c r="S255" i="1" s="1"/>
  <c r="U255" i="1" s="1"/>
  <c r="P184" i="1"/>
  <c r="S184" i="1" s="1"/>
  <c r="U184" i="1" s="1"/>
  <c r="P273" i="1"/>
  <c r="S273" i="1" s="1"/>
  <c r="U273" i="1" s="1"/>
  <c r="P213" i="1"/>
  <c r="S213" i="1" s="1"/>
  <c r="U213" i="1" s="1"/>
  <c r="P164" i="1"/>
  <c r="P302" i="1"/>
  <c r="S302" i="1" s="1"/>
  <c r="U302" i="1" s="1"/>
  <c r="P143" i="1"/>
  <c r="S143" i="1" s="1"/>
  <c r="U143" i="1" s="1"/>
  <c r="P305" i="1"/>
  <c r="S305" i="1" s="1"/>
  <c r="U305" i="1" s="1"/>
  <c r="P168" i="1"/>
  <c r="S168" i="1" s="1"/>
  <c r="U168" i="1" s="1"/>
  <c r="P142" i="1"/>
  <c r="S142" i="1" s="1"/>
  <c r="U142" i="1" s="1"/>
  <c r="P127" i="1"/>
  <c r="P76" i="1"/>
  <c r="S76" i="1" s="1"/>
  <c r="U76" i="1" s="1"/>
  <c r="P384" i="1"/>
  <c r="S384" i="1" s="1"/>
  <c r="U384" i="1" s="1"/>
  <c r="P155" i="1"/>
  <c r="P298" i="1"/>
  <c r="S298" i="1" s="1"/>
  <c r="U298" i="1" s="1"/>
  <c r="P70" i="1"/>
  <c r="P304" i="1"/>
  <c r="P201" i="1"/>
  <c r="S201" i="1" s="1"/>
  <c r="U201" i="1" s="1"/>
  <c r="P121" i="1"/>
  <c r="S121" i="1" s="1"/>
  <c r="U121" i="1" s="1"/>
  <c r="P92" i="1"/>
  <c r="S92" i="1" s="1"/>
  <c r="U92" i="1" s="1"/>
  <c r="P181" i="1"/>
  <c r="P193" i="1"/>
  <c r="P126" i="1"/>
  <c r="P386" i="1"/>
  <c r="S386" i="1" s="1"/>
  <c r="U386" i="1" s="1"/>
  <c r="P354" i="1"/>
  <c r="S354" i="1" s="1"/>
  <c r="U354" i="1" s="1"/>
  <c r="P64" i="1"/>
  <c r="S64" i="1" s="1"/>
  <c r="U64" i="1" s="1"/>
  <c r="P89" i="1"/>
  <c r="P122" i="1"/>
  <c r="S122" i="1" s="1"/>
  <c r="U122" i="1" s="1"/>
  <c r="P150" i="1"/>
  <c r="S150" i="1" s="1"/>
  <c r="U150" i="1" s="1"/>
  <c r="P358" i="1"/>
  <c r="S358" i="1" s="1"/>
  <c r="U358" i="1" s="1"/>
  <c r="P308" i="1"/>
  <c r="P217" i="1"/>
  <c r="P59" i="1"/>
  <c r="P152" i="1"/>
  <c r="S152" i="1" s="1"/>
  <c r="U152" i="1" s="1"/>
  <c r="P128" i="1"/>
  <c r="S128" i="1" s="1"/>
  <c r="U128" i="1" s="1"/>
  <c r="P267" i="1"/>
  <c r="S267" i="1" s="1"/>
  <c r="U267" i="1" s="1"/>
  <c r="P360" i="1"/>
  <c r="S360" i="1" s="1"/>
  <c r="U360" i="1" s="1"/>
  <c r="P355" i="1"/>
  <c r="S355" i="1" s="1"/>
  <c r="U355" i="1" s="1"/>
  <c r="P253" i="1"/>
  <c r="P345" i="1"/>
  <c r="S345" i="1" s="1"/>
  <c r="U345" i="1" s="1"/>
  <c r="P390" i="1"/>
  <c r="S390" i="1" s="1"/>
  <c r="U390" i="1" s="1"/>
  <c r="P389" i="1"/>
  <c r="S389" i="1" s="1"/>
  <c r="U389" i="1" s="1"/>
  <c r="P254" i="1"/>
  <c r="S254" i="1" s="1"/>
  <c r="U254" i="1" s="1"/>
  <c r="P212" i="1"/>
  <c r="S212" i="1" s="1"/>
  <c r="U212" i="1" s="1"/>
  <c r="P282" i="1"/>
  <c r="S282" i="1" s="1"/>
  <c r="U282" i="1" s="1"/>
  <c r="P172" i="1"/>
  <c r="S172" i="1" s="1"/>
  <c r="U172" i="1" s="1"/>
  <c r="P363" i="1"/>
  <c r="S363" i="1" s="1"/>
  <c r="U363" i="1" s="1"/>
  <c r="P301" i="1"/>
  <c r="P385" i="1"/>
  <c r="S385" i="1" s="1"/>
  <c r="U385" i="1" s="1"/>
  <c r="P287" i="1"/>
  <c r="S287" i="1" s="1"/>
  <c r="U287" i="1" s="1"/>
  <c r="W15" i="1"/>
  <c r="P294" i="1"/>
  <c r="P387" i="1"/>
  <c r="S387" i="1" s="1"/>
  <c r="U387" i="1" s="1"/>
  <c r="P381" i="1"/>
  <c r="S381" i="1" s="1"/>
  <c r="U381" i="1" s="1"/>
  <c r="P117" i="1"/>
  <c r="P293" i="1"/>
  <c r="P198" i="1"/>
  <c r="S198" i="1" s="1"/>
  <c r="U198" i="1" s="1"/>
  <c r="P251" i="1"/>
  <c r="S251" i="1" s="1"/>
  <c r="U251" i="1" s="1"/>
  <c r="P170" i="1"/>
  <c r="P91" i="1"/>
  <c r="S91" i="1" s="1"/>
  <c r="U91" i="1" s="1"/>
  <c r="P371" i="1"/>
  <c r="P368" i="1"/>
  <c r="S368" i="1" s="1"/>
  <c r="U368" i="1" s="1"/>
  <c r="P341" i="1"/>
  <c r="W14" i="1"/>
  <c r="G423" i="1"/>
  <c r="K423" i="1" s="1"/>
  <c r="P423" i="1"/>
  <c r="S423" i="1" s="1"/>
  <c r="U423" i="1" s="1"/>
  <c r="Q13" i="2"/>
  <c r="N13" i="2"/>
  <c r="C13" i="2"/>
  <c r="D13" i="2"/>
  <c r="L13" i="2"/>
  <c r="I13" i="2"/>
  <c r="P137" i="1"/>
  <c r="P270" i="1"/>
  <c r="S270" i="1" s="1"/>
  <c r="U270" i="1" s="1"/>
  <c r="P295" i="1"/>
  <c r="P141" i="1"/>
  <c r="S141" i="1" s="1"/>
  <c r="U141" i="1" s="1"/>
  <c r="P326" i="1"/>
  <c r="S326" i="1" s="1"/>
  <c r="U326" i="1" s="1"/>
  <c r="P138" i="1"/>
  <c r="S138" i="1" s="1"/>
  <c r="U138" i="1" s="1"/>
  <c r="P114" i="1"/>
  <c r="S114" i="1" s="1"/>
  <c r="U114" i="1" s="1"/>
  <c r="P288" i="1"/>
  <c r="S288" i="1" s="1"/>
  <c r="U288" i="1" s="1"/>
  <c r="P343" i="1"/>
  <c r="P109" i="1"/>
  <c r="S109" i="1" s="1"/>
  <c r="S98" i="1"/>
  <c r="U98" i="1" s="1"/>
  <c r="P376" i="1"/>
  <c r="S376" i="1" s="1"/>
  <c r="U376" i="1" s="1"/>
  <c r="P391" i="1"/>
  <c r="S391" i="1" s="1"/>
  <c r="U391" i="1" s="1"/>
  <c r="P372" i="1"/>
  <c r="S372" i="1" s="1"/>
  <c r="U372" i="1" s="1"/>
  <c r="P394" i="1"/>
  <c r="S394" i="1" s="1"/>
  <c r="U394" i="1" s="1"/>
  <c r="P322" i="1"/>
  <c r="S322" i="1" s="1"/>
  <c r="U322" i="1" s="1"/>
  <c r="P218" i="1"/>
  <c r="P279" i="1"/>
  <c r="S279" i="1" s="1"/>
  <c r="U279" i="1" s="1"/>
  <c r="P87" i="1"/>
  <c r="P77" i="1"/>
  <c r="S77" i="1" s="1"/>
  <c r="U77" i="1" s="1"/>
  <c r="P61" i="1"/>
  <c r="S61" i="1" s="1"/>
  <c r="U61" i="1" s="1"/>
  <c r="P281" i="1"/>
  <c r="S281" i="1" s="1"/>
  <c r="U281" i="1" s="1"/>
  <c r="P333" i="1"/>
  <c r="S333" i="1" s="1"/>
  <c r="U333" i="1" s="1"/>
  <c r="P84" i="1"/>
  <c r="S84" i="1" s="1"/>
  <c r="U84" i="1" s="1"/>
  <c r="P283" i="1"/>
  <c r="S283" i="1" s="1"/>
  <c r="U283" i="1" s="1"/>
  <c r="P245" i="1"/>
  <c r="S245" i="1" s="1"/>
  <c r="U245" i="1" s="1"/>
  <c r="P145" i="1"/>
  <c r="S145" i="1" s="1"/>
  <c r="U145" i="1" s="1"/>
  <c r="P252" i="1"/>
  <c r="S252" i="1" s="1"/>
  <c r="U252" i="1" s="1"/>
  <c r="P158" i="1"/>
  <c r="S158" i="1" s="1"/>
  <c r="U158" i="1" s="1"/>
  <c r="P215" i="1"/>
  <c r="S215" i="1" s="1"/>
  <c r="U215" i="1" s="1"/>
  <c r="P113" i="1"/>
  <c r="S113" i="1" s="1"/>
  <c r="U113" i="1" s="1"/>
  <c r="P220" i="1"/>
  <c r="P129" i="1"/>
  <c r="S129" i="1" s="1"/>
  <c r="U129" i="1" s="1"/>
  <c r="P93" i="1"/>
  <c r="S93" i="1" s="1"/>
  <c r="U93" i="1" s="1"/>
  <c r="P124" i="1"/>
  <c r="S124" i="1" s="1"/>
  <c r="U124" i="1" s="1"/>
  <c r="P340" i="1"/>
  <c r="S340" i="1" s="1"/>
  <c r="U340" i="1" s="1"/>
  <c r="P375" i="1"/>
  <c r="W12" i="1"/>
  <c r="W4" i="1"/>
  <c r="W5" i="1"/>
  <c r="P365" i="1"/>
  <c r="S365" i="1" s="1"/>
  <c r="U365" i="1" s="1"/>
  <c r="P280" i="1"/>
  <c r="S280" i="1" s="1"/>
  <c r="U280" i="1" s="1"/>
  <c r="P119" i="1"/>
  <c r="P110" i="1"/>
  <c r="S110" i="1" s="1"/>
  <c r="U110" i="1" s="1"/>
  <c r="P66" i="1"/>
  <c r="S66" i="1" s="1"/>
  <c r="U66" i="1" s="1"/>
  <c r="P303" i="1"/>
  <c r="S303" i="1" s="1"/>
  <c r="U303" i="1" s="1"/>
  <c r="P106" i="1"/>
  <c r="S106" i="1" s="1"/>
  <c r="U106" i="1" s="1"/>
  <c r="P97" i="1"/>
  <c r="S97" i="1" s="1"/>
  <c r="U97" i="1" s="1"/>
  <c r="P68" i="1"/>
  <c r="S68" i="1" s="1"/>
  <c r="P103" i="1"/>
  <c r="P393" i="1"/>
  <c r="S393" i="1" s="1"/>
  <c r="U393" i="1" s="1"/>
  <c r="P380" i="1"/>
  <c r="S380" i="1" s="1"/>
  <c r="U380" i="1" s="1"/>
  <c r="P395" i="1"/>
  <c r="S395" i="1" s="1"/>
  <c r="U395" i="1" s="1"/>
  <c r="P392" i="1"/>
  <c r="S392" i="1" s="1"/>
  <c r="U392" i="1" s="1"/>
  <c r="P404" i="1"/>
  <c r="S404" i="1" s="1"/>
  <c r="U404" i="1" s="1"/>
  <c r="P311" i="1"/>
  <c r="P296" i="1"/>
  <c r="S296" i="1" s="1"/>
  <c r="U296" i="1" s="1"/>
  <c r="P319" i="1"/>
  <c r="P248" i="1"/>
  <c r="P297" i="1"/>
  <c r="S297" i="1" s="1"/>
  <c r="U297" i="1" s="1"/>
  <c r="P67" i="1"/>
  <c r="S67" i="1" s="1"/>
  <c r="U67" i="1" s="1"/>
  <c r="P133" i="1"/>
  <c r="S133" i="1" s="1"/>
  <c r="U133" i="1" s="1"/>
  <c r="P90" i="1"/>
  <c r="S90" i="1" s="1"/>
  <c r="U90" i="1" s="1"/>
  <c r="P202" i="1"/>
  <c r="S202" i="1" s="1"/>
  <c r="U202" i="1" s="1"/>
  <c r="P82" i="1"/>
  <c r="P104" i="1"/>
  <c r="S104" i="1" s="1"/>
  <c r="U104" i="1" s="1"/>
  <c r="P300" i="1"/>
  <c r="P199" i="1"/>
  <c r="S199" i="1" s="1"/>
  <c r="U199" i="1" s="1"/>
  <c r="P179" i="1"/>
  <c r="P209" i="1"/>
  <c r="P140" i="1"/>
  <c r="S140" i="1" s="1"/>
  <c r="U140" i="1" s="1"/>
  <c r="P243" i="1"/>
  <c r="S243" i="1" s="1"/>
  <c r="U243" i="1" s="1"/>
  <c r="P197" i="1"/>
  <c r="S197" i="1" s="1"/>
  <c r="U197" i="1" s="1"/>
  <c r="P222" i="1"/>
  <c r="S222" i="1" s="1"/>
  <c r="U222" i="1" s="1"/>
  <c r="P292" i="1"/>
  <c r="S292" i="1" s="1"/>
  <c r="U292" i="1" s="1"/>
  <c r="P99" i="1"/>
  <c r="P357" i="1"/>
  <c r="P346" i="1"/>
  <c r="S346" i="1" s="1"/>
  <c r="U346" i="1" s="1"/>
  <c r="P362" i="1"/>
  <c r="S362" i="1" s="1"/>
  <c r="U362" i="1" s="1"/>
  <c r="W2" i="1"/>
  <c r="W11" i="1"/>
  <c r="W3" i="1"/>
  <c r="W13" i="1"/>
  <c r="P80" i="1"/>
  <c r="S80" i="1" s="1"/>
  <c r="U80" i="1" s="1"/>
  <c r="P81" i="1"/>
  <c r="P312" i="1"/>
  <c r="S312" i="1" s="1"/>
  <c r="U312" i="1" s="1"/>
  <c r="P71" i="1"/>
  <c r="S71" i="1" s="1"/>
  <c r="U71" i="1" s="1"/>
  <c r="P176" i="1"/>
  <c r="P272" i="1"/>
  <c r="S272" i="1" s="1"/>
  <c r="U272" i="1" s="1"/>
  <c r="P160" i="1"/>
  <c r="P370" i="1"/>
  <c r="S370" i="1" s="1"/>
  <c r="U370" i="1" s="1"/>
  <c r="P366" i="1"/>
  <c r="S366" i="1" s="1"/>
  <c r="U366" i="1" s="1"/>
  <c r="P400" i="1"/>
  <c r="S400" i="1" s="1"/>
  <c r="U400" i="1" s="1"/>
  <c r="P329" i="1"/>
  <c r="P233" i="1"/>
  <c r="S233" i="1" s="1"/>
  <c r="P216" i="1"/>
  <c r="P306" i="1"/>
  <c r="S306" i="1" s="1"/>
  <c r="U306" i="1" s="1"/>
  <c r="P69" i="1"/>
  <c r="S69" i="1" s="1"/>
  <c r="U69" i="1" s="1"/>
  <c r="P136" i="1"/>
  <c r="S136" i="1" s="1"/>
  <c r="U136" i="1" s="1"/>
  <c r="P180" i="1"/>
  <c r="S180" i="1" s="1"/>
  <c r="U180" i="1" s="1"/>
  <c r="P230" i="1"/>
  <c r="S230" i="1" s="1"/>
  <c r="U230" i="1" s="1"/>
  <c r="P175" i="1"/>
  <c r="S175" i="1" s="1"/>
  <c r="U175" i="1" s="1"/>
  <c r="P203" i="1"/>
  <c r="S203" i="1" s="1"/>
  <c r="U203" i="1" s="1"/>
  <c r="P183" i="1"/>
  <c r="S183" i="1" s="1"/>
  <c r="U183" i="1" s="1"/>
  <c r="P162" i="1"/>
  <c r="P178" i="1"/>
  <c r="S178" i="1" s="1"/>
  <c r="U178" i="1" s="1"/>
  <c r="P116" i="1"/>
  <c r="P359" i="1"/>
  <c r="S359" i="1" s="1"/>
  <c r="U359" i="1" s="1"/>
  <c r="P350" i="1"/>
  <c r="P347" i="1"/>
  <c r="S347" i="1" s="1"/>
  <c r="U347" i="1" s="1"/>
  <c r="P397" i="1"/>
  <c r="S397" i="1" s="1"/>
  <c r="U397" i="1" s="1"/>
  <c r="P406" i="1"/>
  <c r="S406" i="1" s="1"/>
  <c r="U406" i="1" s="1"/>
  <c r="W18" i="1"/>
  <c r="W10" i="1"/>
  <c r="W17" i="1"/>
  <c r="W9" i="1"/>
  <c r="P238" i="1"/>
  <c r="P111" i="1"/>
  <c r="S111" i="1" s="1"/>
  <c r="U111" i="1" s="1"/>
  <c r="P154" i="1"/>
  <c r="S154" i="1" s="1"/>
  <c r="U154" i="1" s="1"/>
  <c r="P72" i="1"/>
  <c r="S72" i="1" s="1"/>
  <c r="P256" i="1"/>
  <c r="S256" i="1" s="1"/>
  <c r="U256" i="1" s="1"/>
  <c r="P224" i="1"/>
  <c r="S224" i="1" s="1"/>
  <c r="U224" i="1" s="1"/>
  <c r="P246" i="1"/>
  <c r="S246" i="1" s="1"/>
  <c r="U246" i="1" s="1"/>
  <c r="P118" i="1"/>
  <c r="S118" i="1" s="1"/>
  <c r="U118" i="1" s="1"/>
  <c r="P353" i="1"/>
  <c r="S353" i="1" s="1"/>
  <c r="U353" i="1" s="1"/>
  <c r="P328" i="1"/>
  <c r="S328" i="1" s="1"/>
  <c r="U328" i="1" s="1"/>
  <c r="P402" i="1"/>
  <c r="S402" i="1" s="1"/>
  <c r="U402" i="1" s="1"/>
  <c r="P403" i="1"/>
  <c r="S403" i="1" s="1"/>
  <c r="U403" i="1" s="1"/>
  <c r="P396" i="1"/>
  <c r="S396" i="1" s="1"/>
  <c r="U396" i="1" s="1"/>
  <c r="P309" i="1"/>
  <c r="S309" i="1" s="1"/>
  <c r="U309" i="1" s="1"/>
  <c r="P334" i="1"/>
  <c r="P323" i="1"/>
  <c r="S323" i="1" s="1"/>
  <c r="U323" i="1" s="1"/>
  <c r="P259" i="1"/>
  <c r="P147" i="1"/>
  <c r="P75" i="1"/>
  <c r="S75" i="1" s="1"/>
  <c r="U75" i="1" s="1"/>
  <c r="P211" i="1"/>
  <c r="S211" i="1" s="1"/>
  <c r="U211" i="1" s="1"/>
  <c r="P125" i="1"/>
  <c r="P134" i="1"/>
  <c r="S134" i="1" s="1"/>
  <c r="U134" i="1" s="1"/>
  <c r="P241" i="1"/>
  <c r="S241" i="1" s="1"/>
  <c r="U241" i="1" s="1"/>
  <c r="P165" i="1"/>
  <c r="S165" i="1" s="1"/>
  <c r="U165" i="1" s="1"/>
  <c r="P206" i="1"/>
  <c r="P100" i="1"/>
  <c r="S100" i="1" s="1"/>
  <c r="U100" i="1" s="1"/>
  <c r="P195" i="1"/>
  <c r="S195" i="1" s="1"/>
  <c r="U195" i="1" s="1"/>
  <c r="P108" i="1"/>
  <c r="P223" i="1"/>
  <c r="S223" i="1" s="1"/>
  <c r="U223" i="1" s="1"/>
  <c r="P192" i="1"/>
  <c r="S192" i="1" s="1"/>
  <c r="U192" i="1" s="1"/>
  <c r="P173" i="1"/>
  <c r="S173" i="1" s="1"/>
  <c r="U173" i="1" s="1"/>
  <c r="P228" i="1"/>
  <c r="S228" i="1" s="1"/>
  <c r="U228" i="1" s="1"/>
  <c r="P177" i="1"/>
  <c r="S177" i="1" s="1"/>
  <c r="U177" i="1" s="1"/>
  <c r="P226" i="1"/>
  <c r="S226" i="1" s="1"/>
  <c r="U226" i="1" s="1"/>
  <c r="P191" i="1"/>
  <c r="S191" i="1" s="1"/>
  <c r="U191" i="1" s="1"/>
  <c r="P174" i="1"/>
  <c r="P95" i="1"/>
  <c r="S95" i="1" s="1"/>
  <c r="U95" i="1" s="1"/>
  <c r="P364" i="1"/>
  <c r="S364" i="1" s="1"/>
  <c r="U364" i="1" s="1"/>
  <c r="P337" i="1"/>
  <c r="S337" i="1" s="1"/>
  <c r="U337" i="1" s="1"/>
  <c r="P320" i="1"/>
  <c r="S320" i="1" s="1"/>
  <c r="U320" i="1" s="1"/>
  <c r="P367" i="1"/>
  <c r="S367" i="1" s="1"/>
  <c r="U367" i="1" s="1"/>
  <c r="P310" i="1"/>
  <c r="S310" i="1" s="1"/>
  <c r="U310" i="1" s="1"/>
  <c r="S164" i="1"/>
  <c r="U164" i="1" s="1"/>
  <c r="P96" i="1"/>
  <c r="P398" i="1"/>
  <c r="S398" i="1" s="1"/>
  <c r="U398" i="1" s="1"/>
  <c r="P399" i="1"/>
  <c r="S399" i="1" s="1"/>
  <c r="U399" i="1" s="1"/>
  <c r="P373" i="1"/>
  <c r="S373" i="1" s="1"/>
  <c r="U373" i="1" s="1"/>
  <c r="P232" i="1"/>
  <c r="S232" i="1" s="1"/>
  <c r="P135" i="1"/>
  <c r="S135" i="1" s="1"/>
  <c r="U135" i="1" s="1"/>
  <c r="P257" i="1"/>
  <c r="S257" i="1" s="1"/>
  <c r="U257" i="1" s="1"/>
  <c r="P83" i="1"/>
  <c r="S83" i="1" s="1"/>
  <c r="U83" i="1" s="1"/>
  <c r="P286" i="1"/>
  <c r="P78" i="1"/>
  <c r="P268" i="1"/>
  <c r="S268" i="1" s="1"/>
  <c r="U268" i="1" s="1"/>
  <c r="P123" i="1"/>
  <c r="P182" i="1"/>
  <c r="S182" i="1" s="1"/>
  <c r="U182" i="1" s="1"/>
  <c r="P250" i="1"/>
  <c r="P161" i="1"/>
  <c r="S161" i="1" s="1"/>
  <c r="U161" i="1" s="1"/>
  <c r="P374" i="1"/>
  <c r="S374" i="1" s="1"/>
  <c r="U374" i="1" s="1"/>
  <c r="P349" i="1"/>
  <c r="S349" i="1" s="1"/>
  <c r="U349" i="1" s="1"/>
  <c r="P338" i="1"/>
  <c r="S338" i="1" s="1"/>
  <c r="U338" i="1" s="1"/>
  <c r="W16" i="1"/>
  <c r="S33" i="1"/>
  <c r="U33" i="1" s="1"/>
  <c r="H33" i="1"/>
  <c r="E201" i="3"/>
  <c r="F264" i="1"/>
  <c r="E237" i="3"/>
  <c r="F330" i="1"/>
  <c r="P131" i="1"/>
  <c r="S131" i="1" s="1"/>
  <c r="U131" i="1" s="1"/>
  <c r="G131" i="1"/>
  <c r="I131" i="1" s="1"/>
  <c r="S179" i="1"/>
  <c r="U179" i="1" s="1"/>
  <c r="S89" i="1"/>
  <c r="U89" i="1" s="1"/>
  <c r="G186" i="1"/>
  <c r="I186" i="1" s="1"/>
  <c r="S332" i="1"/>
  <c r="U332" i="1" s="1"/>
  <c r="S343" i="1"/>
  <c r="U343" i="1" s="1"/>
  <c r="J202" i="1"/>
  <c r="S74" i="1"/>
  <c r="U74" i="1" s="1"/>
  <c r="E271" i="3"/>
  <c r="G318" i="1"/>
  <c r="K318" i="1" s="1"/>
  <c r="P318" i="1"/>
  <c r="S318" i="1" s="1"/>
  <c r="U318" i="1" s="1"/>
  <c r="F244" i="1"/>
  <c r="E188" i="3"/>
  <c r="E315" i="3"/>
  <c r="F321" i="1"/>
  <c r="P85" i="1"/>
  <c r="S85" i="1" s="1"/>
  <c r="U85" i="1" s="1"/>
  <c r="H37" i="1"/>
  <c r="S37" i="1"/>
  <c r="U37" i="1" s="1"/>
  <c r="K371" i="1"/>
  <c r="S371" i="1"/>
  <c r="U371" i="1" s="1"/>
  <c r="E46" i="3"/>
  <c r="F56" i="1"/>
  <c r="S319" i="1"/>
  <c r="U319" i="1" s="1"/>
  <c r="S248" i="1"/>
  <c r="U248" i="1" s="1"/>
  <c r="E281" i="3"/>
  <c r="F236" i="1"/>
  <c r="S217" i="1"/>
  <c r="U217" i="1" s="1"/>
  <c r="G65" i="1"/>
  <c r="I65" i="1" s="1"/>
  <c r="P65" i="1"/>
  <c r="G408" i="1"/>
  <c r="K408" i="1" s="1"/>
  <c r="P408" i="1"/>
  <c r="G103" i="1"/>
  <c r="K103" i="1" s="1"/>
  <c r="G278" i="1"/>
  <c r="I278" i="1" s="1"/>
  <c r="S375" i="1"/>
  <c r="U375" i="1" s="1"/>
  <c r="S301" i="1"/>
  <c r="U301" i="1" s="1"/>
  <c r="G88" i="1"/>
  <c r="I88" i="1" s="1"/>
  <c r="S210" i="1"/>
  <c r="U210" i="1" s="1"/>
  <c r="E234" i="3"/>
  <c r="F325" i="1"/>
  <c r="G200" i="1"/>
  <c r="I200" i="1" s="1"/>
  <c r="P200" i="1"/>
  <c r="F307" i="1"/>
  <c r="E223" i="3"/>
  <c r="E282" i="3"/>
  <c r="F240" i="1"/>
  <c r="P229" i="1"/>
  <c r="G229" i="1"/>
  <c r="J229" i="1" s="1"/>
  <c r="P60" i="1"/>
  <c r="S60" i="1" s="1"/>
  <c r="U60" i="1" s="1"/>
  <c r="G60" i="1"/>
  <c r="I60" i="1" s="1"/>
  <c r="G401" i="1"/>
  <c r="K401" i="1" s="1"/>
  <c r="P401" i="1"/>
  <c r="S401" i="1" s="1"/>
  <c r="U401" i="1" s="1"/>
  <c r="S238" i="1"/>
  <c r="U238" i="1" s="1"/>
  <c r="S295" i="1"/>
  <c r="U295" i="1" s="1"/>
  <c r="G160" i="1"/>
  <c r="I160" i="1" s="1"/>
  <c r="G176" i="1"/>
  <c r="I176" i="1" s="1"/>
  <c r="E233" i="3"/>
  <c r="F324" i="1"/>
  <c r="G258" i="1"/>
  <c r="J258" i="1" s="1"/>
  <c r="P258" i="1"/>
  <c r="P112" i="1"/>
  <c r="S112" i="1" s="1"/>
  <c r="U112" i="1" s="1"/>
  <c r="P277" i="1"/>
  <c r="S277" i="1" s="1"/>
  <c r="U277" i="1" s="1"/>
  <c r="S126" i="1"/>
  <c r="U126" i="1" s="1"/>
  <c r="G294" i="1"/>
  <c r="J294" i="1" s="1"/>
  <c r="S81" i="1"/>
  <c r="U81" i="1" s="1"/>
  <c r="I242" i="1"/>
  <c r="S242" i="1"/>
  <c r="U242" i="1" s="1"/>
  <c r="G147" i="1"/>
  <c r="J147" i="1" s="1"/>
  <c r="P285" i="1"/>
  <c r="S285" i="1" s="1"/>
  <c r="U285" i="1" s="1"/>
  <c r="G285" i="1"/>
  <c r="J285" i="1" s="1"/>
  <c r="F314" i="1"/>
  <c r="E314" i="3"/>
  <c r="P284" i="1"/>
  <c r="S284" i="1" s="1"/>
  <c r="U284" i="1" s="1"/>
  <c r="H28" i="1"/>
  <c r="S28" i="1"/>
  <c r="U28" i="1" s="1"/>
  <c r="G79" i="1"/>
  <c r="I79" i="1" s="1"/>
  <c r="P79" i="1"/>
  <c r="F73" i="1"/>
  <c r="E63" i="3"/>
  <c r="P344" i="1"/>
  <c r="S344" i="1" s="1"/>
  <c r="U344" i="1" s="1"/>
  <c r="G344" i="1"/>
  <c r="K344" i="1" s="1"/>
  <c r="G382" i="1"/>
  <c r="K382" i="1" s="1"/>
  <c r="P382" i="1"/>
  <c r="S137" i="1"/>
  <c r="U137" i="1" s="1"/>
  <c r="S194" i="1"/>
  <c r="U194" i="1" s="1"/>
  <c r="S82" i="1"/>
  <c r="U82" i="1" s="1"/>
  <c r="S119" i="1"/>
  <c r="U119" i="1" s="1"/>
  <c r="G96" i="1"/>
  <c r="J96" i="1" s="1"/>
  <c r="G335" i="1"/>
  <c r="I335" i="1" s="1"/>
  <c r="J199" i="1"/>
  <c r="S221" i="1"/>
  <c r="U221" i="1" s="1"/>
  <c r="I221" i="1"/>
  <c r="S144" i="1"/>
  <c r="U144" i="1" s="1"/>
  <c r="J323" i="1"/>
  <c r="S313" i="1"/>
  <c r="U313" i="1" s="1"/>
  <c r="G289" i="1"/>
  <c r="K289" i="1" s="1"/>
  <c r="P289" i="1"/>
  <c r="P276" i="1"/>
  <c r="S276" i="1" s="1"/>
  <c r="U276" i="1" s="1"/>
  <c r="P156" i="1"/>
  <c r="S156" i="1" s="1"/>
  <c r="U156" i="1" s="1"/>
  <c r="S70" i="1"/>
  <c r="U70" i="1" s="1"/>
  <c r="S44" i="1"/>
  <c r="U44" i="1" s="1"/>
  <c r="H44" i="1"/>
  <c r="P260" i="1"/>
  <c r="G260" i="1"/>
  <c r="I260" i="1" s="1"/>
  <c r="E47" i="3"/>
  <c r="F57" i="1"/>
  <c r="S36" i="1"/>
  <c r="U36" i="1" s="1"/>
  <c r="H36" i="1"/>
  <c r="P132" i="1"/>
  <c r="S132" i="1" s="1"/>
  <c r="U132" i="1" s="1"/>
  <c r="G132" i="1"/>
  <c r="I132" i="1" s="1"/>
  <c r="P189" i="1"/>
  <c r="S189" i="1" s="1"/>
  <c r="U189" i="1" s="1"/>
  <c r="G189" i="1"/>
  <c r="I189" i="1" s="1"/>
  <c r="P171" i="1"/>
  <c r="S171" i="1" s="1"/>
  <c r="U171" i="1" s="1"/>
  <c r="G171" i="1"/>
  <c r="I171" i="1" s="1"/>
  <c r="P139" i="1"/>
  <c r="S139" i="1" s="1"/>
  <c r="U139" i="1" s="1"/>
  <c r="G139" i="1"/>
  <c r="I139" i="1" s="1"/>
  <c r="P266" i="1"/>
  <c r="S266" i="1" s="1"/>
  <c r="U266" i="1" s="1"/>
  <c r="G266" i="1"/>
  <c r="J266" i="1" s="1"/>
  <c r="S250" i="1"/>
  <c r="U250" i="1" s="1"/>
  <c r="G275" i="1"/>
  <c r="J275" i="1" s="1"/>
  <c r="P275" i="1"/>
  <c r="G239" i="1"/>
  <c r="J239" i="1" s="1"/>
  <c r="P239" i="1"/>
  <c r="S239" i="1" s="1"/>
  <c r="U239" i="1" s="1"/>
  <c r="F24" i="1"/>
  <c r="G24" i="1" s="1"/>
  <c r="E14" i="3"/>
  <c r="G388" i="1"/>
  <c r="K388" i="1" s="1"/>
  <c r="P388" i="1"/>
  <c r="S388" i="1" s="1"/>
  <c r="U388" i="1" s="1"/>
  <c r="J98" i="1"/>
  <c r="P290" i="1"/>
  <c r="S290" i="1" s="1"/>
  <c r="U290" i="1" s="1"/>
  <c r="G214" i="1"/>
  <c r="J214" i="1" s="1"/>
  <c r="P214" i="1"/>
  <c r="G269" i="1"/>
  <c r="I269" i="1" s="1"/>
  <c r="P269" i="1"/>
  <c r="F327" i="1"/>
  <c r="E317" i="3"/>
  <c r="P153" i="1"/>
  <c r="S153" i="1" s="1"/>
  <c r="U153" i="1" s="1"/>
  <c r="G153" i="1"/>
  <c r="I153" i="1" s="1"/>
  <c r="S127" i="1"/>
  <c r="U127" i="1" s="1"/>
  <c r="S206" i="1"/>
  <c r="U206" i="1" s="1"/>
  <c r="E291" i="3"/>
  <c r="G78" i="1"/>
  <c r="I78" i="1" s="1"/>
  <c r="S117" i="1"/>
  <c r="U117" i="1" s="1"/>
  <c r="S123" i="1"/>
  <c r="U123" i="1" s="1"/>
  <c r="G102" i="1"/>
  <c r="J102" i="1" s="1"/>
  <c r="P102" i="1"/>
  <c r="S102" i="1" s="1"/>
  <c r="U102" i="1" s="1"/>
  <c r="G237" i="1"/>
  <c r="I237" i="1" s="1"/>
  <c r="P237" i="1"/>
  <c r="S237" i="1" s="1"/>
  <c r="U237" i="1" s="1"/>
  <c r="S162" i="1"/>
  <c r="U162" i="1" s="1"/>
  <c r="S116" i="1"/>
  <c r="U116" i="1" s="1"/>
  <c r="S350" i="1"/>
  <c r="U350" i="1" s="1"/>
  <c r="P351" i="1"/>
  <c r="S351" i="1" s="1"/>
  <c r="U351" i="1" s="1"/>
  <c r="G351" i="1"/>
  <c r="K351" i="1" s="1"/>
  <c r="G405" i="1"/>
  <c r="K405" i="1" s="1"/>
  <c r="P405" i="1"/>
  <c r="S108" i="1"/>
  <c r="U108" i="1" s="1"/>
  <c r="G163" i="1"/>
  <c r="J163" i="1" s="1"/>
  <c r="P163" i="1"/>
  <c r="S163" i="1" s="1"/>
  <c r="U163" i="1" s="1"/>
  <c r="P234" i="1"/>
  <c r="G234" i="1"/>
  <c r="I234" i="1" s="1"/>
  <c r="S174" i="1"/>
  <c r="U174" i="1" s="1"/>
  <c r="P315" i="1"/>
  <c r="S315" i="1" s="1"/>
  <c r="U315" i="1" s="1"/>
  <c r="P331" i="1"/>
  <c r="S331" i="1" s="1"/>
  <c r="U331" i="1" s="1"/>
  <c r="G209" i="1"/>
  <c r="G205" i="1"/>
  <c r="J205" i="1" s="1"/>
  <c r="P205" i="1"/>
  <c r="S205" i="1" s="1"/>
  <c r="U205" i="1" s="1"/>
  <c r="S293" i="1"/>
  <c r="U293" i="1" s="1"/>
  <c r="P263" i="1"/>
  <c r="S263" i="1" s="1"/>
  <c r="U263" i="1" s="1"/>
  <c r="G263" i="1"/>
  <c r="J263" i="1" s="1"/>
  <c r="P159" i="1"/>
  <c r="S159" i="1" s="1"/>
  <c r="U159" i="1" s="1"/>
  <c r="G159" i="1"/>
  <c r="I159" i="1" s="1"/>
  <c r="P169" i="1"/>
  <c r="S169" i="1" s="1"/>
  <c r="U169" i="1" s="1"/>
  <c r="G169" i="1"/>
  <c r="J169" i="1" s="1"/>
  <c r="S329" i="1"/>
  <c r="U329" i="1" s="1"/>
  <c r="S311" i="1"/>
  <c r="U311" i="1" s="1"/>
  <c r="S155" i="1"/>
  <c r="U155" i="1" s="1"/>
  <c r="S259" i="1"/>
  <c r="U259" i="1" s="1"/>
  <c r="S59" i="1"/>
  <c r="U59" i="1" s="1"/>
  <c r="S216" i="1"/>
  <c r="U216" i="1" s="1"/>
  <c r="S304" i="1"/>
  <c r="U304" i="1" s="1"/>
  <c r="S86" i="1"/>
  <c r="U86" i="1" s="1"/>
  <c r="G190" i="1"/>
  <c r="I190" i="1" s="1"/>
  <c r="P190" i="1"/>
  <c r="S219" i="1"/>
  <c r="U219" i="1" s="1"/>
  <c r="P157" i="1"/>
  <c r="S157" i="1" s="1"/>
  <c r="U157" i="1" s="1"/>
  <c r="G157" i="1"/>
  <c r="I157" i="1" s="1"/>
  <c r="P107" i="1"/>
  <c r="S107" i="1" s="1"/>
  <c r="U107" i="1" s="1"/>
  <c r="G107" i="1"/>
  <c r="J107" i="1" s="1"/>
  <c r="G271" i="1"/>
  <c r="J271" i="1" s="1"/>
  <c r="P271" i="1"/>
  <c r="G207" i="1"/>
  <c r="J207" i="1" s="1"/>
  <c r="P207" i="1"/>
  <c r="S342" i="1"/>
  <c r="U342" i="1" s="1"/>
  <c r="S339" i="1"/>
  <c r="U339" i="1" s="1"/>
  <c r="G407" i="1"/>
  <c r="K407" i="1" s="1"/>
  <c r="P407" i="1"/>
  <c r="S300" i="1"/>
  <c r="U300" i="1" s="1"/>
  <c r="S181" i="1"/>
  <c r="U181" i="1" s="1"/>
  <c r="S231" i="1"/>
  <c r="U231" i="1" s="1"/>
  <c r="G149" i="1"/>
  <c r="I149" i="1" s="1"/>
  <c r="P149" i="1"/>
  <c r="S149" i="1" s="1"/>
  <c r="U149" i="1" s="1"/>
  <c r="G361" i="1"/>
  <c r="J361" i="1" s="1"/>
  <c r="P361" i="1"/>
  <c r="S361" i="1" s="1"/>
  <c r="U361" i="1" s="1"/>
  <c r="G369" i="1"/>
  <c r="K369" i="1" s="1"/>
  <c r="P369" i="1"/>
  <c r="S369" i="1" s="1"/>
  <c r="U369" i="1" s="1"/>
  <c r="G235" i="1"/>
  <c r="G166" i="1"/>
  <c r="P291" i="1"/>
  <c r="G291" i="1"/>
  <c r="J291" i="1" s="1"/>
  <c r="P204" i="1"/>
  <c r="G204" i="1"/>
  <c r="J204" i="1" s="1"/>
  <c r="S220" i="1"/>
  <c r="U220" i="1" s="1"/>
  <c r="G356" i="1"/>
  <c r="N356" i="1" s="1"/>
  <c r="P356" i="1"/>
  <c r="S308" i="1"/>
  <c r="U308" i="1" s="1"/>
  <c r="S334" i="1"/>
  <c r="U334" i="1" s="1"/>
  <c r="S316" i="1"/>
  <c r="U316" i="1" s="1"/>
  <c r="S218" i="1"/>
  <c r="U218" i="1" s="1"/>
  <c r="S87" i="1"/>
  <c r="U87" i="1" s="1"/>
  <c r="S146" i="1"/>
  <c r="U146" i="1" s="1"/>
  <c r="G105" i="1"/>
  <c r="S125" i="1"/>
  <c r="U125" i="1" s="1"/>
  <c r="S253" i="1"/>
  <c r="U253" i="1" s="1"/>
  <c r="S286" i="1"/>
  <c r="U286" i="1" s="1"/>
  <c r="P274" i="1"/>
  <c r="S274" i="1" s="1"/>
  <c r="U274" i="1" s="1"/>
  <c r="G274" i="1"/>
  <c r="J274" i="1" s="1"/>
  <c r="G185" i="1"/>
  <c r="I185" i="1" s="1"/>
  <c r="P185" i="1"/>
  <c r="P265" i="1"/>
  <c r="S265" i="1" s="1"/>
  <c r="U265" i="1" s="1"/>
  <c r="G265" i="1"/>
  <c r="J265" i="1" s="1"/>
  <c r="S99" i="1"/>
  <c r="U99" i="1" s="1"/>
  <c r="P352" i="1"/>
  <c r="G352" i="1"/>
  <c r="I352" i="1" s="1"/>
  <c r="P348" i="1"/>
  <c r="G348" i="1"/>
  <c r="K348" i="1" s="1"/>
  <c r="G208" i="1"/>
  <c r="G225" i="1"/>
  <c r="P227" i="1"/>
  <c r="S227" i="1" s="1"/>
  <c r="U227" i="1" s="1"/>
  <c r="P419" i="1"/>
  <c r="S419" i="1" s="1"/>
  <c r="U419" i="1" s="1"/>
  <c r="S170" i="1"/>
  <c r="U170" i="1" s="1"/>
  <c r="S193" i="1"/>
  <c r="U193" i="1" s="1"/>
  <c r="S101" i="1"/>
  <c r="U101" i="1" s="1"/>
  <c r="S357" i="1"/>
  <c r="U357" i="1" s="1"/>
  <c r="S341" i="1"/>
  <c r="U341" i="1" s="1"/>
  <c r="F21" i="2"/>
  <c r="K21" i="2"/>
  <c r="P422" i="1"/>
  <c r="S422" i="1" s="1"/>
  <c r="U422" i="1" s="1"/>
  <c r="P411" i="1"/>
  <c r="S411" i="1" s="1"/>
  <c r="U411" i="1" s="1"/>
  <c r="L21" i="2"/>
  <c r="I21" i="2"/>
  <c r="P414" i="1"/>
  <c r="J21" i="2"/>
  <c r="G415" i="1"/>
  <c r="K415" i="1" s="1"/>
  <c r="P415" i="1"/>
  <c r="S415" i="1" s="1"/>
  <c r="U415" i="1" s="1"/>
  <c r="G421" i="1"/>
  <c r="K421" i="1" s="1"/>
  <c r="P421" i="1"/>
  <c r="S421" i="1" s="1"/>
  <c r="U421" i="1" s="1"/>
  <c r="G418" i="1"/>
  <c r="K418" i="1" s="1"/>
  <c r="P418" i="1"/>
  <c r="S418" i="1" s="1"/>
  <c r="U418" i="1" s="1"/>
  <c r="P420" i="1"/>
  <c r="S420" i="1" s="1"/>
  <c r="U420" i="1" s="1"/>
  <c r="G420" i="1"/>
  <c r="K420" i="1" s="1"/>
  <c r="G417" i="1"/>
  <c r="K417" i="1" s="1"/>
  <c r="P417" i="1"/>
  <c r="P413" i="1"/>
  <c r="G413" i="1"/>
  <c r="K413" i="1" s="1"/>
  <c r="G410" i="1"/>
  <c r="K410" i="1" s="1"/>
  <c r="P410" i="1"/>
  <c r="G416" i="1"/>
  <c r="K416" i="1" s="1"/>
  <c r="P416" i="1"/>
  <c r="P412" i="1"/>
  <c r="G412" i="1"/>
  <c r="K412" i="1" s="1"/>
  <c r="D16" i="1"/>
  <c r="D19" i="1" s="1"/>
  <c r="G409" i="1"/>
  <c r="P409" i="1"/>
  <c r="D15" i="1"/>
  <c r="C19" i="1" s="1"/>
  <c r="G422" i="1"/>
  <c r="K422" i="1" s="1"/>
  <c r="G414" i="1"/>
  <c r="K414" i="1" s="1"/>
  <c r="O13" i="2"/>
  <c r="F13" i="2"/>
  <c r="P13" i="2"/>
  <c r="M13" i="2"/>
  <c r="C18" i="2"/>
  <c r="D18" i="2"/>
  <c r="C12" i="1"/>
  <c r="I18" i="2"/>
  <c r="L18" i="2"/>
  <c r="C11" i="1"/>
  <c r="F18" i="2"/>
  <c r="O423" i="1" l="1"/>
  <c r="O1" i="2"/>
  <c r="O4" i="2"/>
  <c r="P244" i="1"/>
  <c r="G244" i="1"/>
  <c r="J244" i="1" s="1"/>
  <c r="S147" i="1"/>
  <c r="U147" i="1" s="1"/>
  <c r="S348" i="1"/>
  <c r="U348" i="1" s="1"/>
  <c r="S407" i="1"/>
  <c r="U407" i="1" s="1"/>
  <c r="S234" i="1"/>
  <c r="U234" i="1" s="1"/>
  <c r="S405" i="1"/>
  <c r="U405" i="1" s="1"/>
  <c r="S269" i="1"/>
  <c r="U269" i="1" s="1"/>
  <c r="S260" i="1"/>
  <c r="U260" i="1" s="1"/>
  <c r="S382" i="1"/>
  <c r="U382" i="1" s="1"/>
  <c r="S258" i="1"/>
  <c r="U258" i="1" s="1"/>
  <c r="S229" i="1"/>
  <c r="U229" i="1" s="1"/>
  <c r="P325" i="1"/>
  <c r="S325" i="1" s="1"/>
  <c r="U325" i="1" s="1"/>
  <c r="G325" i="1"/>
  <c r="K325" i="1" s="1"/>
  <c r="G330" i="1"/>
  <c r="K330" i="1" s="1"/>
  <c r="P330" i="1"/>
  <c r="S330" i="1" s="1"/>
  <c r="U330" i="1" s="1"/>
  <c r="S209" i="1"/>
  <c r="U209" i="1" s="1"/>
  <c r="I209" i="1"/>
  <c r="G240" i="1"/>
  <c r="J240" i="1" s="1"/>
  <c r="P240" i="1"/>
  <c r="S240" i="1" s="1"/>
  <c r="U240" i="1" s="1"/>
  <c r="P236" i="1"/>
  <c r="S236" i="1" s="1"/>
  <c r="U236" i="1" s="1"/>
  <c r="G236" i="1"/>
  <c r="J236" i="1" s="1"/>
  <c r="S160" i="1"/>
  <c r="U160" i="1" s="1"/>
  <c r="S352" i="1"/>
  <c r="U352" i="1" s="1"/>
  <c r="S204" i="1"/>
  <c r="U204" i="1" s="1"/>
  <c r="S214" i="1"/>
  <c r="U214" i="1" s="1"/>
  <c r="S24" i="1"/>
  <c r="U24" i="1" s="1"/>
  <c r="H24" i="1"/>
  <c r="G324" i="1"/>
  <c r="K324" i="1" s="1"/>
  <c r="P324" i="1"/>
  <c r="P264" i="1"/>
  <c r="G264" i="1"/>
  <c r="J264" i="1" s="1"/>
  <c r="S186" i="1"/>
  <c r="U186" i="1" s="1"/>
  <c r="S103" i="1"/>
  <c r="U103" i="1" s="1"/>
  <c r="S291" i="1"/>
  <c r="U291" i="1" s="1"/>
  <c r="S207" i="1"/>
  <c r="U207" i="1" s="1"/>
  <c r="S78" i="1"/>
  <c r="U78" i="1" s="1"/>
  <c r="G314" i="1"/>
  <c r="J314" i="1" s="1"/>
  <c r="P314" i="1"/>
  <c r="S314" i="1" s="1"/>
  <c r="U314" i="1" s="1"/>
  <c r="P307" i="1"/>
  <c r="S307" i="1" s="1"/>
  <c r="U307" i="1" s="1"/>
  <c r="G307" i="1"/>
  <c r="K307" i="1" s="1"/>
  <c r="S408" i="1"/>
  <c r="U408" i="1" s="1"/>
  <c r="P321" i="1"/>
  <c r="G321" i="1"/>
  <c r="I321" i="1" s="1"/>
  <c r="S176" i="1"/>
  <c r="U176" i="1" s="1"/>
  <c r="S88" i="1"/>
  <c r="U88" i="1" s="1"/>
  <c r="P327" i="1"/>
  <c r="G327" i="1"/>
  <c r="I327" i="1" s="1"/>
  <c r="J225" i="1"/>
  <c r="S225" i="1"/>
  <c r="U225" i="1" s="1"/>
  <c r="J166" i="1"/>
  <c r="S166" i="1"/>
  <c r="U166" i="1" s="1"/>
  <c r="S190" i="1"/>
  <c r="U190" i="1" s="1"/>
  <c r="S275" i="1"/>
  <c r="U275" i="1" s="1"/>
  <c r="P57" i="1"/>
  <c r="G57" i="1"/>
  <c r="I57" i="1" s="1"/>
  <c r="P73" i="1"/>
  <c r="G73" i="1"/>
  <c r="I73" i="1" s="1"/>
  <c r="S200" i="1"/>
  <c r="U200" i="1" s="1"/>
  <c r="G56" i="1"/>
  <c r="H56" i="1" s="1"/>
  <c r="P56" i="1"/>
  <c r="S56" i="1" s="1"/>
  <c r="U56" i="1" s="1"/>
  <c r="S335" i="1"/>
  <c r="U335" i="1" s="1"/>
  <c r="S278" i="1"/>
  <c r="U278" i="1" s="1"/>
  <c r="J208" i="1"/>
  <c r="S208" i="1"/>
  <c r="U208" i="1" s="1"/>
  <c r="S185" i="1"/>
  <c r="U185" i="1" s="1"/>
  <c r="I105" i="1"/>
  <c r="S105" i="1"/>
  <c r="U105" i="1" s="1"/>
  <c r="S356" i="1"/>
  <c r="U356" i="1" s="1"/>
  <c r="S235" i="1"/>
  <c r="U235" i="1" s="1"/>
  <c r="I235" i="1"/>
  <c r="S271" i="1"/>
  <c r="U271" i="1" s="1"/>
  <c r="S289" i="1"/>
  <c r="U289" i="1" s="1"/>
  <c r="S79" i="1"/>
  <c r="U79" i="1" s="1"/>
  <c r="S65" i="1"/>
  <c r="U65" i="1" s="1"/>
  <c r="S96" i="1"/>
  <c r="U96" i="1" s="1"/>
  <c r="S294" i="1"/>
  <c r="U294" i="1" s="1"/>
  <c r="O413" i="1"/>
  <c r="O421" i="1"/>
  <c r="O419" i="1"/>
  <c r="O414" i="1"/>
  <c r="O422" i="1"/>
  <c r="O415" i="1"/>
  <c r="O411" i="1"/>
  <c r="O416" i="1"/>
  <c r="O409" i="1"/>
  <c r="O417" i="1"/>
  <c r="O410" i="1"/>
  <c r="O418" i="1"/>
  <c r="O412" i="1"/>
  <c r="O420" i="1"/>
  <c r="O315" i="1"/>
  <c r="O325" i="1"/>
  <c r="O236" i="1"/>
  <c r="O385" i="1"/>
  <c r="O258" i="1"/>
  <c r="O370" i="1"/>
  <c r="O294" i="1"/>
  <c r="O399" i="1"/>
  <c r="O274" i="1"/>
  <c r="O269" i="1"/>
  <c r="O206" i="1"/>
  <c r="O316" i="1"/>
  <c r="O263" i="1"/>
  <c r="O347" i="1"/>
  <c r="O374" i="1"/>
  <c r="O340" i="1"/>
  <c r="O403" i="1"/>
  <c r="O327" i="1"/>
  <c r="O400" i="1"/>
  <c r="O283" i="1"/>
  <c r="O346" i="1"/>
  <c r="O345" i="1"/>
  <c r="O394" i="1"/>
  <c r="O331" i="1"/>
  <c r="O362" i="1"/>
  <c r="O312" i="1"/>
  <c r="O259" i="1"/>
  <c r="O368" i="1"/>
  <c r="O389" i="1"/>
  <c r="O305" i="1"/>
  <c r="O279" i="1"/>
  <c r="O323" i="1"/>
  <c r="O356" i="1"/>
  <c r="O348" i="1"/>
  <c r="O218" i="1"/>
  <c r="O351" i="1"/>
  <c r="O393" i="1"/>
  <c r="O408" i="1"/>
  <c r="O307" i="1"/>
  <c r="O361" i="1"/>
  <c r="O322" i="1"/>
  <c r="O153" i="1"/>
  <c r="O371" i="1"/>
  <c r="O141" i="1"/>
  <c r="O398" i="1"/>
  <c r="C15" i="1"/>
  <c r="O291" i="1"/>
  <c r="O261" i="1"/>
  <c r="O300" i="1"/>
  <c r="O156" i="1"/>
  <c r="O303" i="1"/>
  <c r="O265" i="1"/>
  <c r="O397" i="1"/>
  <c r="O354" i="1"/>
  <c r="O241" i="1"/>
  <c r="O298" i="1"/>
  <c r="O329" i="1"/>
  <c r="O330" i="1"/>
  <c r="O292" i="1"/>
  <c r="O311" i="1"/>
  <c r="O289" i="1"/>
  <c r="O366" i="1"/>
  <c r="O310" i="1"/>
  <c r="O306" i="1"/>
  <c r="O147" i="1"/>
  <c r="O256" i="1"/>
  <c r="O134" i="1"/>
  <c r="O342" i="1"/>
  <c r="O401" i="1"/>
  <c r="O287" i="1"/>
  <c r="O367" i="1"/>
  <c r="O296" i="1"/>
  <c r="O380" i="1"/>
  <c r="O377" i="1"/>
  <c r="O313" i="1"/>
  <c r="O404" i="1"/>
  <c r="O240" i="1"/>
  <c r="O343" i="1"/>
  <c r="O304" i="1"/>
  <c r="O359" i="1"/>
  <c r="O271" i="1"/>
  <c r="O387" i="1"/>
  <c r="O293" i="1"/>
  <c r="O278" i="1"/>
  <c r="O332" i="1"/>
  <c r="O282" i="1"/>
  <c r="O338" i="1"/>
  <c r="O352" i="1"/>
  <c r="O270" i="1"/>
  <c r="O284" i="1"/>
  <c r="O382" i="1"/>
  <c r="O295" i="1"/>
  <c r="O318" i="1"/>
  <c r="O276" i="1"/>
  <c r="O309" i="1"/>
  <c r="O363" i="1"/>
  <c r="O135" i="1"/>
  <c r="O341" i="1"/>
  <c r="O360" i="1"/>
  <c r="O357" i="1"/>
  <c r="O406" i="1"/>
  <c r="O277" i="1"/>
  <c r="O297" i="1"/>
  <c r="O302" i="1"/>
  <c r="O320" i="1"/>
  <c r="O131" i="1"/>
  <c r="O369" i="1"/>
  <c r="O381" i="1"/>
  <c r="O286" i="1"/>
  <c r="O378" i="1"/>
  <c r="O395" i="1"/>
  <c r="O317" i="1"/>
  <c r="O334" i="1"/>
  <c r="O299" i="1"/>
  <c r="O285" i="1"/>
  <c r="O405" i="1"/>
  <c r="O214" i="1"/>
  <c r="O268" i="1"/>
  <c r="O328" i="1"/>
  <c r="O364" i="1"/>
  <c r="O383" i="1"/>
  <c r="O336" i="1"/>
  <c r="O264" i="1"/>
  <c r="O202" i="1"/>
  <c r="O262" i="1"/>
  <c r="O391" i="1"/>
  <c r="O349" i="1"/>
  <c r="O396" i="1"/>
  <c r="O333" i="1"/>
  <c r="O373" i="1"/>
  <c r="O126" i="1"/>
  <c r="O384" i="1"/>
  <c r="O290" i="1"/>
  <c r="O260" i="1"/>
  <c r="O326" i="1"/>
  <c r="O379" i="1"/>
  <c r="O272" i="1"/>
  <c r="O355" i="1"/>
  <c r="O319" i="1"/>
  <c r="O324" i="1"/>
  <c r="O143" i="1"/>
  <c r="O350" i="1"/>
  <c r="O266" i="1"/>
  <c r="O353" i="1"/>
  <c r="O301" i="1"/>
  <c r="O388" i="1"/>
  <c r="O273" i="1"/>
  <c r="O390" i="1"/>
  <c r="O376" i="1"/>
  <c r="O392" i="1"/>
  <c r="O365" i="1"/>
  <c r="O308" i="1"/>
  <c r="O314" i="1"/>
  <c r="O148" i="1"/>
  <c r="O280" i="1"/>
  <c r="O344" i="1"/>
  <c r="O335" i="1"/>
  <c r="O152" i="1"/>
  <c r="O257" i="1"/>
  <c r="O375" i="1"/>
  <c r="O386" i="1"/>
  <c r="O142" i="1"/>
  <c r="O407" i="1"/>
  <c r="O337" i="1"/>
  <c r="O372" i="1"/>
  <c r="O281" i="1"/>
  <c r="O275" i="1"/>
  <c r="O248" i="1"/>
  <c r="O267" i="1"/>
  <c r="O358" i="1"/>
  <c r="O321" i="1"/>
  <c r="O402" i="1"/>
  <c r="O155" i="1"/>
  <c r="O339" i="1"/>
  <c r="O288" i="1"/>
  <c r="C16" i="1"/>
  <c r="D18" i="1" s="1"/>
  <c r="S409" i="1"/>
  <c r="U409" i="1" s="1"/>
  <c r="S410" i="1"/>
  <c r="U410" i="1" s="1"/>
  <c r="S414" i="1"/>
  <c r="U414" i="1" s="1"/>
  <c r="K409" i="1"/>
  <c r="S413" i="1"/>
  <c r="U413" i="1" s="1"/>
  <c r="S412" i="1"/>
  <c r="U412" i="1" s="1"/>
  <c r="S417" i="1"/>
  <c r="U417" i="1" s="1"/>
  <c r="S416" i="1"/>
  <c r="U416" i="1" s="1"/>
  <c r="O3" i="2"/>
  <c r="O2" i="2"/>
  <c r="O6" i="2"/>
  <c r="O5" i="2"/>
  <c r="S57" i="1" l="1"/>
  <c r="U57" i="1" s="1"/>
  <c r="E14" i="1" s="1"/>
  <c r="S327" i="1"/>
  <c r="U327" i="1" s="1"/>
  <c r="S264" i="1"/>
  <c r="U264" i="1" s="1"/>
  <c r="S324" i="1"/>
  <c r="U324" i="1" s="1"/>
  <c r="S321" i="1"/>
  <c r="U321" i="1" s="1"/>
  <c r="S73" i="1"/>
  <c r="U73" i="1" s="1"/>
  <c r="S244" i="1"/>
  <c r="U244" i="1" s="1"/>
  <c r="O342" i="2"/>
  <c r="O282" i="2"/>
  <c r="O228" i="2"/>
  <c r="O55" i="2"/>
  <c r="O197" i="2"/>
  <c r="O293" i="2"/>
  <c r="O268" i="2"/>
  <c r="O319" i="2"/>
  <c r="O243" i="2"/>
  <c r="O216" i="2"/>
  <c r="O121" i="2"/>
  <c r="O106" i="2"/>
  <c r="O224" i="2"/>
  <c r="O97" i="2"/>
  <c r="O355" i="2"/>
  <c r="O182" i="2"/>
  <c r="O170" i="2"/>
  <c r="O236" i="2"/>
  <c r="O159" i="2"/>
  <c r="O266" i="2"/>
  <c r="O72" i="2"/>
  <c r="F18" i="1"/>
  <c r="F19" i="1" s="1"/>
  <c r="O237" i="2"/>
  <c r="O333" i="2"/>
  <c r="O74" i="2"/>
  <c r="C18" i="1"/>
  <c r="O148" i="2"/>
  <c r="O154" i="2"/>
  <c r="O191" i="2"/>
  <c r="O62" i="2"/>
  <c r="O58" i="2"/>
  <c r="O230" i="2"/>
  <c r="O164" i="2"/>
  <c r="O209" i="2"/>
  <c r="O31" i="2"/>
  <c r="O203" i="2"/>
  <c r="O337" i="2"/>
  <c r="O145" i="2"/>
  <c r="O217" i="2"/>
  <c r="O322" i="2"/>
  <c r="O260" i="2"/>
  <c r="O47" i="2"/>
  <c r="O171" i="2"/>
  <c r="O172" i="2"/>
  <c r="O336" i="2"/>
  <c r="O103" i="2"/>
  <c r="O346" i="2"/>
  <c r="O334" i="2"/>
  <c r="O131" i="2"/>
  <c r="O93" i="2"/>
  <c r="O274" i="2"/>
  <c r="O320" i="2"/>
  <c r="O202" i="2"/>
  <c r="O196" i="2"/>
  <c r="O124" i="2"/>
  <c r="O283" i="2"/>
  <c r="O92" i="2"/>
  <c r="O206" i="2"/>
  <c r="O86" i="2"/>
  <c r="O311" i="2"/>
  <c r="O253" i="2"/>
  <c r="O263" i="2"/>
  <c r="O84" i="2"/>
  <c r="O227" i="2"/>
  <c r="O178" i="2"/>
  <c r="O134" i="2"/>
  <c r="O132" i="2"/>
  <c r="O156" i="2"/>
  <c r="O312" i="2"/>
  <c r="O176" i="2"/>
  <c r="O39" i="2"/>
  <c r="O288" i="2"/>
  <c r="O151" i="2"/>
  <c r="O241" i="2"/>
  <c r="O287" i="2"/>
  <c r="O163" i="2"/>
  <c r="O213" i="2"/>
  <c r="O105" i="2"/>
  <c r="O155" i="2"/>
  <c r="O109" i="2"/>
  <c r="O348" i="2"/>
  <c r="O308" i="2"/>
  <c r="O44" i="2"/>
  <c r="O61" i="2"/>
  <c r="O125" i="2"/>
  <c r="O212" i="2"/>
  <c r="O240" i="2"/>
  <c r="O332" i="2"/>
  <c r="O185" i="2"/>
  <c r="O66" i="2"/>
  <c r="O117" i="2"/>
  <c r="O357" i="2"/>
  <c r="O126" i="2"/>
  <c r="O112" i="2"/>
  <c r="O270" i="2"/>
  <c r="O344" i="2"/>
  <c r="O297" i="2"/>
  <c r="O75" i="2"/>
  <c r="O115" i="2"/>
  <c r="O183" i="2"/>
  <c r="O210" i="2"/>
  <c r="O201" i="2"/>
  <c r="O85" i="2"/>
  <c r="O335" i="2"/>
  <c r="O87" i="2"/>
  <c r="O325" i="2"/>
  <c r="O353" i="2"/>
  <c r="O262" i="2"/>
  <c r="O184" i="2"/>
  <c r="O214" i="2"/>
  <c r="O338" i="2"/>
  <c r="O299" i="2"/>
  <c r="O204" i="2"/>
  <c r="O226" i="2"/>
  <c r="O198" i="2"/>
  <c r="O89" i="2"/>
  <c r="O267" i="2"/>
  <c r="O22" i="2"/>
  <c r="O40" i="2"/>
  <c r="O359" i="2"/>
  <c r="O127" i="2"/>
  <c r="O194" i="2"/>
  <c r="O307" i="2"/>
  <c r="O60" i="2"/>
  <c r="O331" i="2"/>
  <c r="O193" i="2"/>
  <c r="O251" i="2"/>
  <c r="O192" i="2"/>
  <c r="O96" i="2"/>
  <c r="O57" i="2"/>
  <c r="O38" i="2"/>
  <c r="O141" i="2"/>
  <c r="O303" i="2"/>
  <c r="O250" i="2"/>
  <c r="O52" i="2"/>
  <c r="O292" i="2"/>
  <c r="O317" i="2"/>
  <c r="O35" i="2"/>
  <c r="O242" i="2"/>
  <c r="O252" i="2"/>
  <c r="O276" i="2"/>
  <c r="O94" i="2"/>
  <c r="O123" i="2"/>
  <c r="O189" i="2"/>
  <c r="O229" i="2"/>
  <c r="O80" i="2"/>
  <c r="O361" i="2"/>
  <c r="O28" i="2"/>
  <c r="O175" i="2"/>
  <c r="O128" i="2"/>
  <c r="O339" i="2"/>
  <c r="O33" i="2"/>
  <c r="O76" i="2"/>
  <c r="O37" i="2"/>
  <c r="O174" i="2"/>
  <c r="O264" i="2"/>
  <c r="O100" i="2"/>
  <c r="O244" i="2"/>
  <c r="O32" i="2"/>
  <c r="O281" i="2"/>
  <c r="O30" i="2"/>
  <c r="O46" i="2"/>
  <c r="O309" i="2"/>
  <c r="O177" i="2"/>
  <c r="O59" i="2"/>
  <c r="O349" i="2"/>
  <c r="O205" i="2"/>
  <c r="O221" i="2"/>
  <c r="O167" i="2"/>
  <c r="O161" i="2"/>
  <c r="O7" i="2"/>
  <c r="E4" i="2" s="1"/>
  <c r="O258" i="2"/>
  <c r="O73" i="2"/>
  <c r="O50" i="2"/>
  <c r="O246" i="2"/>
  <c r="O294" i="2"/>
  <c r="O272" i="2"/>
  <c r="O219" i="2"/>
  <c r="O41" i="2"/>
  <c r="O316" i="2"/>
  <c r="O300" i="2"/>
  <c r="O49" i="2"/>
  <c r="O67" i="2"/>
  <c r="O71" i="2"/>
  <c r="O298" i="2"/>
  <c r="O347" i="2"/>
  <c r="O265" i="2"/>
  <c r="O63" i="2"/>
  <c r="O23" i="2"/>
  <c r="O158" i="2"/>
  <c r="O187" i="2"/>
  <c r="O284" i="2"/>
  <c r="O168" i="2"/>
  <c r="O208" i="2"/>
  <c r="O45" i="2"/>
  <c r="O138" i="2"/>
  <c r="O34" i="2"/>
  <c r="O330" i="2"/>
  <c r="O310" i="2"/>
  <c r="O225" i="2"/>
  <c r="O140" i="2"/>
  <c r="O165" i="2"/>
  <c r="O238" i="2"/>
  <c r="O147" i="2"/>
  <c r="O233" i="2"/>
  <c r="O249" i="2"/>
  <c r="O195" i="2"/>
  <c r="O143" i="2"/>
  <c r="O254" i="2"/>
  <c r="O83" i="2"/>
  <c r="O91" i="2"/>
  <c r="O107" i="2"/>
  <c r="O53" i="2"/>
  <c r="O277" i="2"/>
  <c r="O350" i="2"/>
  <c r="O211" i="2"/>
  <c r="O245" i="2"/>
  <c r="O257" i="2"/>
  <c r="O340" i="2"/>
  <c r="O271" i="2"/>
  <c r="O157" i="2"/>
  <c r="O324" i="2"/>
  <c r="O149" i="2"/>
  <c r="O90" i="2"/>
  <c r="O273" i="2"/>
  <c r="O119" i="2"/>
  <c r="O256" i="2"/>
  <c r="O99" i="2"/>
  <c r="O306" i="2"/>
  <c r="O247" i="2"/>
  <c r="O101" i="2"/>
  <c r="O341" i="2"/>
  <c r="O329" i="2"/>
  <c r="O239" i="2"/>
  <c r="O95" i="2"/>
  <c r="O222" i="2"/>
  <c r="O315" i="2"/>
  <c r="O51" i="2"/>
  <c r="O54" i="2"/>
  <c r="O27" i="2"/>
  <c r="O301" i="2"/>
  <c r="O220" i="2"/>
  <c r="O122" i="2"/>
  <c r="O77" i="2"/>
  <c r="O65" i="2"/>
  <c r="O289" i="2"/>
  <c r="O24" i="2"/>
  <c r="O129" i="2"/>
  <c r="O81" i="2"/>
  <c r="O29" i="2"/>
  <c r="O360" i="2"/>
  <c r="O278" i="2"/>
  <c r="O286" i="2"/>
  <c r="O302" i="2"/>
  <c r="O248" i="2"/>
  <c r="O305" i="2"/>
  <c r="O323" i="2"/>
  <c r="O146" i="2"/>
  <c r="O142" i="2"/>
  <c r="O291" i="2"/>
  <c r="O181" i="2"/>
  <c r="O232" i="2"/>
  <c r="O139" i="2"/>
  <c r="O88" i="2"/>
  <c r="O231" i="2"/>
  <c r="O104" i="2"/>
  <c r="O42" i="2"/>
  <c r="O169" i="2"/>
  <c r="O318" i="2"/>
  <c r="O135" i="2"/>
  <c r="O113" i="2"/>
  <c r="O304" i="2"/>
  <c r="O352" i="2"/>
  <c r="O110" i="2"/>
  <c r="O56" i="2"/>
  <c r="O21" i="2"/>
  <c r="O280" i="2"/>
  <c r="O358" i="2"/>
  <c r="O354" i="2"/>
  <c r="O200" i="2"/>
  <c r="O130" i="2"/>
  <c r="O133" i="2"/>
  <c r="O255" i="2"/>
  <c r="O188" i="2"/>
  <c r="O111" i="2"/>
  <c r="O279" i="2"/>
  <c r="O98" i="2"/>
  <c r="O314" i="2"/>
  <c r="O290" i="2"/>
  <c r="O269" i="2"/>
  <c r="O321" i="2"/>
  <c r="O345" i="2"/>
  <c r="O199" i="2"/>
  <c r="O223" i="2"/>
  <c r="O43" i="2"/>
  <c r="O261" i="2"/>
  <c r="O327" i="2"/>
  <c r="O296" i="2"/>
  <c r="O218" i="2"/>
  <c r="O356" i="2"/>
  <c r="O186" i="2"/>
  <c r="O215" i="2"/>
  <c r="O343" i="2"/>
  <c r="O70" i="2"/>
  <c r="O179" i="2"/>
  <c r="O108" i="2"/>
  <c r="O102" i="2"/>
  <c r="O120" i="2"/>
  <c r="O36" i="2"/>
  <c r="O78" i="2"/>
  <c r="O152" i="2"/>
  <c r="O295" i="2"/>
  <c r="O64" i="2"/>
  <c r="O79" i="2"/>
  <c r="O190" i="2"/>
  <c r="O328" i="2"/>
  <c r="O313" i="2"/>
  <c r="O259" i="2"/>
  <c r="O180" i="2"/>
  <c r="O166" i="2"/>
  <c r="O48" i="2"/>
  <c r="P294" i="2"/>
  <c r="P99" i="2"/>
  <c r="P213" i="2"/>
  <c r="P327" i="2"/>
  <c r="P132" i="2"/>
  <c r="P345" i="2"/>
  <c r="P283" i="2"/>
  <c r="P80" i="2"/>
  <c r="P346" i="2"/>
  <c r="P102" i="2"/>
  <c r="P216" i="2"/>
  <c r="P21" i="2"/>
  <c r="P135" i="2"/>
  <c r="P249" i="2"/>
  <c r="P286" i="2"/>
  <c r="P91" i="2"/>
  <c r="P205" i="2"/>
  <c r="P319" i="2"/>
  <c r="P124" i="2"/>
  <c r="P349" i="2"/>
  <c r="P275" i="2"/>
  <c r="P72" i="2"/>
  <c r="P166" i="2"/>
  <c r="P88" i="2"/>
  <c r="P82" i="2"/>
  <c r="P313" i="2"/>
  <c r="P158" i="2"/>
  <c r="P144" i="2"/>
  <c r="P138" i="2"/>
  <c r="P188" i="2"/>
  <c r="P351" i="2"/>
  <c r="P147" i="2"/>
  <c r="P197" i="2"/>
  <c r="P311" i="2"/>
  <c r="P116" i="2"/>
  <c r="P353" i="2"/>
  <c r="P267" i="2"/>
  <c r="P64" i="2"/>
  <c r="P186" i="2"/>
  <c r="P300" i="2"/>
  <c r="P97" i="2"/>
  <c r="P134" i="2"/>
  <c r="P248" i="2"/>
  <c r="P53" i="2"/>
  <c r="P167" i="2"/>
  <c r="P281" i="2"/>
  <c r="P246" i="2"/>
  <c r="P38" i="2"/>
  <c r="P24" i="2"/>
  <c r="P263" i="2"/>
  <c r="P185" i="2"/>
  <c r="P94" i="2"/>
  <c r="P333" i="2"/>
  <c r="P74" i="2"/>
  <c r="P60" i="2"/>
  <c r="P340" i="2"/>
  <c r="P83" i="2"/>
  <c r="P133" i="2"/>
  <c r="P247" i="2"/>
  <c r="P52" i="2"/>
  <c r="P348" i="2"/>
  <c r="P203" i="2"/>
  <c r="P317" i="2"/>
  <c r="P122" i="2"/>
  <c r="P236" i="2"/>
  <c r="P33" i="2"/>
  <c r="P70" i="2"/>
  <c r="P184" i="2"/>
  <c r="P306" i="2"/>
  <c r="P103" i="2"/>
  <c r="P217" i="2"/>
  <c r="P182" i="2"/>
  <c r="P296" i="2"/>
  <c r="P101" i="2"/>
  <c r="P215" i="2"/>
  <c r="P329" i="2"/>
  <c r="P302" i="2"/>
  <c r="P107" i="2"/>
  <c r="P221" i="2"/>
  <c r="P26" i="2"/>
  <c r="P140" i="2"/>
  <c r="P315" i="2"/>
  <c r="P170" i="2"/>
  <c r="P25" i="2"/>
  <c r="P173" i="2"/>
  <c r="P126" i="2"/>
  <c r="P95" i="2"/>
  <c r="P291" i="2"/>
  <c r="P277" i="2"/>
  <c r="P199" i="2"/>
  <c r="P121" i="2"/>
  <c r="P30" i="2"/>
  <c r="P269" i="2"/>
  <c r="P255" i="2"/>
  <c r="P305" i="2"/>
  <c r="P278" i="2"/>
  <c r="P328" i="2"/>
  <c r="P69" i="2"/>
  <c r="P183" i="2"/>
  <c r="P297" i="2"/>
  <c r="P336" i="2"/>
  <c r="P334" i="2"/>
  <c r="P227" i="2"/>
  <c r="P149" i="2"/>
  <c r="P71" i="2"/>
  <c r="P57" i="2"/>
  <c r="P219" i="2"/>
  <c r="P141" i="2"/>
  <c r="P191" i="2"/>
  <c r="P241" i="2"/>
  <c r="P214" i="2"/>
  <c r="P341" i="2"/>
  <c r="P163" i="2"/>
  <c r="P85" i="2"/>
  <c r="P324" i="2"/>
  <c r="P338" i="2"/>
  <c r="P155" i="2"/>
  <c r="P77" i="2"/>
  <c r="P127" i="2"/>
  <c r="P177" i="2"/>
  <c r="P150" i="2"/>
  <c r="P200" i="2"/>
  <c r="P258" i="2"/>
  <c r="P55" i="2"/>
  <c r="P169" i="2"/>
  <c r="P206" i="2"/>
  <c r="P320" i="2"/>
  <c r="P125" i="2"/>
  <c r="P239" i="2"/>
  <c r="P44" i="2"/>
  <c r="P355" i="2"/>
  <c r="P195" i="2"/>
  <c r="P309" i="2"/>
  <c r="P114" i="2"/>
  <c r="P228" i="2"/>
  <c r="P362" i="2"/>
  <c r="P307" i="2"/>
  <c r="P104" i="2"/>
  <c r="P226" i="2"/>
  <c r="P23" i="2"/>
  <c r="P137" i="2"/>
  <c r="P110" i="2"/>
  <c r="P224" i="2"/>
  <c r="P29" i="2"/>
  <c r="P143" i="2"/>
  <c r="P257" i="2"/>
  <c r="P31" i="2"/>
  <c r="P352" i="2"/>
  <c r="P237" i="2"/>
  <c r="P190" i="2"/>
  <c r="P159" i="2"/>
  <c r="P343" i="2"/>
  <c r="P35" i="2"/>
  <c r="P274" i="2"/>
  <c r="P260" i="2"/>
  <c r="P347" i="2"/>
  <c r="P27" i="2"/>
  <c r="P330" i="2"/>
  <c r="P63" i="2"/>
  <c r="P113" i="2"/>
  <c r="P86" i="2"/>
  <c r="P136" i="2"/>
  <c r="P194" i="2"/>
  <c r="P308" i="2"/>
  <c r="P105" i="2"/>
  <c r="P142" i="2"/>
  <c r="P256" i="2"/>
  <c r="P61" i="2"/>
  <c r="P175" i="2"/>
  <c r="P289" i="2"/>
  <c r="P326" i="2"/>
  <c r="P131" i="2"/>
  <c r="P245" i="2"/>
  <c r="P50" i="2"/>
  <c r="P164" i="2"/>
  <c r="P335" i="2"/>
  <c r="P243" i="2"/>
  <c r="P40" i="2"/>
  <c r="P162" i="2"/>
  <c r="P276" i="2"/>
  <c r="P73" i="2"/>
  <c r="P46" i="2"/>
  <c r="P160" i="2"/>
  <c r="P282" i="2"/>
  <c r="P79" i="2"/>
  <c r="P193" i="2"/>
  <c r="P145" i="2"/>
  <c r="P187" i="2"/>
  <c r="P42" i="2"/>
  <c r="P304" i="2"/>
  <c r="P273" i="2"/>
  <c r="P356" i="2"/>
  <c r="P280" i="2"/>
  <c r="P210" i="2"/>
  <c r="P196" i="2"/>
  <c r="P360" i="2"/>
  <c r="P272" i="2"/>
  <c r="P266" i="2"/>
  <c r="P316" i="2"/>
  <c r="P49" i="2"/>
  <c r="P22" i="2"/>
  <c r="P325" i="2"/>
  <c r="P130" i="2"/>
  <c r="P244" i="2"/>
  <c r="P41" i="2"/>
  <c r="P78" i="2"/>
  <c r="P192" i="2"/>
  <c r="P314" i="2"/>
  <c r="P111" i="2"/>
  <c r="P225" i="2"/>
  <c r="P262" i="2"/>
  <c r="P67" i="2"/>
  <c r="P181" i="2"/>
  <c r="P295" i="2"/>
  <c r="P100" i="2"/>
  <c r="P359" i="2"/>
  <c r="P230" i="2"/>
  <c r="P342" i="2"/>
  <c r="P233" i="2"/>
  <c r="P189" i="2"/>
  <c r="P354" i="2"/>
  <c r="P117" i="2"/>
  <c r="P89" i="2"/>
  <c r="P168" i="2"/>
  <c r="P279" i="2"/>
  <c r="P337" i="2"/>
  <c r="P43" i="2"/>
  <c r="P154" i="2"/>
  <c r="P321" i="2"/>
  <c r="P48" i="2"/>
  <c r="P156" i="2"/>
  <c r="P240" i="2"/>
  <c r="P152" i="2"/>
  <c r="P211" i="2"/>
  <c r="P350" i="2"/>
  <c r="P250" i="2"/>
  <c r="P357" i="2"/>
  <c r="P242" i="2"/>
  <c r="P310" i="2"/>
  <c r="P293" i="2"/>
  <c r="P151" i="2"/>
  <c r="P339" i="2"/>
  <c r="P288" i="2"/>
  <c r="P90" i="2"/>
  <c r="P129" i="2"/>
  <c r="P284" i="2"/>
  <c r="P254" i="2"/>
  <c r="P45" i="2"/>
  <c r="P146" i="2"/>
  <c r="P264" i="2"/>
  <c r="P270" i="2"/>
  <c r="P58" i="2"/>
  <c r="P198" i="2"/>
  <c r="P178" i="2"/>
  <c r="P118" i="2"/>
  <c r="P229" i="2"/>
  <c r="P68" i="2"/>
  <c r="P261" i="2"/>
  <c r="P331" i="2"/>
  <c r="P303" i="2"/>
  <c r="P323" i="2"/>
  <c r="P231" i="2"/>
  <c r="P54" i="2"/>
  <c r="P165" i="2"/>
  <c r="P212" i="2"/>
  <c r="P238" i="2"/>
  <c r="P32" i="2"/>
  <c r="P207" i="2"/>
  <c r="P358" i="2"/>
  <c r="P301" i="2"/>
  <c r="P287" i="2"/>
  <c r="P176" i="2"/>
  <c r="P222" i="2"/>
  <c r="P322" i="2"/>
  <c r="P139" i="2"/>
  <c r="P47" i="2"/>
  <c r="P259" i="2"/>
  <c r="P39" i="2"/>
  <c r="P179" i="2"/>
  <c r="P37" i="2"/>
  <c r="P148" i="2"/>
  <c r="P174" i="2"/>
  <c r="P285" i="2"/>
  <c r="P332" i="2"/>
  <c r="P112" i="2"/>
  <c r="P106" i="2"/>
  <c r="P92" i="2"/>
  <c r="P298" i="2"/>
  <c r="P208" i="2"/>
  <c r="P66" i="2"/>
  <c r="P75" i="2"/>
  <c r="P172" i="2"/>
  <c r="P312" i="2"/>
  <c r="P292" i="2"/>
  <c r="P115" i="2"/>
  <c r="P290" i="2"/>
  <c r="P84" i="2"/>
  <c r="P299" i="2"/>
  <c r="P157" i="2"/>
  <c r="P268" i="2"/>
  <c r="P234" i="2"/>
  <c r="P220" i="2"/>
  <c r="P109" i="2"/>
  <c r="P209" i="2"/>
  <c r="P202" i="2"/>
  <c r="P119" i="2"/>
  <c r="P128" i="2"/>
  <c r="P108" i="2"/>
  <c r="P120" i="2"/>
  <c r="P36" i="2"/>
  <c r="P51" i="2"/>
  <c r="P98" i="2"/>
  <c r="P265" i="2"/>
  <c r="P235" i="2"/>
  <c r="P93" i="2"/>
  <c r="P204" i="2"/>
  <c r="P361" i="2"/>
  <c r="P318" i="2"/>
  <c r="P223" i="2"/>
  <c r="P56" i="2"/>
  <c r="P96" i="2"/>
  <c r="P59" i="2"/>
  <c r="P153" i="2"/>
  <c r="P218" i="2"/>
  <c r="P28" i="2"/>
  <c r="P232" i="2"/>
  <c r="P271" i="2"/>
  <c r="P62" i="2"/>
  <c r="P34" i="2"/>
  <c r="P76" i="2"/>
  <c r="P252" i="2"/>
  <c r="P87" i="2"/>
  <c r="P65" i="2"/>
  <c r="P180" i="2"/>
  <c r="P201" i="2"/>
  <c r="P251" i="2"/>
  <c r="P161" i="2"/>
  <c r="P171" i="2"/>
  <c r="P123" i="2"/>
  <c r="P253" i="2"/>
  <c r="P344" i="2"/>
  <c r="P81" i="2"/>
  <c r="O362" i="2"/>
  <c r="O150" i="2"/>
  <c r="O234" i="2"/>
  <c r="O82" i="2"/>
  <c r="O235" i="2"/>
  <c r="O136" i="2"/>
  <c r="O118" i="2"/>
  <c r="O116" i="2"/>
  <c r="O285" i="2"/>
  <c r="O153" i="2"/>
  <c r="O68" i="2"/>
  <c r="O162" i="2"/>
  <c r="O207" i="2"/>
  <c r="O326" i="2"/>
  <c r="O144" i="2"/>
  <c r="O160" i="2"/>
  <c r="O114" i="2"/>
  <c r="O351" i="2"/>
  <c r="O173" i="2"/>
  <c r="O25" i="2"/>
  <c r="O69" i="2"/>
  <c r="O26" i="2"/>
  <c r="O137" i="2"/>
  <c r="O275" i="2"/>
  <c r="Q340" i="2"/>
  <c r="Q55" i="2"/>
  <c r="Q93" i="2"/>
  <c r="Q286" i="2"/>
  <c r="Q102" i="2"/>
  <c r="Q151" i="2"/>
  <c r="Q146" i="2"/>
  <c r="Q61" i="2"/>
  <c r="Q154" i="2"/>
  <c r="Q28" i="2"/>
  <c r="Q115" i="2"/>
  <c r="Q33" i="2"/>
  <c r="Q253" i="2"/>
  <c r="Q318" i="2"/>
  <c r="Q347" i="2"/>
  <c r="Q274" i="2"/>
  <c r="Q250" i="2"/>
  <c r="Q128" i="2"/>
  <c r="Q168" i="2"/>
  <c r="Q158" i="2"/>
  <c r="Q169" i="2"/>
  <c r="Q343" i="2"/>
  <c r="Q119" i="2"/>
  <c r="Q190" i="2"/>
  <c r="Q48" i="2"/>
  <c r="Q23" i="2"/>
  <c r="Q35" i="2"/>
  <c r="Q240" i="2"/>
  <c r="Q164" i="2"/>
  <c r="Q237" i="2"/>
  <c r="Q354" i="2"/>
  <c r="Q195" i="2"/>
  <c r="Q148" i="2"/>
  <c r="Q325" i="2"/>
  <c r="Q328" i="2"/>
  <c r="Q62" i="2"/>
  <c r="Q42" i="2"/>
  <c r="Q332" i="2"/>
  <c r="Q217" i="2"/>
  <c r="Q239" i="2"/>
  <c r="Q103" i="2"/>
  <c r="Q69" i="2"/>
  <c r="Q224" i="2"/>
  <c r="Q90" i="2"/>
  <c r="Q210" i="2"/>
  <c r="Q75" i="2"/>
  <c r="Q285" i="2"/>
  <c r="Q206" i="2"/>
  <c r="Q272" i="2"/>
  <c r="Q349" i="2"/>
  <c r="Q59" i="2"/>
  <c r="Q181" i="2"/>
  <c r="Q361" i="2"/>
  <c r="Q350" i="2"/>
  <c r="Q179" i="2"/>
  <c r="Q136" i="2"/>
  <c r="Q316" i="2"/>
  <c r="Q302" i="2"/>
  <c r="Q54" i="2"/>
  <c r="Q29" i="2"/>
  <c r="Q323" i="2"/>
  <c r="Q208" i="2"/>
  <c r="Q178" i="2"/>
  <c r="Q95" i="2"/>
  <c r="Q352" i="2"/>
  <c r="Q123" i="2"/>
  <c r="Q257" i="2"/>
  <c r="Q362" i="2"/>
  <c r="Q356" i="2"/>
  <c r="Q258" i="2"/>
  <c r="Q232" i="2"/>
  <c r="Q101" i="2"/>
  <c r="Q329" i="2"/>
  <c r="Q142" i="2"/>
  <c r="Q145" i="2"/>
  <c r="Q112" i="2"/>
  <c r="Q289" i="2"/>
  <c r="Q265" i="2"/>
  <c r="Q167" i="2"/>
  <c r="Q170" i="2"/>
  <c r="Q88" i="2"/>
  <c r="Q177" i="2"/>
  <c r="Q220" i="2"/>
  <c r="Q139" i="2"/>
  <c r="Q58" i="2"/>
  <c r="Q270" i="2"/>
  <c r="Q41" i="2"/>
  <c r="Q359" i="2"/>
  <c r="Q290" i="2"/>
  <c r="Q268" i="2"/>
  <c r="Q153" i="2"/>
  <c r="Q260" i="2"/>
  <c r="Q39" i="2"/>
  <c r="Q201" i="2"/>
  <c r="Q162" i="2"/>
  <c r="Q326" i="2"/>
  <c r="Q200" i="2"/>
  <c r="Q135" i="2"/>
  <c r="Q121" i="2"/>
  <c r="Q339" i="2"/>
  <c r="Q187" i="2"/>
  <c r="Q331" i="2"/>
  <c r="Q336" i="2"/>
  <c r="Q46" i="2"/>
  <c r="Q330" i="2"/>
  <c r="Q313" i="2"/>
  <c r="Q197" i="2"/>
  <c r="Q80" i="2"/>
  <c r="Q79" i="2"/>
  <c r="Q44" i="2"/>
  <c r="Q205" i="2"/>
  <c r="Q65" i="2"/>
  <c r="Q319" i="2"/>
  <c r="Q51" i="2"/>
  <c r="Q267" i="2"/>
  <c r="Q185" i="2"/>
  <c r="Q254" i="2"/>
  <c r="Q345" i="2"/>
  <c r="Q211" i="2"/>
  <c r="Q172" i="2"/>
  <c r="Q37" i="2"/>
  <c r="Q156" i="2"/>
  <c r="Q86" i="2"/>
  <c r="Q68" i="2"/>
  <c r="Q34" i="2"/>
  <c r="Q236" i="2"/>
  <c r="Q334" i="2"/>
  <c r="Q70" i="2"/>
  <c r="Q251" i="2"/>
  <c r="Q122" i="2"/>
  <c r="Q351" i="2"/>
  <c r="Q126" i="2"/>
  <c r="Q132" i="2"/>
  <c r="Q98" i="2"/>
  <c r="Q280" i="2"/>
  <c r="Q242" i="2"/>
  <c r="Q159" i="2"/>
  <c r="Q160" i="2"/>
  <c r="Q74" i="2"/>
  <c r="Q166" i="2"/>
  <c r="Q130" i="2"/>
  <c r="Q131" i="2"/>
  <c r="Q183" i="2"/>
  <c r="Q107" i="2"/>
  <c r="Q360" i="2"/>
  <c r="Q66" i="2"/>
  <c r="Q124" i="2"/>
  <c r="Q292" i="2"/>
  <c r="Q192" i="2"/>
  <c r="Q226" i="2"/>
  <c r="Q353" i="2"/>
  <c r="Q202" i="2"/>
  <c r="Q317" i="2"/>
  <c r="Q275" i="2"/>
  <c r="Q227" i="2"/>
  <c r="Q277" i="2"/>
  <c r="Q245" i="2"/>
  <c r="Q273" i="2"/>
  <c r="Q91" i="2"/>
  <c r="Q97" i="2"/>
  <c r="Q297" i="2"/>
  <c r="Q255" i="2"/>
  <c r="Q348" i="2"/>
  <c r="Q243" i="2"/>
  <c r="Q223" i="2"/>
  <c r="Q89" i="2"/>
  <c r="Q305" i="2"/>
  <c r="Q314" i="2"/>
  <c r="Q32" i="2"/>
  <c r="Q43" i="2"/>
  <c r="Q341" i="2"/>
  <c r="Q215" i="2"/>
  <c r="Q117" i="2"/>
  <c r="Q276" i="2"/>
  <c r="Q308" i="2"/>
  <c r="Q31" i="2"/>
  <c r="Q72" i="2"/>
  <c r="Q104" i="2"/>
  <c r="Q357" i="2"/>
  <c r="Q298" i="2"/>
  <c r="Q60" i="2"/>
  <c r="Q116" i="2"/>
  <c r="Q301" i="2"/>
  <c r="Q163" i="2"/>
  <c r="Q204" i="2"/>
  <c r="Q76" i="2"/>
  <c r="Q283" i="2"/>
  <c r="Q30" i="2"/>
  <c r="Q322" i="2"/>
  <c r="Q304" i="2"/>
  <c r="Q186" i="2"/>
  <c r="Q333" i="2"/>
  <c r="Q82" i="2"/>
  <c r="Q321" i="2"/>
  <c r="Q266" i="2"/>
  <c r="Q150" i="2"/>
  <c r="Q261" i="2"/>
  <c r="Q355" i="2"/>
  <c r="Q259" i="2"/>
  <c r="Q188" i="2"/>
  <c r="Q111" i="2"/>
  <c r="Q182" i="2"/>
  <c r="Q198" i="2"/>
  <c r="Q335" i="2"/>
  <c r="Q81" i="2"/>
  <c r="Q24" i="2"/>
  <c r="Q209" i="2"/>
  <c r="Q338" i="2"/>
  <c r="Q235" i="2"/>
  <c r="Q295" i="2"/>
  <c r="Q176" i="2"/>
  <c r="Q310" i="2"/>
  <c r="Q118" i="2"/>
  <c r="Q120" i="2"/>
  <c r="Q85" i="2"/>
  <c r="Q271" i="2"/>
  <c r="Q189" i="2"/>
  <c r="Q214" i="2"/>
  <c r="Q194" i="2"/>
  <c r="Q249" i="2"/>
  <c r="Q203" i="2"/>
  <c r="Q25" i="2"/>
  <c r="Q78" i="2"/>
  <c r="Q21" i="2"/>
  <c r="Q263" i="2"/>
  <c r="Q191" i="2"/>
  <c r="Q149" i="2"/>
  <c r="Q144" i="2"/>
  <c r="Q94" i="2"/>
  <c r="Q108" i="2"/>
  <c r="Q125" i="2"/>
  <c r="Q281" i="2"/>
  <c r="Q344" i="2"/>
  <c r="Q306" i="2"/>
  <c r="Q73" i="2"/>
  <c r="Q262" i="2"/>
  <c r="Q92" i="2"/>
  <c r="Q63" i="2"/>
  <c r="Q221" i="2"/>
  <c r="Q184" i="2"/>
  <c r="Q40" i="2"/>
  <c r="Q269" i="2"/>
  <c r="Q358" i="2"/>
  <c r="Q244" i="2"/>
  <c r="Q241" i="2"/>
  <c r="Q157" i="2"/>
  <c r="Q299" i="2"/>
  <c r="Q175" i="2"/>
  <c r="Q137" i="2"/>
  <c r="Q238" i="2"/>
  <c r="Q147" i="2"/>
  <c r="Q337" i="2"/>
  <c r="Q38" i="2"/>
  <c r="Q52" i="2"/>
  <c r="Q174" i="2"/>
  <c r="Q57" i="2"/>
  <c r="Q77" i="2"/>
  <c r="Q67" i="2"/>
  <c r="Q100" i="2"/>
  <c r="Q264" i="2"/>
  <c r="Q219" i="2"/>
  <c r="Q113" i="2"/>
  <c r="Q287" i="2"/>
  <c r="Q199" i="2"/>
  <c r="Q294" i="2"/>
  <c r="Q288" i="2"/>
  <c r="Q256" i="2"/>
  <c r="Q110" i="2"/>
  <c r="Q212" i="2"/>
  <c r="Q36" i="2"/>
  <c r="Q129" i="2"/>
  <c r="Q296" i="2"/>
  <c r="Q27" i="2"/>
  <c r="Q231" i="2"/>
  <c r="Q152" i="2"/>
  <c r="Q228" i="2"/>
  <c r="Q134" i="2"/>
  <c r="Q71" i="2"/>
  <c r="Q293" i="2"/>
  <c r="Q246" i="2"/>
  <c r="Q161" i="2"/>
  <c r="Q53" i="2"/>
  <c r="Q56" i="2"/>
  <c r="Q140" i="2"/>
  <c r="Q252" i="2"/>
  <c r="Q96" i="2"/>
  <c r="Q50" i="2"/>
  <c r="Q248" i="2"/>
  <c r="Q155" i="2"/>
  <c r="Q193" i="2"/>
  <c r="Q165" i="2"/>
  <c r="Q311" i="2"/>
  <c r="Q207" i="2"/>
  <c r="Q303" i="2"/>
  <c r="Q225" i="2"/>
  <c r="Q291" i="2"/>
  <c r="Q342" i="2"/>
  <c r="Q171" i="2"/>
  <c r="Q109" i="2"/>
  <c r="Q307" i="2"/>
  <c r="Q278" i="2"/>
  <c r="Q114" i="2"/>
  <c r="Q279" i="2"/>
  <c r="Q64" i="2"/>
  <c r="Q138" i="2"/>
  <c r="Q312" i="2"/>
  <c r="Q45" i="2"/>
  <c r="Q230" i="2"/>
  <c r="Q229" i="2"/>
  <c r="Q26" i="2"/>
  <c r="Q49" i="2"/>
  <c r="Q327" i="2"/>
  <c r="Q105" i="2"/>
  <c r="Q284" i="2"/>
  <c r="Q218" i="2"/>
  <c r="Q234" i="2"/>
  <c r="Q282" i="2"/>
  <c r="Q127" i="2"/>
  <c r="Q22" i="2"/>
  <c r="Q247" i="2"/>
  <c r="Q141" i="2"/>
  <c r="Q196" i="2"/>
  <c r="Q83" i="2"/>
  <c r="Q47" i="2"/>
  <c r="Q324" i="2"/>
  <c r="Q300" i="2"/>
  <c r="Q346" i="2"/>
  <c r="Q315" i="2"/>
  <c r="Q213" i="2"/>
  <c r="Q106" i="2"/>
  <c r="Q143" i="2"/>
  <c r="Q320" i="2"/>
  <c r="Q309" i="2"/>
  <c r="Q233" i="2"/>
  <c r="Q216" i="2"/>
  <c r="Q173" i="2"/>
  <c r="Q133" i="2"/>
  <c r="Q99" i="2"/>
  <c r="Q87" i="2"/>
  <c r="Q180" i="2"/>
  <c r="Q84" i="2"/>
  <c r="Q222" i="2"/>
  <c r="Q18" i="2"/>
  <c r="P18" i="2"/>
  <c r="O18" i="2"/>
  <c r="E6" i="2" l="1"/>
  <c r="E9" i="2" s="1"/>
  <c r="E10" i="2" s="1"/>
  <c r="E5" i="2"/>
  <c r="M118" i="2" s="1"/>
  <c r="M250" i="2" l="1"/>
  <c r="M274" i="2"/>
  <c r="V18" i="2"/>
  <c r="M67" i="2"/>
  <c r="M114" i="2"/>
  <c r="M120" i="2"/>
  <c r="M191" i="2"/>
  <c r="R191" i="2" s="1"/>
  <c r="M306" i="2"/>
  <c r="N306" i="2" s="1"/>
  <c r="M58" i="2"/>
  <c r="M332" i="2"/>
  <c r="M320" i="2"/>
  <c r="M220" i="2"/>
  <c r="M200" i="2"/>
  <c r="M351" i="2"/>
  <c r="R351" i="2" s="1"/>
  <c r="V2" i="2"/>
  <c r="M193" i="2"/>
  <c r="R193" i="2" s="1"/>
  <c r="V11" i="2"/>
  <c r="M239" i="2"/>
  <c r="M26" i="2"/>
  <c r="M354" i="2"/>
  <c r="M144" i="2"/>
  <c r="R144" i="2" s="1"/>
  <c r="M360" i="2"/>
  <c r="M311" i="2"/>
  <c r="R311" i="2" s="1"/>
  <c r="M76" i="2"/>
  <c r="R76" i="2" s="1"/>
  <c r="M169" i="2"/>
  <c r="R169" i="2" s="1"/>
  <c r="M349" i="2"/>
  <c r="M32" i="2"/>
  <c r="M148" i="2"/>
  <c r="M342" i="2"/>
  <c r="N342" i="2" s="1"/>
  <c r="M47" i="2"/>
  <c r="R47" i="2" s="1"/>
  <c r="M271" i="2"/>
  <c r="N271" i="2" s="1"/>
  <c r="M132" i="2"/>
  <c r="N132" i="2" s="1"/>
  <c r="M262" i="2"/>
  <c r="R262" i="2" s="1"/>
  <c r="M56" i="2"/>
  <c r="M168" i="2"/>
  <c r="M334" i="2"/>
  <c r="N334" i="2" s="1"/>
  <c r="M337" i="2"/>
  <c r="R337" i="2" s="1"/>
  <c r="M124" i="2"/>
  <c r="R124" i="2" s="1"/>
  <c r="M244" i="2"/>
  <c r="R244" i="2" s="1"/>
  <c r="M236" i="2"/>
  <c r="R236" i="2" s="1"/>
  <c r="M248" i="2"/>
  <c r="N248" i="2" s="1"/>
  <c r="M90" i="2"/>
  <c r="M173" i="2"/>
  <c r="M294" i="2"/>
  <c r="R294" i="2" s="1"/>
  <c r="M208" i="2"/>
  <c r="R208" i="2" s="1"/>
  <c r="M39" i="2"/>
  <c r="M100" i="2"/>
  <c r="N100" i="2" s="1"/>
  <c r="M61" i="2"/>
  <c r="N61" i="2" s="1"/>
  <c r="M308" i="2"/>
  <c r="N308" i="2" s="1"/>
  <c r="M96" i="2"/>
  <c r="R96" i="2" s="1"/>
  <c r="M161" i="2"/>
  <c r="M186" i="2"/>
  <c r="M182" i="2"/>
  <c r="M27" i="2"/>
  <c r="M247" i="2"/>
  <c r="N247" i="2" s="1"/>
  <c r="M112" i="2"/>
  <c r="N112" i="2" s="1"/>
  <c r="M103" i="2"/>
  <c r="R103" i="2" s="1"/>
  <c r="M102" i="2"/>
  <c r="M178" i="2"/>
  <c r="M190" i="2"/>
  <c r="M48" i="2"/>
  <c r="R48" i="2" s="1"/>
  <c r="M78" i="2"/>
  <c r="N78" i="2" s="1"/>
  <c r="M149" i="2"/>
  <c r="N149" i="2" s="1"/>
  <c r="M269" i="2"/>
  <c r="N269" i="2" s="1"/>
  <c r="M226" i="2"/>
  <c r="N226" i="2" s="1"/>
  <c r="M160" i="2"/>
  <c r="M57" i="2"/>
  <c r="M180" i="2"/>
  <c r="N180" i="2" s="1"/>
  <c r="M249" i="2"/>
  <c r="N249" i="2" s="1"/>
  <c r="M326" i="2"/>
  <c r="M212" i="2"/>
  <c r="R212" i="2" s="1"/>
  <c r="M122" i="2"/>
  <c r="R122" i="2" s="1"/>
  <c r="M324" i="2"/>
  <c r="R324" i="2" s="1"/>
  <c r="M197" i="2"/>
  <c r="M336" i="2"/>
  <c r="M202" i="2"/>
  <c r="M176" i="2"/>
  <c r="N176" i="2" s="1"/>
  <c r="M133" i="2"/>
  <c r="M300" i="2"/>
  <c r="R300" i="2" s="1"/>
  <c r="M64" i="2"/>
  <c r="N64" i="2" s="1"/>
  <c r="M185" i="2"/>
  <c r="N185" i="2" s="1"/>
  <c r="M75" i="2"/>
  <c r="M55" i="2"/>
  <c r="R55" i="2" s="1"/>
  <c r="M317" i="2"/>
  <c r="M46" i="2"/>
  <c r="N46" i="2" s="1"/>
  <c r="M94" i="2"/>
  <c r="N94" i="2" s="1"/>
  <c r="M264" i="2"/>
  <c r="N264" i="2" s="1"/>
  <c r="M151" i="2"/>
  <c r="R151" i="2" s="1"/>
  <c r="M111" i="2"/>
  <c r="N111" i="2" s="1"/>
  <c r="M254" i="2"/>
  <c r="M319" i="2"/>
  <c r="V9" i="2"/>
  <c r="M192" i="2"/>
  <c r="N192" i="2" s="1"/>
  <c r="M88" i="2"/>
  <c r="M83" i="2"/>
  <c r="R83" i="2" s="1"/>
  <c r="M252" i="2"/>
  <c r="R252" i="2" s="1"/>
  <c r="M85" i="2"/>
  <c r="N85" i="2" s="1"/>
  <c r="M54" i="2"/>
  <c r="M135" i="2"/>
  <c r="M278" i="2"/>
  <c r="R278" i="2" s="1"/>
  <c r="M359" i="2"/>
  <c r="R359" i="2" s="1"/>
  <c r="M199" i="2"/>
  <c r="M125" i="2"/>
  <c r="R125" i="2" s="1"/>
  <c r="M143" i="2"/>
  <c r="N143" i="2" s="1"/>
  <c r="M98" i="2"/>
  <c r="R98" i="2" s="1"/>
  <c r="M37" i="2"/>
  <c r="R37" i="2" s="1"/>
  <c r="M153" i="2"/>
  <c r="M265" i="2"/>
  <c r="M123" i="2"/>
  <c r="N123" i="2" s="1"/>
  <c r="M145" i="2"/>
  <c r="N145" i="2" s="1"/>
  <c r="M352" i="2"/>
  <c r="N352" i="2" s="1"/>
  <c r="M110" i="2"/>
  <c r="R110" i="2" s="1"/>
  <c r="M87" i="2"/>
  <c r="N87" i="2" s="1"/>
  <c r="M330" i="2"/>
  <c r="M237" i="2"/>
  <c r="M38" i="2"/>
  <c r="R38" i="2" s="1"/>
  <c r="M251" i="2"/>
  <c r="N251" i="2" s="1"/>
  <c r="M205" i="2"/>
  <c r="R205" i="2" s="1"/>
  <c r="M127" i="2"/>
  <c r="N127" i="2" s="1"/>
  <c r="M211" i="2"/>
  <c r="N211" i="2" s="1"/>
  <c r="M258" i="2"/>
  <c r="N258" i="2" s="1"/>
  <c r="M219" i="2"/>
  <c r="N219" i="2" s="1"/>
  <c r="M152" i="2"/>
  <c r="M74" i="2"/>
  <c r="N74" i="2" s="1"/>
  <c r="M50" i="2"/>
  <c r="N50" i="2" s="1"/>
  <c r="V15" i="2"/>
  <c r="M307" i="2"/>
  <c r="R307" i="2" s="1"/>
  <c r="M284" i="2"/>
  <c r="N284" i="2" s="1"/>
  <c r="M129" i="2"/>
  <c r="R129" i="2" s="1"/>
  <c r="M49" i="2"/>
  <c r="R49" i="2" s="1"/>
  <c r="M276" i="2"/>
  <c r="M229" i="2"/>
  <c r="R229" i="2" s="1"/>
  <c r="M184" i="2"/>
  <c r="N184" i="2" s="1"/>
  <c r="M201" i="2"/>
  <c r="M315" i="2"/>
  <c r="N315" i="2" s="1"/>
  <c r="M232" i="2"/>
  <c r="N232" i="2" s="1"/>
  <c r="M231" i="2"/>
  <c r="R231" i="2" s="1"/>
  <c r="M318" i="2"/>
  <c r="R318" i="2" s="1"/>
  <c r="M298" i="2"/>
  <c r="M68" i="2"/>
  <c r="M333" i="2"/>
  <c r="N333" i="2" s="1"/>
  <c r="M246" i="2"/>
  <c r="N246" i="2" s="1"/>
  <c r="M36" i="2"/>
  <c r="M321" i="2"/>
  <c r="R321" i="2" s="1"/>
  <c r="M134" i="2"/>
  <c r="N134" i="2" s="1"/>
  <c r="M305" i="2"/>
  <c r="M198" i="2"/>
  <c r="N198" i="2" s="1"/>
  <c r="M362" i="2"/>
  <c r="M299" i="2"/>
  <c r="N299" i="2" s="1"/>
  <c r="M66" i="2"/>
  <c r="N66" i="2" s="1"/>
  <c r="M86" i="2"/>
  <c r="N86" i="2" s="1"/>
  <c r="M268" i="2"/>
  <c r="N268" i="2" s="1"/>
  <c r="M65" i="2"/>
  <c r="R65" i="2" s="1"/>
  <c r="M138" i="2"/>
  <c r="M108" i="2"/>
  <c r="M277" i="2"/>
  <c r="M154" i="2"/>
  <c r="M51" i="2"/>
  <c r="R51" i="2" s="1"/>
  <c r="M84" i="2"/>
  <c r="N84" i="2" s="1"/>
  <c r="M344" i="2"/>
  <c r="N344" i="2" s="1"/>
  <c r="M350" i="2"/>
  <c r="N350" i="2" s="1"/>
  <c r="M97" i="2"/>
  <c r="R97" i="2" s="1"/>
  <c r="M283" i="2"/>
  <c r="V17" i="2"/>
  <c r="M331" i="2"/>
  <c r="N331" i="2" s="1"/>
  <c r="M106" i="2"/>
  <c r="R106" i="2" s="1"/>
  <c r="M225" i="2"/>
  <c r="R225" i="2" s="1"/>
  <c r="V12" i="2"/>
  <c r="M309" i="2"/>
  <c r="N309" i="2" s="1"/>
  <c r="M196" i="2"/>
  <c r="R196" i="2" s="1"/>
  <c r="M25" i="2"/>
  <c r="R25" i="2" s="1"/>
  <c r="M256" i="2"/>
  <c r="M303" i="2"/>
  <c r="R303" i="2" s="1"/>
  <c r="M91" i="2"/>
  <c r="R91" i="2" s="1"/>
  <c r="V5" i="2"/>
  <c r="M214" i="2"/>
  <c r="R214" i="2" s="1"/>
  <c r="M81" i="2"/>
  <c r="R81" i="2" s="1"/>
  <c r="V6" i="2"/>
  <c r="M177" i="2"/>
  <c r="M266" i="2"/>
  <c r="M290" i="2"/>
  <c r="R290" i="2" s="1"/>
  <c r="M183" i="2"/>
  <c r="R183" i="2" s="1"/>
  <c r="M335" i="2"/>
  <c r="N335" i="2" s="1"/>
  <c r="M73" i="2"/>
  <c r="R73" i="2" s="1"/>
  <c r="M227" i="2"/>
  <c r="R227" i="2" s="1"/>
  <c r="M140" i="2"/>
  <c r="M141" i="2"/>
  <c r="M62" i="2"/>
  <c r="M312" i="2"/>
  <c r="R312" i="2" s="1"/>
  <c r="M71" i="2"/>
  <c r="R71" i="2" s="1"/>
  <c r="M53" i="2"/>
  <c r="R53" i="2" s="1"/>
  <c r="M242" i="2"/>
  <c r="N242" i="2" s="1"/>
  <c r="M147" i="2"/>
  <c r="N147" i="2" s="1"/>
  <c r="M164" i="2"/>
  <c r="N164" i="2" s="1"/>
  <c r="M263" i="2"/>
  <c r="N263" i="2" s="1"/>
  <c r="M292" i="2"/>
  <c r="M345" i="2"/>
  <c r="R345" i="2" s="1"/>
  <c r="M323" i="2"/>
  <c r="N323" i="2" s="1"/>
  <c r="M72" i="2"/>
  <c r="R72" i="2" s="1"/>
  <c r="M223" i="2"/>
  <c r="R223" i="2" s="1"/>
  <c r="V3" i="2"/>
  <c r="V13" i="2"/>
  <c r="V4" i="2"/>
  <c r="M210" i="2"/>
  <c r="M159" i="2"/>
  <c r="M260" i="2"/>
  <c r="R260" i="2" s="1"/>
  <c r="M34" i="2"/>
  <c r="N34" i="2" s="1"/>
  <c r="M119" i="2"/>
  <c r="R119" i="2" s="1"/>
  <c r="M238" i="2"/>
  <c r="N238" i="2" s="1"/>
  <c r="M41" i="2"/>
  <c r="M77" i="2"/>
  <c r="M281" i="2"/>
  <c r="N281" i="2" s="1"/>
  <c r="M310" i="2"/>
  <c r="R310" i="2" s="1"/>
  <c r="M139" i="2"/>
  <c r="N139" i="2" s="1"/>
  <c r="M339" i="2"/>
  <c r="N339" i="2" s="1"/>
  <c r="M142" i="2"/>
  <c r="R142" i="2" s="1"/>
  <c r="M105" i="2"/>
  <c r="R105" i="2" s="1"/>
  <c r="M24" i="2"/>
  <c r="R24" i="2" s="1"/>
  <c r="M181" i="2"/>
  <c r="M117" i="2"/>
  <c r="M347" i="2"/>
  <c r="R347" i="2" s="1"/>
  <c r="M297" i="2"/>
  <c r="N297" i="2" s="1"/>
  <c r="M215" i="2"/>
  <c r="N215" i="2" s="1"/>
  <c r="M172" i="2"/>
  <c r="N172" i="2" s="1"/>
  <c r="M35" i="2"/>
  <c r="R35" i="2" s="1"/>
  <c r="M165" i="2"/>
  <c r="M187" i="2"/>
  <c r="M31" i="2"/>
  <c r="M257" i="2"/>
  <c r="R257" i="2" s="1"/>
  <c r="M170" i="2"/>
  <c r="N170" i="2" s="1"/>
  <c r="M104" i="2"/>
  <c r="R104" i="2" s="1"/>
  <c r="M296" i="2"/>
  <c r="N296" i="2" s="1"/>
  <c r="M213" i="2"/>
  <c r="R213" i="2" s="1"/>
  <c r="M109" i="2"/>
  <c r="N109" i="2" s="1"/>
  <c r="M240" i="2"/>
  <c r="M204" i="2"/>
  <c r="M291" i="2"/>
  <c r="R291" i="2" s="1"/>
  <c r="M289" i="2"/>
  <c r="R289" i="2" s="1"/>
  <c r="M338" i="2"/>
  <c r="R338" i="2" s="1"/>
  <c r="M218" i="2"/>
  <c r="R218" i="2" s="1"/>
  <c r="M325" i="2"/>
  <c r="N325" i="2" s="1"/>
  <c r="M275" i="2"/>
  <c r="R275" i="2" s="1"/>
  <c r="M52" i="2"/>
  <c r="M329" i="2"/>
  <c r="R329" i="2" s="1"/>
  <c r="M241" i="2"/>
  <c r="R241" i="2" s="1"/>
  <c r="M130" i="2"/>
  <c r="N130" i="2" s="1"/>
  <c r="M304" i="2"/>
  <c r="R304" i="2" s="1"/>
  <c r="M157" i="2"/>
  <c r="R157" i="2" s="1"/>
  <c r="M163" i="2"/>
  <c r="R163" i="2" s="1"/>
  <c r="M293" i="2"/>
  <c r="N293" i="2" s="1"/>
  <c r="M259" i="2"/>
  <c r="M115" i="2"/>
  <c r="V16" i="2"/>
  <c r="M70" i="2"/>
  <c r="R70" i="2" s="1"/>
  <c r="M288" i="2"/>
  <c r="N288" i="2" s="1"/>
  <c r="M340" i="2"/>
  <c r="N340" i="2" s="1"/>
  <c r="M69" i="2"/>
  <c r="R69" i="2" s="1"/>
  <c r="M302" i="2"/>
  <c r="M261" i="2"/>
  <c r="R261" i="2" s="1"/>
  <c r="M166" i="2"/>
  <c r="N166" i="2" s="1"/>
  <c r="M128" i="2"/>
  <c r="N128" i="2" s="1"/>
  <c r="M313" i="2"/>
  <c r="R313" i="2" s="1"/>
  <c r="M216" i="2"/>
  <c r="N216" i="2" s="1"/>
  <c r="M113" i="2"/>
  <c r="N113" i="2" s="1"/>
  <c r="M222" i="2"/>
  <c r="R222" i="2" s="1"/>
  <c r="M224" i="2"/>
  <c r="R224" i="2" s="1"/>
  <c r="M162" i="2"/>
  <c r="N162" i="2" s="1"/>
  <c r="M63" i="2"/>
  <c r="N63" i="2" s="1"/>
  <c r="M92" i="2"/>
  <c r="R92" i="2" s="1"/>
  <c r="M82" i="2"/>
  <c r="R82" i="2" s="1"/>
  <c r="M29" i="2"/>
  <c r="N29" i="2" s="1"/>
  <c r="M42" i="2"/>
  <c r="N42" i="2" s="1"/>
  <c r="M221" i="2"/>
  <c r="R221" i="2" s="1"/>
  <c r="M245" i="2"/>
  <c r="M59" i="2"/>
  <c r="R59" i="2" s="1"/>
  <c r="M228" i="2"/>
  <c r="N228" i="2" s="1"/>
  <c r="M316" i="2"/>
  <c r="N316" i="2" s="1"/>
  <c r="M21" i="2"/>
  <c r="N21" i="2" s="1"/>
  <c r="M28" i="2"/>
  <c r="N28" i="2" s="1"/>
  <c r="M243" i="2"/>
  <c r="N243" i="2" s="1"/>
  <c r="M23" i="2"/>
  <c r="R23" i="2" s="1"/>
  <c r="M322" i="2"/>
  <c r="N322" i="2" s="1"/>
  <c r="M207" i="2"/>
  <c r="M356" i="2"/>
  <c r="R356" i="2" s="1"/>
  <c r="M137" i="2"/>
  <c r="N137" i="2" s="1"/>
  <c r="M194" i="2"/>
  <c r="R194" i="2" s="1"/>
  <c r="M267" i="2"/>
  <c r="N267" i="2" s="1"/>
  <c r="M235" i="2"/>
  <c r="R235" i="2" s="1"/>
  <c r="M174" i="2"/>
  <c r="R174" i="2" s="1"/>
  <c r="M44" i="2"/>
  <c r="M270" i="2"/>
  <c r="M253" i="2"/>
  <c r="M343" i="2"/>
  <c r="N343" i="2" s="1"/>
  <c r="V14" i="2"/>
  <c r="M346" i="2"/>
  <c r="R346" i="2" s="1"/>
  <c r="M328" i="2"/>
  <c r="N328" i="2" s="1"/>
  <c r="V7" i="2"/>
  <c r="M286" i="2"/>
  <c r="R286" i="2" s="1"/>
  <c r="M131" i="2"/>
  <c r="M99" i="2"/>
  <c r="N99" i="2" s="1"/>
  <c r="M255" i="2"/>
  <c r="N255" i="2" s="1"/>
  <c r="M40" i="2"/>
  <c r="R40" i="2" s="1"/>
  <c r="M341" i="2"/>
  <c r="R341" i="2" s="1"/>
  <c r="M357" i="2"/>
  <c r="N357" i="2" s="1"/>
  <c r="M30" i="2"/>
  <c r="N30" i="2" s="1"/>
  <c r="M101" i="2"/>
  <c r="V10" i="2"/>
  <c r="M203" i="2"/>
  <c r="N203" i="2" s="1"/>
  <c r="M195" i="2"/>
  <c r="N195" i="2" s="1"/>
  <c r="M171" i="2"/>
  <c r="N171" i="2" s="1"/>
  <c r="M230" i="2"/>
  <c r="N230" i="2" s="1"/>
  <c r="M121" i="2"/>
  <c r="R121" i="2" s="1"/>
  <c r="M233" i="2"/>
  <c r="N233" i="2" s="1"/>
  <c r="M33" i="2"/>
  <c r="R33" i="2" s="1"/>
  <c r="M175" i="2"/>
  <c r="N175" i="2" s="1"/>
  <c r="M280" i="2"/>
  <c r="R280" i="2" s="1"/>
  <c r="M60" i="2"/>
  <c r="N60" i="2" s="1"/>
  <c r="M301" i="2"/>
  <c r="R301" i="2" s="1"/>
  <c r="M348" i="2"/>
  <c r="N348" i="2" s="1"/>
  <c r="M282" i="2"/>
  <c r="R282" i="2" s="1"/>
  <c r="M150" i="2"/>
  <c r="N150" i="2" s="1"/>
  <c r="M179" i="2"/>
  <c r="R179" i="2" s="1"/>
  <c r="M272" i="2"/>
  <c r="R272" i="2" s="1"/>
  <c r="M209" i="2"/>
  <c r="R209" i="2" s="1"/>
  <c r="M189" i="2"/>
  <c r="N189" i="2" s="1"/>
  <c r="V8" i="2"/>
  <c r="M327" i="2"/>
  <c r="N327" i="2" s="1"/>
  <c r="M285" i="2"/>
  <c r="N285" i="2" s="1"/>
  <c r="M217" i="2"/>
  <c r="R217" i="2" s="1"/>
  <c r="M287" i="2"/>
  <c r="R287" i="2" s="1"/>
  <c r="M136" i="2"/>
  <c r="R136" i="2" s="1"/>
  <c r="M188" i="2"/>
  <c r="N188" i="2" s="1"/>
  <c r="M314" i="2"/>
  <c r="N314" i="2" s="1"/>
  <c r="M358" i="2"/>
  <c r="R358" i="2" s="1"/>
  <c r="M45" i="2"/>
  <c r="R45" i="2" s="1"/>
  <c r="M273" i="2"/>
  <c r="R273" i="2" s="1"/>
  <c r="M126" i="2"/>
  <c r="R126" i="2" s="1"/>
  <c r="M146" i="2"/>
  <c r="R146" i="2" s="1"/>
  <c r="M79" i="2"/>
  <c r="N79" i="2" s="1"/>
  <c r="M353" i="2"/>
  <c r="N353" i="2" s="1"/>
  <c r="M95" i="2"/>
  <c r="R95" i="2" s="1"/>
  <c r="M279" i="2"/>
  <c r="R279" i="2" s="1"/>
  <c r="M355" i="2"/>
  <c r="N355" i="2" s="1"/>
  <c r="M158" i="2"/>
  <c r="R158" i="2" s="1"/>
  <c r="M155" i="2"/>
  <c r="N155" i="2" s="1"/>
  <c r="M116" i="2"/>
  <c r="N116" i="2" s="1"/>
  <c r="M295" i="2"/>
  <c r="N295" i="2" s="1"/>
  <c r="M167" i="2"/>
  <c r="R167" i="2" s="1"/>
  <c r="M80" i="2"/>
  <c r="R80" i="2" s="1"/>
  <c r="M107" i="2"/>
  <c r="R107" i="2" s="1"/>
  <c r="M361" i="2"/>
  <c r="R361" i="2" s="1"/>
  <c r="M156" i="2"/>
  <c r="N156" i="2" s="1"/>
  <c r="M43" i="2"/>
  <c r="R43" i="2" s="1"/>
  <c r="M206" i="2"/>
  <c r="R206" i="2" s="1"/>
  <c r="M234" i="2"/>
  <c r="R234" i="2" s="1"/>
  <c r="M93" i="2"/>
  <c r="N93" i="2" s="1"/>
  <c r="M89" i="2"/>
  <c r="N89" i="2" s="1"/>
  <c r="M22" i="2"/>
  <c r="N22" i="2" s="1"/>
  <c r="N59" i="2"/>
  <c r="N179" i="2"/>
  <c r="N287" i="2"/>
  <c r="N146" i="2"/>
  <c r="R79" i="2"/>
  <c r="R295" i="2"/>
  <c r="R118" i="2"/>
  <c r="N118" i="2"/>
  <c r="R162" i="2"/>
  <c r="N274" i="2"/>
  <c r="R274" i="2"/>
  <c r="R334" i="2"/>
  <c r="N220" i="2"/>
  <c r="R220" i="2"/>
  <c r="N351" i="2"/>
  <c r="R254" i="2"/>
  <c r="N254" i="2"/>
  <c r="N319" i="2"/>
  <c r="R319" i="2"/>
  <c r="R332" i="2"/>
  <c r="N332" i="2"/>
  <c r="R349" i="2"/>
  <c r="N349" i="2"/>
  <c r="R250" i="2"/>
  <c r="N250" i="2"/>
  <c r="N38" i="2"/>
  <c r="N148" i="2"/>
  <c r="R148" i="2"/>
  <c r="N320" i="2"/>
  <c r="R320" i="2"/>
  <c r="N26" i="2"/>
  <c r="R26" i="2"/>
  <c r="R249" i="2"/>
  <c r="N191" i="2"/>
  <c r="N55" i="2"/>
  <c r="R219" i="2"/>
  <c r="N62" i="2"/>
  <c r="R62" i="2"/>
  <c r="N278" i="2"/>
  <c r="N58" i="2"/>
  <c r="R58" i="2"/>
  <c r="N144" i="2"/>
  <c r="R198" i="2"/>
  <c r="R164" i="2"/>
  <c r="N292" i="2"/>
  <c r="R292" i="2"/>
  <c r="N290" i="2"/>
  <c r="N224" i="2"/>
  <c r="R228" i="2"/>
  <c r="N280" i="2"/>
  <c r="N229" i="2"/>
  <c r="N337" i="2"/>
  <c r="N114" i="2"/>
  <c r="R114" i="2"/>
  <c r="N173" i="2"/>
  <c r="R173" i="2"/>
  <c r="N294" i="2"/>
  <c r="R240" i="2"/>
  <c r="N240" i="2"/>
  <c r="R197" i="2"/>
  <c r="N197" i="2"/>
  <c r="R277" i="2"/>
  <c r="N277" i="2"/>
  <c r="N97" i="2"/>
  <c r="N329" i="2"/>
  <c r="R281" i="2"/>
  <c r="R331" i="2"/>
  <c r="N96" i="2"/>
  <c r="R293" i="2"/>
  <c r="N24" i="2"/>
  <c r="N47" i="2"/>
  <c r="N25" i="2"/>
  <c r="N37" i="2"/>
  <c r="N261" i="2"/>
  <c r="R187" i="2"/>
  <c r="N187" i="2"/>
  <c r="N49" i="2"/>
  <c r="R63" i="2"/>
  <c r="N103" i="2"/>
  <c r="R78" i="2"/>
  <c r="R67" i="2"/>
  <c r="N67" i="2"/>
  <c r="N124" i="2"/>
  <c r="R336" i="2"/>
  <c r="N336" i="2"/>
  <c r="R27" i="2"/>
  <c r="N27" i="2"/>
  <c r="N318" i="2"/>
  <c r="N298" i="2"/>
  <c r="R298" i="2"/>
  <c r="R176" i="2"/>
  <c r="N239" i="2"/>
  <c r="R239" i="2"/>
  <c r="R180" i="2"/>
  <c r="R342" i="2"/>
  <c r="R36" i="2"/>
  <c r="N36" i="2"/>
  <c r="N75" i="2"/>
  <c r="R75" i="2"/>
  <c r="R140" i="2"/>
  <c r="N140" i="2"/>
  <c r="R135" i="2"/>
  <c r="N135" i="2"/>
  <c r="R161" i="2"/>
  <c r="N161" i="2"/>
  <c r="N305" i="2"/>
  <c r="R305" i="2"/>
  <c r="R46" i="2"/>
  <c r="R74" i="2"/>
  <c r="N199" i="2"/>
  <c r="R199" i="2"/>
  <c r="R263" i="2"/>
  <c r="N266" i="2"/>
  <c r="R266" i="2"/>
  <c r="N200" i="2"/>
  <c r="R200" i="2"/>
  <c r="R145" i="2"/>
  <c r="R276" i="2"/>
  <c r="N276" i="2"/>
  <c r="N182" i="2"/>
  <c r="R182" i="2"/>
  <c r="R87" i="2"/>
  <c r="N275" i="2"/>
  <c r="N41" i="2"/>
  <c r="R41" i="2"/>
  <c r="N283" i="2"/>
  <c r="R283" i="2"/>
  <c r="N133" i="2"/>
  <c r="R133" i="2"/>
  <c r="R259" i="2"/>
  <c r="N259" i="2"/>
  <c r="R181" i="2"/>
  <c r="N181" i="2"/>
  <c r="R256" i="2"/>
  <c r="N256" i="2"/>
  <c r="N168" i="2"/>
  <c r="R168" i="2"/>
  <c r="R265" i="2"/>
  <c r="N265" i="2"/>
  <c r="R166" i="2"/>
  <c r="N31" i="2"/>
  <c r="R31" i="2"/>
  <c r="N183" i="2"/>
  <c r="R204" i="2"/>
  <c r="N204" i="2"/>
  <c r="N154" i="2"/>
  <c r="R154" i="2"/>
  <c r="R190" i="2"/>
  <c r="N190" i="2"/>
  <c r="R88" i="2"/>
  <c r="N88" i="2"/>
  <c r="N102" i="2"/>
  <c r="R102" i="2"/>
  <c r="R120" i="2"/>
  <c r="N120" i="2"/>
  <c r="R184" i="2"/>
  <c r="N324" i="2"/>
  <c r="N201" i="2"/>
  <c r="R201" i="2"/>
  <c r="R178" i="2"/>
  <c r="N178" i="2"/>
  <c r="N169" i="2"/>
  <c r="R39" i="2"/>
  <c r="N39" i="2"/>
  <c r="N330" i="2"/>
  <c r="R330" i="2"/>
  <c r="N237" i="2"/>
  <c r="R237" i="2"/>
  <c r="R160" i="2"/>
  <c r="N160" i="2"/>
  <c r="N262" i="2"/>
  <c r="N32" i="2"/>
  <c r="R32" i="2"/>
  <c r="R57" i="2"/>
  <c r="N57" i="2"/>
  <c r="N68" i="2"/>
  <c r="R68" i="2"/>
  <c r="R333" i="2"/>
  <c r="N56" i="2"/>
  <c r="R56" i="2"/>
  <c r="N48" i="2"/>
  <c r="N54" i="2"/>
  <c r="R54" i="2"/>
  <c r="N354" i="2"/>
  <c r="R354" i="2"/>
  <c r="R248" i="2"/>
  <c r="N141" i="2"/>
  <c r="R141" i="2"/>
  <c r="N317" i="2"/>
  <c r="R317" i="2"/>
  <c r="R152" i="2"/>
  <c r="N152" i="2"/>
  <c r="N359" i="2"/>
  <c r="R90" i="2"/>
  <c r="N90" i="2"/>
  <c r="R362" i="2"/>
  <c r="N362" i="2"/>
  <c r="R185" i="2"/>
  <c r="R66" i="2"/>
  <c r="N360" i="2"/>
  <c r="R360" i="2"/>
  <c r="R138" i="2"/>
  <c r="N138" i="2"/>
  <c r="R210" i="2"/>
  <c r="N210" i="2"/>
  <c r="R109" i="2"/>
  <c r="N108" i="2"/>
  <c r="R108" i="2"/>
  <c r="N159" i="2"/>
  <c r="R159" i="2"/>
  <c r="R226" i="2"/>
  <c r="R202" i="2"/>
  <c r="N202" i="2"/>
  <c r="N52" i="2"/>
  <c r="R52" i="2"/>
  <c r="N77" i="2"/>
  <c r="R77" i="2"/>
  <c r="R246" i="2"/>
  <c r="N196" i="2"/>
  <c r="R115" i="2"/>
  <c r="N115" i="2"/>
  <c r="R117" i="2"/>
  <c r="N117" i="2"/>
  <c r="N326" i="2"/>
  <c r="R326" i="2"/>
  <c r="N153" i="2"/>
  <c r="R153" i="2"/>
  <c r="N302" i="2"/>
  <c r="R302" i="2"/>
  <c r="R165" i="2"/>
  <c r="N165" i="2"/>
  <c r="R186" i="2"/>
  <c r="N186" i="2"/>
  <c r="N177" i="2"/>
  <c r="R177" i="2"/>
  <c r="N33" i="2"/>
  <c r="R245" i="2"/>
  <c r="N245" i="2"/>
  <c r="N23" i="2"/>
  <c r="R322" i="2"/>
  <c r="R207" i="2"/>
  <c r="N207" i="2"/>
  <c r="N356" i="2"/>
  <c r="R44" i="2"/>
  <c r="N44" i="2"/>
  <c r="R270" i="2"/>
  <c r="N270" i="2"/>
  <c r="N253" i="2"/>
  <c r="R253" i="2"/>
  <c r="N286" i="2"/>
  <c r="R131" i="2"/>
  <c r="N131" i="2"/>
  <c r="R99" i="2"/>
  <c r="N101" i="2"/>
  <c r="R101" i="2"/>
  <c r="R203" i="2"/>
  <c r="R352" i="2" l="1"/>
  <c r="N125" i="2"/>
  <c r="N205" i="2"/>
  <c r="R94" i="2"/>
  <c r="R271" i="2"/>
  <c r="N106" i="2"/>
  <c r="R350" i="2"/>
  <c r="N257" i="2"/>
  <c r="R299" i="2"/>
  <c r="R308" i="2"/>
  <c r="N303" i="2"/>
  <c r="R123" i="2"/>
  <c r="N167" i="2"/>
  <c r="R242" i="2"/>
  <c r="N193" i="2"/>
  <c r="N110" i="2"/>
  <c r="N236" i="2"/>
  <c r="R116" i="2"/>
  <c r="R284" i="2"/>
  <c r="N223" i="2"/>
  <c r="N151" i="2"/>
  <c r="N119" i="2"/>
  <c r="N218" i="2"/>
  <c r="R264" i="2"/>
  <c r="R296" i="2"/>
  <c r="R335" i="2"/>
  <c r="R149" i="2"/>
  <c r="R172" i="2"/>
  <c r="R100" i="2"/>
  <c r="R232" i="2"/>
  <c r="R357" i="2"/>
  <c r="R268" i="2"/>
  <c r="N300" i="2"/>
  <c r="N122" i="2"/>
  <c r="N311" i="2"/>
  <c r="R86" i="2"/>
  <c r="R247" i="2"/>
  <c r="R353" i="2"/>
  <c r="R143" i="2"/>
  <c r="N83" i="2"/>
  <c r="N142" i="2"/>
  <c r="R127" i="2"/>
  <c r="R288" i="2"/>
  <c r="R306" i="2"/>
  <c r="N73" i="2"/>
  <c r="N157" i="2"/>
  <c r="N212" i="2"/>
  <c r="N307" i="2"/>
  <c r="N244" i="2"/>
  <c r="R315" i="2"/>
  <c r="N72" i="2"/>
  <c r="R211" i="2"/>
  <c r="R132" i="2"/>
  <c r="R188" i="2"/>
  <c r="R112" i="2"/>
  <c r="R269" i="2"/>
  <c r="R64" i="2"/>
  <c r="R195" i="2"/>
  <c r="R340" i="2"/>
  <c r="R128" i="2"/>
  <c r="R251" i="2"/>
  <c r="N121" i="2"/>
  <c r="N235" i="2"/>
  <c r="N214" i="2"/>
  <c r="N163" i="2"/>
  <c r="R113" i="2"/>
  <c r="N345" i="2"/>
  <c r="R309" i="2"/>
  <c r="R344" i="2"/>
  <c r="R61" i="2"/>
  <c r="N76" i="2"/>
  <c r="N321" i="2"/>
  <c r="N208" i="2"/>
  <c r="N241" i="2"/>
  <c r="N252" i="2"/>
  <c r="R137" i="2"/>
  <c r="R316" i="2"/>
  <c r="N347" i="2"/>
  <c r="R50" i="2"/>
  <c r="N136" i="2"/>
  <c r="N92" i="2"/>
  <c r="N291" i="2"/>
  <c r="N312" i="2"/>
  <c r="R192" i="2"/>
  <c r="N227" i="2"/>
  <c r="R255" i="2"/>
  <c r="R343" i="2"/>
  <c r="N310" i="2"/>
  <c r="N81" i="2"/>
  <c r="R258" i="2"/>
  <c r="N221" i="2"/>
  <c r="R111" i="2"/>
  <c r="R175" i="2"/>
  <c r="R339" i="2"/>
  <c r="R30" i="2"/>
  <c r="R134" i="2"/>
  <c r="N129" i="2"/>
  <c r="R238" i="2"/>
  <c r="R233" i="2"/>
  <c r="N35" i="2"/>
  <c r="N98" i="2"/>
  <c r="N222" i="2"/>
  <c r="N69" i="2"/>
  <c r="R325" i="2"/>
  <c r="N174" i="2"/>
  <c r="N213" i="2"/>
  <c r="R147" i="2"/>
  <c r="N231" i="2"/>
  <c r="N65" i="2"/>
  <c r="N105" i="2"/>
  <c r="R85" i="2"/>
  <c r="N217" i="2"/>
  <c r="R170" i="2"/>
  <c r="R139" i="2"/>
  <c r="N51" i="2"/>
  <c r="N91" i="2"/>
  <c r="N272" i="2"/>
  <c r="N71" i="2"/>
  <c r="N313" i="2"/>
  <c r="R297" i="2"/>
  <c r="N260" i="2"/>
  <c r="R130" i="2"/>
  <c r="R323" i="2"/>
  <c r="N301" i="2"/>
  <c r="N70" i="2"/>
  <c r="N289" i="2"/>
  <c r="N234" i="2"/>
  <c r="N358" i="2"/>
  <c r="N206" i="2"/>
  <c r="R230" i="2"/>
  <c r="R314" i="2"/>
  <c r="R216" i="2"/>
  <c r="N304" i="2"/>
  <c r="R84" i="2"/>
  <c r="N225" i="2"/>
  <c r="N338" i="2"/>
  <c r="R22" i="2"/>
  <c r="R155" i="2"/>
  <c r="N53" i="2"/>
  <c r="R34" i="2"/>
  <c r="N104" i="2"/>
  <c r="R215" i="2"/>
  <c r="R189" i="2"/>
  <c r="N341" i="2"/>
  <c r="R243" i="2"/>
  <c r="R328" i="2"/>
  <c r="R60" i="2"/>
  <c r="N43" i="2"/>
  <c r="R327" i="2"/>
  <c r="N346" i="2"/>
  <c r="N95" i="2"/>
  <c r="N82" i="2"/>
  <c r="R171" i="2"/>
  <c r="R29" i="2"/>
  <c r="N361" i="2"/>
  <c r="R21" i="2"/>
  <c r="R89" i="2"/>
  <c r="N107" i="2"/>
  <c r="R355" i="2"/>
  <c r="N40" i="2"/>
  <c r="R267" i="2"/>
  <c r="R28" i="2"/>
  <c r="R93" i="2"/>
  <c r="N126" i="2"/>
  <c r="N194" i="2"/>
  <c r="N80" i="2"/>
  <c r="N279" i="2"/>
  <c r="N45" i="2"/>
  <c r="R150" i="2"/>
  <c r="R348" i="2"/>
  <c r="R42" i="2"/>
  <c r="N209" i="2"/>
  <c r="N282" i="2"/>
  <c r="R156" i="2"/>
  <c r="N158" i="2"/>
  <c r="N273" i="2"/>
  <c r="R285" i="2"/>
  <c r="N18" i="2"/>
  <c r="E7" i="2" l="1"/>
  <c r="F5" i="2" s="1"/>
  <c r="H5" i="2" s="1"/>
  <c r="F8" i="2"/>
  <c r="F4" i="2" l="1"/>
  <c r="H4" i="2" s="1"/>
  <c r="F6" i="2"/>
  <c r="H6" i="2" s="1"/>
  <c r="F9" i="2" s="1"/>
  <c r="F10" i="2" s="1"/>
  <c r="G9" i="2"/>
</calcChain>
</file>

<file path=xl/sharedStrings.xml><?xml version="1.0" encoding="utf-8"?>
<sst xmlns="http://schemas.openxmlformats.org/spreadsheetml/2006/main" count="3632" uniqueCount="1285">
  <si>
    <t>JAVSO..47..105</t>
  </si>
  <si>
    <t>JAVSO 43, 77</t>
  </si>
  <si>
    <t>JAVSO..44…69</t>
  </si>
  <si>
    <t>JAVSO..43..238</t>
  </si>
  <si>
    <t>JAVSO..45..121</t>
  </si>
  <si>
    <t>JAVSO..45..215</t>
  </si>
  <si>
    <t>JAVSO..46…79 (2018)</t>
  </si>
  <si>
    <t>IBVS 6196</t>
  </si>
  <si>
    <t>0.0049</t>
  </si>
  <si>
    <t>0.0059</t>
  </si>
  <si>
    <t>GCVS 4 Eph.</t>
  </si>
  <si>
    <t>--- Working ----</t>
  </si>
  <si>
    <t>Epoch =</t>
  </si>
  <si>
    <t>Period =</t>
  </si>
  <si>
    <t>New Period =</t>
  </si>
  <si>
    <t>Source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</si>
  <si>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</si>
  <si>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</si>
  <si>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</si>
  <si>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</si>
  <si>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</si>
  <si>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</si>
  <si>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</si>
  <si>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</si>
  <si>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</si>
  <si>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</si>
  <si>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</si>
  <si>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</si>
  <si>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</si>
  <si>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</si>
  <si>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</si>
  <si>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</si>
  <si>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</si>
  <si>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EW</t>
  </si>
  <si>
    <t>Sp:  F2 V</t>
  </si>
  <si>
    <t>8.9-9.57</t>
  </si>
  <si>
    <t>Diethelm R</t>
  </si>
  <si>
    <t>BBSAG Bull...14</t>
  </si>
  <si>
    <t>B</t>
  </si>
  <si>
    <t>BBSAG Bull...15</t>
  </si>
  <si>
    <t>BBSAG Bull...17</t>
  </si>
  <si>
    <t>BBSAG Bull...22</t>
  </si>
  <si>
    <t>BBSAG Bull...25</t>
  </si>
  <si>
    <t>BBSAG Bull...26</t>
  </si>
  <si>
    <t>Locher K</t>
  </si>
  <si>
    <t>BBSAG Bull...31</t>
  </si>
  <si>
    <t>BBSAG Bull...32</t>
  </si>
  <si>
    <t>BBSAG Bull.5</t>
  </si>
  <si>
    <t>BBSAG Bull.19</t>
  </si>
  <si>
    <t>BBSAG Bull.20</t>
  </si>
  <si>
    <t>BBSAG Bull.21</t>
  </si>
  <si>
    <t>BBSAG Bull.25</t>
  </si>
  <si>
    <t>BBSAG Bull.26</t>
  </si>
  <si>
    <t>Peter H</t>
  </si>
  <si>
    <t>BBSAG Bull.29</t>
  </si>
  <si>
    <t>BBSAG Bull.30</t>
  </si>
  <si>
    <t>Royer A</t>
  </si>
  <si>
    <t>G. Samolyk</t>
  </si>
  <si>
    <t>AAVSO 2</t>
  </si>
  <si>
    <t>A</t>
  </si>
  <si>
    <t>Germann R</t>
  </si>
  <si>
    <t>BBSAG Bull.31</t>
  </si>
  <si>
    <t>v</t>
  </si>
  <si>
    <t>BBSAG Bull.35</t>
  </si>
  <si>
    <t>BBSAG Bull.36</t>
  </si>
  <si>
    <t>BBSAG Bull.39</t>
  </si>
  <si>
    <t>BBSAG Bull.40</t>
  </si>
  <si>
    <t>BBSAG Bull.41</t>
  </si>
  <si>
    <t>G. Hanson</t>
  </si>
  <si>
    <t>he</t>
  </si>
  <si>
    <t>IBVS 2793</t>
  </si>
  <si>
    <t>K</t>
  </si>
  <si>
    <t>phe</t>
  </si>
  <si>
    <t>D. Williams</t>
  </si>
  <si>
    <t>IBVS 3078</t>
  </si>
  <si>
    <t>BAAVSS 63</t>
  </si>
  <si>
    <t>BAAVSS 66</t>
  </si>
  <si>
    <t>Paschke A</t>
  </si>
  <si>
    <t>BBSAG Bull.82</t>
  </si>
  <si>
    <t>IBVS 3266</t>
  </si>
  <si>
    <t>Mavrofridis G</t>
  </si>
  <si>
    <t>BBSAG Bull.86</t>
  </si>
  <si>
    <t>V</t>
  </si>
  <si>
    <t>IBVS 3325</t>
  </si>
  <si>
    <t>U</t>
  </si>
  <si>
    <t>IBVS 4138</t>
  </si>
  <si>
    <t>BBSAG Bull.88</t>
  </si>
  <si>
    <t>BAAVSS 70</t>
  </si>
  <si>
    <t>BAV-M 50</t>
  </si>
  <si>
    <t>BAAVSS 72,22</t>
  </si>
  <si>
    <t>BBSAG Bull.91</t>
  </si>
  <si>
    <t>ASS 205,327</t>
  </si>
  <si>
    <t>BAV-M 56</t>
  </si>
  <si>
    <t>Barani C</t>
  </si>
  <si>
    <t>BBSAG Bull.97</t>
  </si>
  <si>
    <t>Acerbi F</t>
  </si>
  <si>
    <t>BBSAG Bull.96</t>
  </si>
  <si>
    <t>BAV-M 60</t>
  </si>
  <si>
    <t>BBSAG Bull.103</t>
  </si>
  <si>
    <t>ccd</t>
  </si>
  <si>
    <t>BBSAG Bull.112</t>
  </si>
  <si>
    <t>BBSAG Bull.114</t>
  </si>
  <si>
    <t>Misc</t>
  </si>
  <si>
    <t>Nelson</t>
  </si>
  <si>
    <t>IBVS 5006</t>
  </si>
  <si>
    <t>IBVS 5371</t>
  </si>
  <si>
    <t>IBVS 5364</t>
  </si>
  <si>
    <t>IBVS 5341</t>
  </si>
  <si>
    <t>I</t>
  </si>
  <si>
    <t>IBVS 5056</t>
  </si>
  <si>
    <t>II</t>
  </si>
  <si>
    <t>TyI</t>
  </si>
  <si>
    <t>IBVS 0119</t>
  </si>
  <si>
    <t>IBVS 0456</t>
  </si>
  <si>
    <t>IBVS 0647</t>
  </si>
  <si>
    <t>IBVS 0668</t>
  </si>
  <si>
    <t>IBVS 0937</t>
  </si>
  <si>
    <t>IBVS 0978</t>
  </si>
  <si>
    <t>pg</t>
  </si>
  <si>
    <t>IBVS 1358</t>
  </si>
  <si>
    <t/>
  </si>
  <si>
    <t>IBVS 2321</t>
  </si>
  <si>
    <t>IBVS 3355</t>
  </si>
  <si>
    <t>IBVS 5592</t>
  </si>
  <si>
    <t>IBVS 5623</t>
  </si>
  <si>
    <t>J.Ashbrook AJ 56.54</t>
  </si>
  <si>
    <t>J.Ashbrook AJ 56.55</t>
  </si>
  <si>
    <t>A.Soloviev AC 44.3</t>
  </si>
  <si>
    <t>J.Ashbrook AJ 57.259</t>
  </si>
  <si>
    <t>J.Ashbrook AJ 58.171</t>
  </si>
  <si>
    <t>K.C.Chou AJ 64.469</t>
  </si>
  <si>
    <t>K.Carbol BRNO 6</t>
  </si>
  <si>
    <t>V.Orlovius AN 289.192</t>
  </si>
  <si>
    <t>K.H„ussler HABZ 80</t>
  </si>
  <si>
    <t>A.Kizilirmak AN 289.192</t>
  </si>
  <si>
    <t>R.Kizilirmak AN 289.192</t>
  </si>
  <si>
    <t>W.Braune BAVM 23</t>
  </si>
  <si>
    <t>K.Carbol BRNO 12</t>
  </si>
  <si>
    <t>A.Royer GEOS 3</t>
  </si>
  <si>
    <t>D.Lichtenknecker BAVM 29</t>
  </si>
  <si>
    <t>T.Brelstaff VSSC 58.13</t>
  </si>
  <si>
    <t>D.Lichtenknecker BAVM 31</t>
  </si>
  <si>
    <t>A.Royer GEOS 6</t>
  </si>
  <si>
    <t>IBVS 5668</t>
  </si>
  <si>
    <t>IBVS 5649</t>
  </si>
  <si>
    <t>IBVS 5645</t>
  </si>
  <si>
    <t>IBVS 5694</t>
  </si>
  <si>
    <t># of data points:</t>
  </si>
  <si>
    <t>IBVS 2094</t>
  </si>
  <si>
    <t>IBVS 2424</t>
  </si>
  <si>
    <t>BX And / GSC 02833-01436</t>
  </si>
  <si>
    <t>IBVS 5753</t>
  </si>
  <si>
    <t>IBVS 5741</t>
  </si>
  <si>
    <t>IBVS 5754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</si>
  <si>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</si>
  <si>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</si>
  <si>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</si>
  <si>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</si>
  <si>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</si>
  <si>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</si>
  <si>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Quad Fit</t>
  </si>
  <si>
    <r>
      <t>Y = A + B.X + C.X</t>
    </r>
    <r>
      <rPr>
        <b/>
        <vertAlign val="superscript"/>
        <sz val="10"/>
        <rFont val="Arial"/>
        <family val="2"/>
      </rPr>
      <t>2</t>
    </r>
  </si>
  <si>
    <t>ZA =</t>
  </si>
  <si>
    <t>X2.X4-X3.X3</t>
  </si>
  <si>
    <t xml:space="preserve">ZB = </t>
  </si>
  <si>
    <t>X1.X4-X2.X3</t>
  </si>
  <si>
    <t>File:</t>
  </si>
  <si>
    <t>Quad_Fit.xls</t>
  </si>
  <si>
    <t>Quantity</t>
  </si>
  <si>
    <t>Error</t>
  </si>
  <si>
    <t>Power</t>
  </si>
  <si>
    <t>%</t>
  </si>
  <si>
    <t xml:space="preserve">ZC = </t>
  </si>
  <si>
    <t>X1.X3-X2.X2</t>
  </si>
  <si>
    <t>C</t>
  </si>
  <si>
    <t>By:</t>
  </si>
  <si>
    <t>Bob Nelson</t>
  </si>
  <si>
    <t xml:space="preserve">A = </t>
  </si>
  <si>
    <t xml:space="preserve">ZD = </t>
  </si>
  <si>
    <t>N.X4-X2.X2</t>
  </si>
  <si>
    <t>D</t>
  </si>
  <si>
    <t>Date:</t>
  </si>
  <si>
    <t xml:space="preserve">B = </t>
  </si>
  <si>
    <t xml:space="preserve">ZE = </t>
  </si>
  <si>
    <t>N.X3-X1.X2</t>
  </si>
  <si>
    <t>E</t>
  </si>
  <si>
    <t xml:space="preserve">C = </t>
  </si>
  <si>
    <t xml:space="preserve">ZF = </t>
  </si>
  <si>
    <t>N.X2-X1.X1</t>
  </si>
  <si>
    <t>F</t>
  </si>
  <si>
    <t xml:space="preserve">δy = </t>
  </si>
  <si>
    <t>MM =</t>
  </si>
  <si>
    <t>many terms</t>
  </si>
  <si>
    <t>G</t>
  </si>
  <si>
    <t xml:space="preserve">Correlation = </t>
  </si>
  <si>
    <t>H</t>
  </si>
  <si>
    <t>J</t>
  </si>
  <si>
    <t>Start Row</t>
  </si>
  <si>
    <t>L</t>
  </si>
  <si>
    <t>End Row</t>
  </si>
  <si>
    <t>M</t>
  </si>
  <si>
    <t>N</t>
  </si>
  <si>
    <t>O</t>
  </si>
  <si>
    <t>P</t>
  </si>
  <si>
    <t>SCALE FACTORS</t>
  </si>
  <si>
    <t xml:space="preserve">N = </t>
  </si>
  <si>
    <t>Q</t>
  </si>
  <si>
    <t>R</t>
  </si>
  <si>
    <t>DUMP DATA HERE</t>
  </si>
  <si>
    <t>X1</t>
  </si>
  <si>
    <t>Y1</t>
  </si>
  <si>
    <t>X2</t>
  </si>
  <si>
    <t>X3</t>
  </si>
  <si>
    <t>X4</t>
  </si>
  <si>
    <t>W1</t>
  </si>
  <si>
    <t>W2</t>
  </si>
  <si>
    <t>S</t>
  </si>
  <si>
    <t>X</t>
  </si>
  <si>
    <t>Y</t>
  </si>
  <si>
    <t>Q.Fit</t>
  </si>
  <si>
    <r>
      <t>err</t>
    </r>
    <r>
      <rPr>
        <b/>
        <vertAlign val="superscript"/>
        <sz val="10"/>
        <rFont val="Arial"/>
        <family val="2"/>
      </rPr>
      <t>2</t>
    </r>
  </si>
  <si>
    <t>for δA</t>
  </si>
  <si>
    <t>for δB</t>
  </si>
  <si>
    <t>for δC</t>
  </si>
  <si>
    <t>Dev'n</t>
  </si>
  <si>
    <t>T</t>
  </si>
  <si>
    <t>W</t>
  </si>
  <si>
    <t>Z</t>
  </si>
  <si>
    <t>IBVS 5938</t>
  </si>
  <si>
    <t>IBVS 5960</t>
  </si>
  <si>
    <t>IBVS 5980</t>
  </si>
  <si>
    <t>Add cycle</t>
  </si>
  <si>
    <t>Old Cycle</t>
  </si>
  <si>
    <t>BAD</t>
  </si>
  <si>
    <t>dP/dt</t>
  </si>
  <si>
    <t>days/year</t>
  </si>
  <si>
    <t>w</t>
  </si>
  <si>
    <t>w*X</t>
  </si>
  <si>
    <t>w*Y</t>
  </si>
  <si>
    <t>w*YX</t>
  </si>
  <si>
    <t>ZA</t>
  </si>
  <si>
    <t>ZB</t>
  </si>
  <si>
    <t>ZC</t>
  </si>
  <si>
    <t>ZD</t>
  </si>
  <si>
    <t>ZE</t>
  </si>
  <si>
    <t>ZF</t>
  </si>
  <si>
    <r>
      <t>w*X</t>
    </r>
    <r>
      <rPr>
        <b/>
        <vertAlign val="superscript"/>
        <sz val="10"/>
        <rFont val="Arial"/>
        <family val="2"/>
      </rPr>
      <t>2</t>
    </r>
  </si>
  <si>
    <r>
      <t>w*X</t>
    </r>
    <r>
      <rPr>
        <b/>
        <vertAlign val="superscript"/>
        <sz val="10"/>
        <rFont val="Arial"/>
        <family val="2"/>
      </rPr>
      <t>3</t>
    </r>
  </si>
  <si>
    <r>
      <t>w*X</t>
    </r>
    <r>
      <rPr>
        <b/>
        <vertAlign val="superscript"/>
        <sz val="10"/>
        <rFont val="Arial"/>
        <family val="2"/>
      </rPr>
      <t>4</t>
    </r>
  </si>
  <si>
    <r>
      <t>w*YX</t>
    </r>
    <r>
      <rPr>
        <b/>
        <vertAlign val="superscript"/>
        <sz val="10"/>
        <rFont val="Arial"/>
        <family val="2"/>
      </rPr>
      <t>2</t>
    </r>
  </si>
  <si>
    <r>
      <t>diff</t>
    </r>
    <r>
      <rPr>
        <b/>
        <vertAlign val="superscript"/>
        <sz val="10"/>
        <color indexed="8"/>
        <rFont val="Arial"/>
        <family val="2"/>
      </rPr>
      <t>2</t>
    </r>
  </si>
  <si>
    <r>
      <t>wt.diff</t>
    </r>
    <r>
      <rPr>
        <b/>
        <vertAlign val="superscript"/>
        <sz val="10"/>
        <color indexed="8"/>
        <rFont val="Arial"/>
        <family val="2"/>
      </rPr>
      <t>2</t>
    </r>
  </si>
  <si>
    <t>wt</t>
  </si>
  <si>
    <t>JAVSO..36..171</t>
  </si>
  <si>
    <t>JAVSO..36..186</t>
  </si>
  <si>
    <t>JAVSO..37...44</t>
  </si>
  <si>
    <t>JAVSO..38...85</t>
  </si>
  <si>
    <t>JAVSO..38..183</t>
  </si>
  <si>
    <t>JAVSO..39..177</t>
  </si>
  <si>
    <t>JAVSO..40....1</t>
  </si>
  <si>
    <t>Linear Ephemeris =</t>
  </si>
  <si>
    <t>Quad. Ephemeris =</t>
  </si>
  <si>
    <t>IBVS 6044</t>
  </si>
  <si>
    <t>IBVS 6042</t>
  </si>
  <si>
    <t>2013JAVSO..41..328</t>
  </si>
  <si>
    <t>IBVS 6050</t>
  </si>
  <si>
    <t>2013JAVSO..41..122</t>
  </si>
  <si>
    <t>2012JAVSO..40..975</t>
  </si>
  <si>
    <t>OEJV 0160</t>
  </si>
  <si>
    <t>Minima from the Lichtenknecker Database of the BAV</t>
  </si>
  <si>
    <t>CCD</t>
  </si>
  <si>
    <t>PE</t>
  </si>
  <si>
    <t>http://www.bav-astro.de/LkDB/index.php?lang=en&amp;sprache_dial=en</t>
  </si>
  <si>
    <t>vis</t>
  </si>
  <si>
    <t>V </t>
  </si>
  <si>
    <t> K.Locher </t>
  </si>
  <si>
    <t> 0.004 </t>
  </si>
  <si>
    <t> BBS 29 </t>
  </si>
  <si>
    <t> -0.003 </t>
  </si>
  <si>
    <t> 0.010 </t>
  </si>
  <si>
    <t> -0.004 </t>
  </si>
  <si>
    <t> BBS 30 </t>
  </si>
  <si>
    <t> 0.006 </t>
  </si>
  <si>
    <t>2414668.54 </t>
  </si>
  <si>
    <t> 14.01.1899 00:57 </t>
  </si>
  <si>
    <t> 0.01 </t>
  </si>
  <si>
    <t>P </t>
  </si>
  <si>
    <t> J.Ashbrook </t>
  </si>
  <si>
    <t> AJ 56.54 </t>
  </si>
  <si>
    <t>2414966.78 </t>
  </si>
  <si>
    <t> 08.11.1899 06:43 </t>
  </si>
  <si>
    <t> -0.09 </t>
  </si>
  <si>
    <t>2415282.80 </t>
  </si>
  <si>
    <t> 20.09.1900 07:12 </t>
  </si>
  <si>
    <t> -0.11 </t>
  </si>
  <si>
    <t>2416371.88 </t>
  </si>
  <si>
    <t> 14.09.1903 09:07 </t>
  </si>
  <si>
    <t> -0.08 </t>
  </si>
  <si>
    <t>2416860.55 </t>
  </si>
  <si>
    <t> 15.01.1905 01:12 </t>
  </si>
  <si>
    <t>2417168.67 </t>
  </si>
  <si>
    <t> 19.11.1905 04:04 </t>
  </si>
  <si>
    <t> -0.10 </t>
  </si>
  <si>
    <t> AJ 56.55 </t>
  </si>
  <si>
    <t>2418542.70 </t>
  </si>
  <si>
    <t> 24.08.1909 04:48 </t>
  </si>
  <si>
    <t> -0.04 </t>
  </si>
  <si>
    <t>2420751.89 </t>
  </si>
  <si>
    <t> 11.09.1915 09:21 </t>
  </si>
  <si>
    <t> -0.06 </t>
  </si>
  <si>
    <t>2420803.74 </t>
  </si>
  <si>
    <t> 02.11.1915 05:45 </t>
  </si>
  <si>
    <t> -0.07 </t>
  </si>
  <si>
    <t>2421089.86 </t>
  </si>
  <si>
    <t> 14.08.1916 08:38 </t>
  </si>
  <si>
    <t>2422942.79 </t>
  </si>
  <si>
    <t> 10.09.1921 06:57 </t>
  </si>
  <si>
    <t>2423019.65 </t>
  </si>
  <si>
    <t> 26.11.1921 03:36 </t>
  </si>
  <si>
    <t>2424064.77 </t>
  </si>
  <si>
    <t> 06.10.1924 06:28 </t>
  </si>
  <si>
    <t>2427357.88 </t>
  </si>
  <si>
    <t> 12.10.1933 09:07 </t>
  </si>
  <si>
    <t>2428502.68 </t>
  </si>
  <si>
    <t> 30.11.1936 04:19 </t>
  </si>
  <si>
    <t> -0.13 </t>
  </si>
  <si>
    <t>2429274.51 </t>
  </si>
  <si>
    <t> 11.01.1939 00:14 </t>
  </si>
  <si>
    <t>2430306.79 </t>
  </si>
  <si>
    <t> 08.11.1941 06:57 </t>
  </si>
  <si>
    <t> -0.12 </t>
  </si>
  <si>
    <t>2430324.54 </t>
  </si>
  <si>
    <t> 26.11.1941 00:57 </t>
  </si>
  <si>
    <t>2430339.17 </t>
  </si>
  <si>
    <t> 10.12.1941 16:04 </t>
  </si>
  <si>
    <t> A.Soloviev </t>
  </si>
  <si>
    <t> AC 44.3 </t>
  </si>
  <si>
    <t>2430594.82 </t>
  </si>
  <si>
    <t> 23.08.1942 07:40 </t>
  </si>
  <si>
    <t>2430597.83 </t>
  </si>
  <si>
    <t> 26.08.1942 07:55 </t>
  </si>
  <si>
    <t>2430647.25 </t>
  </si>
  <si>
    <t> 14.10.1942 18:00 </t>
  </si>
  <si>
    <t>2430996.25 </t>
  </si>
  <si>
    <t> 28.09.1943 18:00 </t>
  </si>
  <si>
    <t>2431076.52 </t>
  </si>
  <si>
    <t> 18.12.1943 00:28 </t>
  </si>
  <si>
    <t> -0.05 </t>
  </si>
  <si>
    <t>2431438.60 </t>
  </si>
  <si>
    <t> 14.12.1944 02:24 </t>
  </si>
  <si>
    <t>2431708.18 </t>
  </si>
  <si>
    <t> 09.09.1945 16:19 </t>
  </si>
  <si>
    <t> -0.16 </t>
  </si>
  <si>
    <t>2433541.65 </t>
  </si>
  <si>
    <t> 17.09.1950 03:36 </t>
  </si>
  <si>
    <t>2433571.57 </t>
  </si>
  <si>
    <t> 17.10.1950 01:40 </t>
  </si>
  <si>
    <t>2433582.54 </t>
  </si>
  <si>
    <t> 28.10.1950 00:57 </t>
  </si>
  <si>
    <t>2434242.672 </t>
  </si>
  <si>
    <t> 18.08.1952 04:07 </t>
  </si>
  <si>
    <t> -0.075 </t>
  </si>
  <si>
    <t> AJ 57.259 </t>
  </si>
  <si>
    <t>2434261.590 </t>
  </si>
  <si>
    <t> 06.09.1952 02:09 </t>
  </si>
  <si>
    <t> -0.070 </t>
  </si>
  <si>
    <t> AJ 58.171 </t>
  </si>
  <si>
    <t>2434699.6525 </t>
  </si>
  <si>
    <t> 18.11.1953 03:39 </t>
  </si>
  <si>
    <t> -0.0681 </t>
  </si>
  <si>
    <t>E </t>
  </si>
  <si>
    <t>?</t>
  </si>
  <si>
    <t> S.N.Svolopoulos </t>
  </si>
  <si>
    <t> AJ 62.332 </t>
  </si>
  <si>
    <t>2434710.6350 </t>
  </si>
  <si>
    <t> 29.11.1953 03:14 </t>
  </si>
  <si>
    <t> -0.0676 </t>
  </si>
  <si>
    <t>2434735.6475 </t>
  </si>
  <si>
    <t> 24.12.1953 03:32 </t>
  </si>
  <si>
    <t> -0.0697 </t>
  </si>
  <si>
    <t>2434743.5815 </t>
  </si>
  <si>
    <t> 01.01.1954 01:57 </t>
  </si>
  <si>
    <t> -0.0672 </t>
  </si>
  <si>
    <t>2436528.7777 </t>
  </si>
  <si>
    <t> 21.11.1958 06:39 </t>
  </si>
  <si>
    <t> -0.0584 </t>
  </si>
  <si>
    <t> K.C.Chou </t>
  </si>
  <si>
    <t> AJ 64.469 </t>
  </si>
  <si>
    <t>2436538.540 </t>
  </si>
  <si>
    <t> 01.12.1958 00:57 </t>
  </si>
  <si>
    <t> -0.058 </t>
  </si>
  <si>
    <t>2437180.688 </t>
  </si>
  <si>
    <t> 03.09.1960 04:30 </t>
  </si>
  <si>
    <t> -0.053 </t>
  </si>
  <si>
    <t>IBVS 119 </t>
  </si>
  <si>
    <t>2438269.447 </t>
  </si>
  <si>
    <t> 27.08.1963 22:43 </t>
  </si>
  <si>
    <t> -0.038 </t>
  </si>
  <si>
    <t>F </t>
  </si>
  <si>
    <t> K.Carbol </t>
  </si>
  <si>
    <t> BRNO 6 </t>
  </si>
  <si>
    <t>2438399.405 </t>
  </si>
  <si>
    <t> 04.01.1964 21:43 </t>
  </si>
  <si>
    <t> -0.034 </t>
  </si>
  <si>
    <t> V.Orlovius </t>
  </si>
  <si>
    <t> AN 289.192 </t>
  </si>
  <si>
    <t>2439028.424 </t>
  </si>
  <si>
    <t> 24.09.1965 22:10 </t>
  </si>
  <si>
    <t> -0.041 </t>
  </si>
  <si>
    <t> K.Häussler </t>
  </si>
  <si>
    <t> HABZ 80 </t>
  </si>
  <si>
    <t>2439035.431 </t>
  </si>
  <si>
    <t> 01.10.1965 22:20 </t>
  </si>
  <si>
    <t> -0.050 </t>
  </si>
  <si>
    <t>2439036.351 </t>
  </si>
  <si>
    <t> 02.10.1965 20:25 </t>
  </si>
  <si>
    <t> -0.045 </t>
  </si>
  <si>
    <t> A.Kizilirmak </t>
  </si>
  <si>
    <t>2439036.354 </t>
  </si>
  <si>
    <t> 02.10.1965 20:29 </t>
  </si>
  <si>
    <t> -0.042 </t>
  </si>
  <si>
    <t> R.Kizilirmak </t>
  </si>
  <si>
    <t>2439056.504 </t>
  </si>
  <si>
    <t> 23.10.1965 00:05 </t>
  </si>
  <si>
    <t> -0.026 </t>
  </si>
  <si>
    <t>2439057.405 </t>
  </si>
  <si>
    <t> 23.10.1965 21:43 </t>
  </si>
  <si>
    <t> -0.040 </t>
  </si>
  <si>
    <t>2439061.370 </t>
  </si>
  <si>
    <t> 27.10.1965 20:52 </t>
  </si>
  <si>
    <t>2439352.363 </t>
  </si>
  <si>
    <t> 14.08.1966 20:42 </t>
  </si>
  <si>
    <t> -0.071 </t>
  </si>
  <si>
    <t> W.Braune </t>
  </si>
  <si>
    <t>BAVM 23 </t>
  </si>
  <si>
    <t>2439388.416 </t>
  </si>
  <si>
    <t> 19.09.1966 21:59 </t>
  </si>
  <si>
    <t> -0.015 </t>
  </si>
  <si>
    <t>2439443.308 </t>
  </si>
  <si>
    <t> 13.11.1966 19:23 </t>
  </si>
  <si>
    <t> -0.033 </t>
  </si>
  <si>
    <t>2439465.271 </t>
  </si>
  <si>
    <t> 05.12.1966 18:30 </t>
  </si>
  <si>
    <t>2440088.447 </t>
  </si>
  <si>
    <t> 19.08.1968 22:43 </t>
  </si>
  <si>
    <t> -0.087 </t>
  </si>
  <si>
    <t> R.Diethelm </t>
  </si>
  <si>
    <t> ORI 109 </t>
  </si>
  <si>
    <t>2440100.398 </t>
  </si>
  <si>
    <t> 31.08.1968 21:33 </t>
  </si>
  <si>
    <t> N.Güdür </t>
  </si>
  <si>
    <t>IBVS 456 </t>
  </si>
  <si>
    <t>2440103.448 </t>
  </si>
  <si>
    <t> 03.09.1968 22:45 </t>
  </si>
  <si>
    <t>2440125.408 </t>
  </si>
  <si>
    <t> 25.09.1968 21:47 </t>
  </si>
  <si>
    <t>2440133.344 </t>
  </si>
  <si>
    <t> 03.10.1968 20:15 </t>
  </si>
  <si>
    <t>2440142.469 </t>
  </si>
  <si>
    <t> 12.10.1968 23:15 </t>
  </si>
  <si>
    <t> -0.060 </t>
  </si>
  <si>
    <t> ORI 110 </t>
  </si>
  <si>
    <t>2440180.309 </t>
  </si>
  <si>
    <t> 19.11.1968 19:24 </t>
  </si>
  <si>
    <t> -0.047 </t>
  </si>
  <si>
    <t>2440288.308 </t>
  </si>
  <si>
    <t> 07.03.1969 19:23 </t>
  </si>
  <si>
    <t> ORI 112 </t>
  </si>
  <si>
    <t>2440496.363 </t>
  </si>
  <si>
    <t> 01.10.1969 20:42 </t>
  </si>
  <si>
    <t> -0.031 </t>
  </si>
  <si>
    <t>2440604.347 </t>
  </si>
  <si>
    <t> 17.01.1970 20:19 </t>
  </si>
  <si>
    <t> -0.037 </t>
  </si>
  <si>
    <t> ORI 117 </t>
  </si>
  <si>
    <t>2440796.542 </t>
  </si>
  <si>
    <t> 29.07.1970 01:00 </t>
  </si>
  <si>
    <t> -0.027 </t>
  </si>
  <si>
    <t> ORI 120 </t>
  </si>
  <si>
    <t>2440837.401 </t>
  </si>
  <si>
    <t> 07.09.1970 21:37 </t>
  </si>
  <si>
    <t> ORI 121 </t>
  </si>
  <si>
    <t>2440848.401 </t>
  </si>
  <si>
    <t> 18.09.1970 21:37 </t>
  </si>
  <si>
    <t>2440887.434 </t>
  </si>
  <si>
    <t> 27.10.1970 22:24 </t>
  </si>
  <si>
    <t> BRNO 12 </t>
  </si>
  <si>
    <t>2441148.571 </t>
  </si>
  <si>
    <t> 16.07.1971 01:42 </t>
  </si>
  <si>
    <t> -0.032 </t>
  </si>
  <si>
    <t> ORI 126 </t>
  </si>
  <si>
    <t>2441156.520 </t>
  </si>
  <si>
    <t> 24.07.1971 00:28 </t>
  </si>
  <si>
    <t>2441159.545 </t>
  </si>
  <si>
    <t> 27.07.1971 01:04 </t>
  </si>
  <si>
    <t>2441186.4006 </t>
  </si>
  <si>
    <t> 22.08.1971 21:36 </t>
  </si>
  <si>
    <t> -0.0297 </t>
  </si>
  <si>
    <t> H.Sengonca </t>
  </si>
  <si>
    <t>IBVS 647 </t>
  </si>
  <si>
    <t>2441210.805 </t>
  </si>
  <si>
    <t> 16.09.1971 07:19 </t>
  </si>
  <si>
    <t> -0.030 </t>
  </si>
  <si>
    <t> A.Meyer </t>
  </si>
  <si>
    <t>IBVS 668 </t>
  </si>
  <si>
    <t>2441213.858 </t>
  </si>
  <si>
    <t> 19.09.1971 08:35 </t>
  </si>
  <si>
    <t>2441230.325 </t>
  </si>
  <si>
    <t> 05.10.1971 19:48 </t>
  </si>
  <si>
    <t> ORI 127 </t>
  </si>
  <si>
    <t>2441276.697 </t>
  </si>
  <si>
    <t> 21.11.1971 04:43 </t>
  </si>
  <si>
    <t>2441560.397 </t>
  </si>
  <si>
    <t> 30.08.1972 21:31 </t>
  </si>
  <si>
    <t> BBS 5 </t>
  </si>
  <si>
    <t>2441599.455 </t>
  </si>
  <si>
    <t> 08.10.1972 22:55 </t>
  </si>
  <si>
    <t> -0.021 </t>
  </si>
  <si>
    <t>2441601.293 </t>
  </si>
  <si>
    <t> 10.10.1972 19:01 </t>
  </si>
  <si>
    <t> -0.013 </t>
  </si>
  <si>
    <t>2441618.3634 </t>
  </si>
  <si>
    <t> 27.10.1972 20:43 </t>
  </si>
  <si>
    <t> -0.0262 </t>
  </si>
  <si>
    <t> R.Akinci </t>
  </si>
  <si>
    <t>IBVS 937 </t>
  </si>
  <si>
    <t>2441679.371 </t>
  </si>
  <si>
    <t> 27.12.1972 20:54 </t>
  </si>
  <si>
    <t> W.Huck </t>
  </si>
  <si>
    <t>2441900.538 </t>
  </si>
  <si>
    <t> 06.08.1973 00:54 </t>
  </si>
  <si>
    <t> -0.028 </t>
  </si>
  <si>
    <t> H.Schellemann </t>
  </si>
  <si>
    <t>2441951.486 </t>
  </si>
  <si>
    <t> 25.09.1973 23:39 </t>
  </si>
  <si>
    <t> -0.025 </t>
  </si>
  <si>
    <t> O.Demircan </t>
  </si>
  <si>
    <t>2442036.292 </t>
  </si>
  <si>
    <t> 19.12.1973 19:00 </t>
  </si>
  <si>
    <t> -0.024 </t>
  </si>
  <si>
    <t>2442369.411 </t>
  </si>
  <si>
    <t> 17.11.1974 21:51 </t>
  </si>
  <si>
    <t> P.Ahnert </t>
  </si>
  <si>
    <t> MVS 7.38 </t>
  </si>
  <si>
    <t>2442403.282 </t>
  </si>
  <si>
    <t> 21.12.1974 18:46 </t>
  </si>
  <si>
    <t> -0.017 </t>
  </si>
  <si>
    <t> BBS 19 </t>
  </si>
  <si>
    <t>2442428.289 </t>
  </si>
  <si>
    <t> 15.01.1975 18:56 </t>
  </si>
  <si>
    <t> BBS 20 </t>
  </si>
  <si>
    <t>2442467.318 </t>
  </si>
  <si>
    <t> 23.02.1975 19:37 </t>
  </si>
  <si>
    <t> BBS 21 </t>
  </si>
  <si>
    <t>2442712.307 </t>
  </si>
  <si>
    <t> 26.10.1975 19:22 </t>
  </si>
  <si>
    <t>2442748.302 </t>
  </si>
  <si>
    <t> 01.12.1975 19:14 </t>
  </si>
  <si>
    <t> BBS 25 </t>
  </si>
  <si>
    <t>2442777.240 </t>
  </si>
  <si>
    <t> 30.12.1975 17:45 </t>
  </si>
  <si>
    <t> -0.057 </t>
  </si>
  <si>
    <t>2442787.331 </t>
  </si>
  <si>
    <t> 09.01.1976 19:56 </t>
  </si>
  <si>
    <t> BBS 26 </t>
  </si>
  <si>
    <t>2442827.294 </t>
  </si>
  <si>
    <t> 18.02.1976 19:03 </t>
  </si>
  <si>
    <t> H.Peter </t>
  </si>
  <si>
    <t>2442838.300 </t>
  </si>
  <si>
    <t> 29.02.1976 19:12 </t>
  </si>
  <si>
    <t> -0.008 </t>
  </si>
  <si>
    <t>2443012.4755 </t>
  </si>
  <si>
    <t> 21.08.1976 23:24 </t>
  </si>
  <si>
    <t> -0.0197 </t>
  </si>
  <si>
    <t> H.Kästner </t>
  </si>
  <si>
    <t>IBVS 1358 </t>
  </si>
  <si>
    <t>2443012.496 </t>
  </si>
  <si>
    <t> 21.08.1976 23:54 </t>
  </si>
  <si>
    <t> 0.001 </t>
  </si>
  <si>
    <t>2443033.8307 </t>
  </si>
  <si>
    <t> 12.09.1976 07:56 </t>
  </si>
  <si>
    <t> -0.0185 </t>
  </si>
  <si>
    <t> D.R.Faulkner </t>
  </si>
  <si>
    <t>IBVS 2321 </t>
  </si>
  <si>
    <t>2443034.7460 </t>
  </si>
  <si>
    <t> 13.09.1976 05:54 </t>
  </si>
  <si>
    <t> -0.0183 </t>
  </si>
  <si>
    <t>2443042.385 </t>
  </si>
  <si>
    <t> 20.09.1976 21:14 </t>
  </si>
  <si>
    <t> -0.006 </t>
  </si>
  <si>
    <t>2443059.453 </t>
  </si>
  <si>
    <t> 07.10.1976 22:52 </t>
  </si>
  <si>
    <t>2443061.302 </t>
  </si>
  <si>
    <t> 09.10.1976 19:14 </t>
  </si>
  <si>
    <t> -0.002 </t>
  </si>
  <si>
    <t> A.Royer </t>
  </si>
  <si>
    <t>2443066.775 </t>
  </si>
  <si>
    <t> 15.10.1976 06:36 </t>
  </si>
  <si>
    <t> -0.020 </t>
  </si>
  <si>
    <t> G.Samolyk </t>
  </si>
  <si>
    <t> AOEB 2 </t>
  </si>
  <si>
    <t>2443086.294 </t>
  </si>
  <si>
    <t> 03.11.1976 19:03 </t>
  </si>
  <si>
    <t> R.Germann </t>
  </si>
  <si>
    <t> BBS 31 </t>
  </si>
  <si>
    <t>2443094.259 </t>
  </si>
  <si>
    <t> 11.11.1976 18:12 </t>
  </si>
  <si>
    <t> 0.009 </t>
  </si>
  <si>
    <t> GEOS 3 </t>
  </si>
  <si>
    <t>2443098.8043 </t>
  </si>
  <si>
    <t> 16.11.1976 07:18 </t>
  </si>
  <si>
    <t> -0.0218 </t>
  </si>
  <si>
    <t>2443099.7228 </t>
  </si>
  <si>
    <t> 17.11.1976 05:20 </t>
  </si>
  <si>
    <t> -0.0184 </t>
  </si>
  <si>
    <t>2443142.434 </t>
  </si>
  <si>
    <t> 29.12.1976 22:24 </t>
  </si>
  <si>
    <t> D.Lichtenknecker </t>
  </si>
  <si>
    <t>BAVM 29 </t>
  </si>
  <si>
    <t>2443175.344 </t>
  </si>
  <si>
    <t> 31.01.1977 20:15 </t>
  </si>
  <si>
    <t> -0.051 </t>
  </si>
  <si>
    <t>2443387.411 </t>
  </si>
  <si>
    <t> 31.08.1977 21:51 </t>
  </si>
  <si>
    <t> 0.002 </t>
  </si>
  <si>
    <t> T.Brelstaff </t>
  </si>
  <si>
    <t> VSSC 58.13 </t>
  </si>
  <si>
    <t>2443405.401 </t>
  </si>
  <si>
    <t> 18.09.1977 21:37 </t>
  </si>
  <si>
    <t>BAVM 31 </t>
  </si>
  <si>
    <t>2443420.648 </t>
  </si>
  <si>
    <t> 04.10.1977 03:33 </t>
  </si>
  <si>
    <t> -0.012 </t>
  </si>
  <si>
    <t>2443430.406 </t>
  </si>
  <si>
    <t> 13.10.1977 21:44 </t>
  </si>
  <si>
    <t> -0.016 </t>
  </si>
  <si>
    <t> BBS 35 </t>
  </si>
  <si>
    <t>2443446.284 </t>
  </si>
  <si>
    <t> 29.10.1977 18:48 </t>
  </si>
  <si>
    <t> -0.001 </t>
  </si>
  <si>
    <t> GEOS 6 </t>
  </si>
  <si>
    <t>2443456.338 </t>
  </si>
  <si>
    <t> 08.11.1977 20:06 </t>
  </si>
  <si>
    <t> -0.014 </t>
  </si>
  <si>
    <t> BBS 36 </t>
  </si>
  <si>
    <t>2443457.259 </t>
  </si>
  <si>
    <t> 09.11.1977 18:12 </t>
  </si>
  <si>
    <t>2443482.283 </t>
  </si>
  <si>
    <t> 04.12.1977 18:47 </t>
  </si>
  <si>
    <t>2443488.361 </t>
  </si>
  <si>
    <t> 10.12.1977 20:39 </t>
  </si>
  <si>
    <t> -0.022 </t>
  </si>
  <si>
    <t>2443503.618 </t>
  </si>
  <si>
    <t> 26.12.1977 02:49 </t>
  </si>
  <si>
    <t>2443510.339 </t>
  </si>
  <si>
    <t> 01.01.1978 20:08 </t>
  </si>
  <si>
    <t>2443516.425 </t>
  </si>
  <si>
    <t> 07.01.1978 22:12 </t>
  </si>
  <si>
    <t> -0.023 </t>
  </si>
  <si>
    <t>2443743.415 </t>
  </si>
  <si>
    <t> 22.08.1978 21:57 </t>
  </si>
  <si>
    <t>2443760.482 </t>
  </si>
  <si>
    <t> 08.09.1978 23:34 </t>
  </si>
  <si>
    <t> -0.010 </t>
  </si>
  <si>
    <t>2443776.343 </t>
  </si>
  <si>
    <t> 24.09.1978 20:13 </t>
  </si>
  <si>
    <t> BBS 39 </t>
  </si>
  <si>
    <t>2443793.416 </t>
  </si>
  <si>
    <t> 11.10.1978 21:59 </t>
  </si>
  <si>
    <t>2443809.279 </t>
  </si>
  <si>
    <t> 27.10.1978 18:41 </t>
  </si>
  <si>
    <t>2443809.5705 </t>
  </si>
  <si>
    <t> 28.10.1978 01:41 </t>
  </si>
  <si>
    <t> -0.0359 </t>
  </si>
  <si>
    <t> M.Castelaz </t>
  </si>
  <si>
    <t>IBVS 1554 </t>
  </si>
  <si>
    <t>2443809.8873 </t>
  </si>
  <si>
    <t> 28.10.1978 09:17 </t>
  </si>
  <si>
    <t> -0.0242 </t>
  </si>
  <si>
    <t>2443820.882 </t>
  </si>
  <si>
    <t> 08.11.1978 09:10 </t>
  </si>
  <si>
    <t>2443837.346 </t>
  </si>
  <si>
    <t> 24.11.1978 20:18 </t>
  </si>
  <si>
    <t> BBS 40 </t>
  </si>
  <si>
    <t>2443845.285 </t>
  </si>
  <si>
    <t> 02.12.1978 18:50 </t>
  </si>
  <si>
    <t> BBS 41 </t>
  </si>
  <si>
    <t>2443848.339 </t>
  </si>
  <si>
    <t> 05.12.1978 20:08 </t>
  </si>
  <si>
    <t>2443876.391 </t>
  </si>
  <si>
    <t> 02.01.1979 21:23 </t>
  </si>
  <si>
    <t> VSSC 59.16 </t>
  </si>
  <si>
    <t>2444133.857 </t>
  </si>
  <si>
    <t> 17.09.1979 08:34 </t>
  </si>
  <si>
    <t>2444140.573 </t>
  </si>
  <si>
    <t> 24.09.1979 01:45 </t>
  </si>
  <si>
    <t> -0.019 </t>
  </si>
  <si>
    <t>2444167.431 </t>
  </si>
  <si>
    <t> 20.10.1979 22:20 </t>
  </si>
  <si>
    <t>2444492.614 </t>
  </si>
  <si>
    <t> 10.09.1980 02:44 </t>
  </si>
  <si>
    <t>2444520.681 </t>
  </si>
  <si>
    <t> 08.10.1980 04:20 </t>
  </si>
  <si>
    <t> -0.011 </t>
  </si>
  <si>
    <t>2444539.590 </t>
  </si>
  <si>
    <t> 27.10.1980 02:09 </t>
  </si>
  <si>
    <t> G.Hanson </t>
  </si>
  <si>
    <t>2444614.650 </t>
  </si>
  <si>
    <t> 10.01.1981 03:36 </t>
  </si>
  <si>
    <t>2444868.4446 </t>
  </si>
  <si>
    <t> 20.09.1981 22:40 </t>
  </si>
  <si>
    <t> -0.0110 </t>
  </si>
  <si>
    <t> P.Rovithis </t>
  </si>
  <si>
    <t>IBVS 2094 </t>
  </si>
  <si>
    <t>2444880.643 </t>
  </si>
  <si>
    <t> 03.10.1981 03:25 </t>
  </si>
  <si>
    <t>2445213.4622 </t>
  </si>
  <si>
    <t> 31.08.1982 23:05 </t>
  </si>
  <si>
    <t> -0.0117 </t>
  </si>
  <si>
    <t>IBVS 2424 </t>
  </si>
  <si>
    <t>2445217.4266 </t>
  </si>
  <si>
    <t> 04.09.1982 22:14 </t>
  </si>
  <si>
    <t> -0.0130 </t>
  </si>
  <si>
    <t>2445218.3475 </t>
  </si>
  <si>
    <t> 05.09.1982 20:20 </t>
  </si>
  <si>
    <t> -0.0073 </t>
  </si>
  <si>
    <t>2445220.4784 </t>
  </si>
  <si>
    <t> 07.09.1982 23:28 </t>
  </si>
  <si>
    <t> -0.0118 </t>
  </si>
  <si>
    <t>2445221.691 </t>
  </si>
  <si>
    <t> 09.09.1982 04:35 </t>
  </si>
  <si>
    <t>2445576.484 </t>
  </si>
  <si>
    <t> 29.08.1983 23:36 </t>
  </si>
  <si>
    <t> -0.007 </t>
  </si>
  <si>
    <t> R.Gröbel </t>
  </si>
  <si>
    <t>IBVS 2793 </t>
  </si>
  <si>
    <t>2445638.411 </t>
  </si>
  <si>
    <t> 30.10.1983 21:51 </t>
  </si>
  <si>
    <t> Gröbel&amp;Lichtschlag </t>
  </si>
  <si>
    <t>2446021.573 </t>
  </si>
  <si>
    <t> 17.11.1984 01:45 </t>
  </si>
  <si>
    <t> D.Williams </t>
  </si>
  <si>
    <t>2446024.615 </t>
  </si>
  <si>
    <t> 20.11.1984 02:45 </t>
  </si>
  <si>
    <t>2446038.651 </t>
  </si>
  <si>
    <t> 04.12.1984 03:37 </t>
  </si>
  <si>
    <t>2446057.556 </t>
  </si>
  <si>
    <t> 23.12.1984 01:20 </t>
  </si>
  <si>
    <t>2446060.597 </t>
  </si>
  <si>
    <t> 26.12.1984 02:19 </t>
  </si>
  <si>
    <t>2446068.553 </t>
  </si>
  <si>
    <t> 03.01.1985 01:16 </t>
  </si>
  <si>
    <t> 0.007 </t>
  </si>
  <si>
    <t>2446071.586 </t>
  </si>
  <si>
    <t> 06.01.1985 02:03 </t>
  </si>
  <si>
    <t>2446348.5782 </t>
  </si>
  <si>
    <t> 10.10.1985 01:52 </t>
  </si>
  <si>
    <t> -0.0089 </t>
  </si>
  <si>
    <t> Sezer &amp; Congar </t>
  </si>
  <si>
    <t>IBVS 3078 </t>
  </si>
  <si>
    <t>2446359.5598 </t>
  </si>
  <si>
    <t> 21.10.1985 01:26 </t>
  </si>
  <si>
    <t> -0.0093 </t>
  </si>
  <si>
    <t> Akan &amp; Keskin </t>
  </si>
  <si>
    <t>2446366.577 </t>
  </si>
  <si>
    <t> 28.10.1985 01:50 </t>
  </si>
  <si>
    <t> M.C.Akan </t>
  </si>
  <si>
    <t>2446372.3680 </t>
  </si>
  <si>
    <t> 02.11.1985 20:49 </t>
  </si>
  <si>
    <t> -0.0135 </t>
  </si>
  <si>
    <t> J.Ells </t>
  </si>
  <si>
    <t> VSSC 66.33 </t>
  </si>
  <si>
    <t>2446375.4267 </t>
  </si>
  <si>
    <t> 05.11.1985 22:14 </t>
  </si>
  <si>
    <t> -0.0053 </t>
  </si>
  <si>
    <t>2446431.560 </t>
  </si>
  <si>
    <t> 01.01.1986 01:26 </t>
  </si>
  <si>
    <t>2446442.542 </t>
  </si>
  <si>
    <t> 12.01.1986 01:00 </t>
  </si>
  <si>
    <t>2446445.590 </t>
  </si>
  <si>
    <t> 15.01.1986 02:09 </t>
  </si>
  <si>
    <t> -0.005 </t>
  </si>
  <si>
    <t>2446472.4415 </t>
  </si>
  <si>
    <t> 10.02.1986 22:35 </t>
  </si>
  <si>
    <t> 0.0017 </t>
  </si>
  <si>
    <t> A.Hollis </t>
  </si>
  <si>
    <t>2446659.744 </t>
  </si>
  <si>
    <t> 17.08.1986 05:51 </t>
  </si>
  <si>
    <t> -0.000 </t>
  </si>
  <si>
    <t>2446714.637 </t>
  </si>
  <si>
    <t> 11.10.1986 03:17 </t>
  </si>
  <si>
    <t>2446718.31 </t>
  </si>
  <si>
    <t> 14.10.1986 19:26 </t>
  </si>
  <si>
    <t> -0.00 </t>
  </si>
  <si>
    <t> A.Paschke </t>
  </si>
  <si>
    <t> BBS 82 </t>
  </si>
  <si>
    <t>2446756.750 </t>
  </si>
  <si>
    <t> 22.11.1986 06:00 </t>
  </si>
  <si>
    <t>2446769.570 </t>
  </si>
  <si>
    <t> 05.12.1986 01:40 </t>
  </si>
  <si>
    <t>2447040.4438 </t>
  </si>
  <si>
    <t> 01.09.1987 22:39 </t>
  </si>
  <si>
    <t> -0.0102 </t>
  </si>
  <si>
    <t> O.Gülmen et al. </t>
  </si>
  <si>
    <t>IBVS 3266 </t>
  </si>
  <si>
    <t>2447043.4947 </t>
  </si>
  <si>
    <t> 04.09.1987 23:52 </t>
  </si>
  <si>
    <t> -0.0099 </t>
  </si>
  <si>
    <t>2447051.431 </t>
  </si>
  <si>
    <t> 12.09.1987 22:20 </t>
  </si>
  <si>
    <t> G.Mavrofridis </t>
  </si>
  <si>
    <t> BBS 86 </t>
  </si>
  <si>
    <t>2447062.4079 </t>
  </si>
  <si>
    <t> 23.09.1987 21:47 </t>
  </si>
  <si>
    <t> -0.0101 </t>
  </si>
  <si>
    <t>2447063.3246 </t>
  </si>
  <si>
    <t> 24.09.1987 19:47 </t>
  </si>
  <si>
    <t> -0.0086 </t>
  </si>
  <si>
    <t>2447092.293 </t>
  </si>
  <si>
    <t> 23.10.1987 19:01 </t>
  </si>
  <si>
    <t>2447093.5231 </t>
  </si>
  <si>
    <t> 25.10.1987 00:33 </t>
  </si>
  <si>
    <t> -0.0106 </t>
  </si>
  <si>
    <t> E.Derman et al. </t>
  </si>
  <si>
    <t>IBVS 3325 </t>
  </si>
  <si>
    <t>2447094.4395 </t>
  </si>
  <si>
    <t> 25.10.1987 22:32 </t>
  </si>
  <si>
    <t> -0.0094 </t>
  </si>
  <si>
    <t>2447106.352 </t>
  </si>
  <si>
    <t> 06.11.1987 20:26 </t>
  </si>
  <si>
    <t>2447108.7773 </t>
  </si>
  <si>
    <t> 09.11.1987 06:39 </t>
  </si>
  <si>
    <t> -0.0092 </t>
  </si>
  <si>
    <t> A.P.Odell </t>
  </si>
  <si>
    <t>IBVS 4138 </t>
  </si>
  <si>
    <t>2447114.270 </t>
  </si>
  <si>
    <t> 14.11.1987 18:28 </t>
  </si>
  <si>
    <t> BBS 88 </t>
  </si>
  <si>
    <t>2447116.4061 </t>
  </si>
  <si>
    <t> 16.11.1987 21:44 </t>
  </si>
  <si>
    <t> -0.0068 </t>
  </si>
  <si>
    <t>2447117.3193 </t>
  </si>
  <si>
    <t> 17.11.1987 19:39 </t>
  </si>
  <si>
    <t> -0.0088 </t>
  </si>
  <si>
    <t>2447142.334 </t>
  </si>
  <si>
    <t> 12.12.1987 20:00 </t>
  </si>
  <si>
    <t> -0.009 </t>
  </si>
  <si>
    <t> I.Middlemist </t>
  </si>
  <si>
    <t> VSSC 70.18 </t>
  </si>
  <si>
    <t>2447153.299 </t>
  </si>
  <si>
    <t> 23.12.1987 19:10 </t>
  </si>
  <si>
    <t> J.Pietz </t>
  </si>
  <si>
    <t>BAVM 50 </t>
  </si>
  <si>
    <t>2447411.398 </t>
  </si>
  <si>
    <t> 06.09.1988 21:33 </t>
  </si>
  <si>
    <t>2447434.5779 </t>
  </si>
  <si>
    <t> 30.09.1988 01:52 </t>
  </si>
  <si>
    <t> -0.0084 </t>
  </si>
  <si>
    <t> VSSC 72.24 </t>
  </si>
  <si>
    <t>2447439.460 </t>
  </si>
  <si>
    <t> 04.10.1988 23:02 </t>
  </si>
  <si>
    <t>2447440.3766 </t>
  </si>
  <si>
    <t> 05.10.1988 21:02 </t>
  </si>
  <si>
    <t> -0.0058 </t>
  </si>
  <si>
    <t>2447455.3223 </t>
  </si>
  <si>
    <t> 20.10.1988 19:44 </t>
  </si>
  <si>
    <t> -0.0078 </t>
  </si>
  <si>
    <t>2447466.313 </t>
  </si>
  <si>
    <t> 31.10.1988 19:30 </t>
  </si>
  <si>
    <t>2447491.331 </t>
  </si>
  <si>
    <t> 25.11.1988 19:56 </t>
  </si>
  <si>
    <t>2447524.207 </t>
  </si>
  <si>
    <t> 28.12.1988 16:58 </t>
  </si>
  <si>
    <t> -0.066 </t>
  </si>
  <si>
    <t> BBS 91 </t>
  </si>
  <si>
    <t>2447535.7064 </t>
  </si>
  <si>
    <t> 09.01.1989 04:57 </t>
  </si>
  <si>
    <t> -0.1585 </t>
  </si>
  <si>
    <t>2447538.2967 </t>
  </si>
  <si>
    <t> 11.01.1989 19:07 </t>
  </si>
  <si>
    <t> ASS 205.327 </t>
  </si>
  <si>
    <t>2447542.578 </t>
  </si>
  <si>
    <t> 16.01.1989 01:52 </t>
  </si>
  <si>
    <t>2447573.6826 </t>
  </si>
  <si>
    <t> 16.02.1989 04:22 </t>
  </si>
  <si>
    <t>2447772.5789 </t>
  </si>
  <si>
    <t> 03.09.1989 01:53 </t>
  </si>
  <si>
    <t> VSSC 73 </t>
  </si>
  <si>
    <t>2447854.360 </t>
  </si>
  <si>
    <t> 23.11.1989 20:38 </t>
  </si>
  <si>
    <t> 0.017 </t>
  </si>
  <si>
    <t>2447894.621 </t>
  </si>
  <si>
    <t> 03.01.1990 02:54 </t>
  </si>
  <si>
    <t>2447904.360 </t>
  </si>
  <si>
    <t> 12.01.1990 20:38 </t>
  </si>
  <si>
    <t>BAVM 56 </t>
  </si>
  <si>
    <t>2448126.448 </t>
  </si>
  <si>
    <t> 22.08.1990 22:45 </t>
  </si>
  <si>
    <t> C.Barani </t>
  </si>
  <si>
    <t> BBS 97 </t>
  </si>
  <si>
    <t>2448126.460 </t>
  </si>
  <si>
    <t> 22.08.1990 23:02 </t>
  </si>
  <si>
    <t> F.Acerbi </t>
  </si>
  <si>
    <t> BBS 96 </t>
  </si>
  <si>
    <t>2448232.630 </t>
  </si>
  <si>
    <t> 07.12.1990 03:07 </t>
  </si>
  <si>
    <t>2448237.4846 </t>
  </si>
  <si>
    <t> 11.12.1990 23:37 </t>
  </si>
  <si>
    <t> -0.0090 </t>
  </si>
  <si>
    <t>2448545.597 </t>
  </si>
  <si>
    <t> 16.10.1991 02:19 </t>
  </si>
  <si>
    <t>2448601.433 </t>
  </si>
  <si>
    <t> 10.12.1991 22:23 </t>
  </si>
  <si>
    <t> 0.008 </t>
  </si>
  <si>
    <t> J.Schmidt </t>
  </si>
  <si>
    <t>BAVM 60 </t>
  </si>
  <si>
    <t>2448616.367 </t>
  </si>
  <si>
    <t> 25.12.1991 20:48 </t>
  </si>
  <si>
    <t>2448619.414 </t>
  </si>
  <si>
    <t> 28.12.1991 21:56 </t>
  </si>
  <si>
    <t>2448987.3125 </t>
  </si>
  <si>
    <t> 30.12.1992 19:30 </t>
  </si>
  <si>
    <t> BBS 103 </t>
  </si>
  <si>
    <t>2449005.617 </t>
  </si>
  <si>
    <t> 18.01.1993 02:48 </t>
  </si>
  <si>
    <t>2449282.602 </t>
  </si>
  <si>
    <t> 22.10.1993 02:26 </t>
  </si>
  <si>
    <t> AOEB 7 </t>
  </si>
  <si>
    <t>2449983.640 </t>
  </si>
  <si>
    <t> 23.09.1995 03:21 </t>
  </si>
  <si>
    <t>2449998.592 </t>
  </si>
  <si>
    <t> 08.10.1995 02:12 </t>
  </si>
  <si>
    <t> BBS 112 </t>
  </si>
  <si>
    <t>2450016.575 </t>
  </si>
  <si>
    <t> 26.10.1995 01:48 </t>
  </si>
  <si>
    <t>2450341.765 </t>
  </si>
  <si>
    <t> 15.09.1996 06:21 </t>
  </si>
  <si>
    <t>2450392.4030 </t>
  </si>
  <si>
    <t> 04.11.1996 21:40 </t>
  </si>
  <si>
    <t> D.M.Z.Jassur et al. </t>
  </si>
  <si>
    <t>IBVS 5006 </t>
  </si>
  <si>
    <t>2450392.4045 </t>
  </si>
  <si>
    <t> 04.11.1996 21:42 </t>
  </si>
  <si>
    <t> -0.0043 </t>
  </si>
  <si>
    <t>2450392.4069 </t>
  </si>
  <si>
    <t> 04.11.1996 21:45 </t>
  </si>
  <si>
    <t> -0.0019 </t>
  </si>
  <si>
    <t>2450445.483 </t>
  </si>
  <si>
    <t> 27.12.1996 23:35 </t>
  </si>
  <si>
    <t> BBS 114 </t>
  </si>
  <si>
    <t>2450731.3220 </t>
  </si>
  <si>
    <t> 09.10.1997 19:43 </t>
  </si>
  <si>
    <t> -0.0039 </t>
  </si>
  <si>
    <t>2450731.3224 </t>
  </si>
  <si>
    <t> 09.10.1997 19:44 </t>
  </si>
  <si>
    <t> -0.0035 </t>
  </si>
  <si>
    <t>2450731.3258 </t>
  </si>
  <si>
    <t> 09.10.1997 19:49 </t>
  </si>
  <si>
    <t> -0.0001 </t>
  </si>
  <si>
    <t>2450751.757 </t>
  </si>
  <si>
    <t> 30.10.1997 06:10 </t>
  </si>
  <si>
    <t> R.Hill </t>
  </si>
  <si>
    <t>2450800.567 </t>
  </si>
  <si>
    <t> 18.12.1997 01:36 </t>
  </si>
  <si>
    <t>2451105.3214 </t>
  </si>
  <si>
    <t> 18.10.1998 19:42 </t>
  </si>
  <si>
    <t> -0.0031 </t>
  </si>
  <si>
    <t>2451105.3221 </t>
  </si>
  <si>
    <t> 18.10.1998 19:43 </t>
  </si>
  <si>
    <t> -0.0024 </t>
  </si>
  <si>
    <t>2451105.3228 </t>
  </si>
  <si>
    <t> 18.10.1998 19:44 </t>
  </si>
  <si>
    <t> -0.0017 </t>
  </si>
  <si>
    <t>2451109.2940 </t>
  </si>
  <si>
    <t> 22.10.1998 19:03 </t>
  </si>
  <si>
    <t> 0.0037 </t>
  </si>
  <si>
    <t>2451109.2950 </t>
  </si>
  <si>
    <t> 22.10.1998 19:04 </t>
  </si>
  <si>
    <t> 0.0047 </t>
  </si>
  <si>
    <t>2451109.2954 </t>
  </si>
  <si>
    <t> 22.10.1998 19:05 </t>
  </si>
  <si>
    <t> 0.0051 </t>
  </si>
  <si>
    <t>2451133.673 </t>
  </si>
  <si>
    <t> 16.11.1998 04:09 </t>
  </si>
  <si>
    <t>2451224.604 </t>
  </si>
  <si>
    <t> 15.02.1999 02:29 </t>
  </si>
  <si>
    <t> 0.003 </t>
  </si>
  <si>
    <t>2451454.618 </t>
  </si>
  <si>
    <t> 03.10.1999 02:49 </t>
  </si>
  <si>
    <t>2451488.791 </t>
  </si>
  <si>
    <t> 06.11.1999 06:59 </t>
  </si>
  <si>
    <t> 0.011 </t>
  </si>
  <si>
    <t>2451490.619 </t>
  </si>
  <si>
    <t> 08.11.1999 02:51 </t>
  </si>
  <si>
    <t>2451576.637 </t>
  </si>
  <si>
    <t> 02.02.2000 03:17 </t>
  </si>
  <si>
    <t>2451758.443 </t>
  </si>
  <si>
    <t> 01.08.2000 22:37 </t>
  </si>
  <si>
    <t> D.Motl </t>
  </si>
  <si>
    <t>OEJV 0074 </t>
  </si>
  <si>
    <t>2451758.455 </t>
  </si>
  <si>
    <t> 01.08.2000 22:55 </t>
  </si>
  <si>
    <t> M.Haltuf </t>
  </si>
  <si>
    <t> V.Nemcová </t>
  </si>
  <si>
    <t> P.Sobotka </t>
  </si>
  <si>
    <t>2451758.457 </t>
  </si>
  <si>
    <t> 01.08.2000 22:58 </t>
  </si>
  <si>
    <t> D.Odvárková </t>
  </si>
  <si>
    <t>2451758.467 </t>
  </si>
  <si>
    <t> 01.08.2000 23:12 </t>
  </si>
  <si>
    <t> 0.018 </t>
  </si>
  <si>
    <t> P.Lutcha </t>
  </si>
  <si>
    <t>2451758.472 </t>
  </si>
  <si>
    <t> 01.08.2000 23:19 </t>
  </si>
  <si>
    <t> 0.023 </t>
  </si>
  <si>
    <t> J.Vyskocil </t>
  </si>
  <si>
    <t>2451800.5452 </t>
  </si>
  <si>
    <t> 13.09.2000 01:05 </t>
  </si>
  <si>
    <t> T.Pribulla et al. </t>
  </si>
  <si>
    <t>IBVS 5056 </t>
  </si>
  <si>
    <t>2451800.5454 </t>
  </si>
  <si>
    <t>2451823.7251 </t>
  </si>
  <si>
    <t> 06.10.2000 05:24 </t>
  </si>
  <si>
    <t> -0.0062 </t>
  </si>
  <si>
    <t>2451823.7294 </t>
  </si>
  <si>
    <t> 06.10.2000 05:30 </t>
  </si>
  <si>
    <t>2451823.7338 </t>
  </si>
  <si>
    <t> 06.10.2000 05:36 </t>
  </si>
  <si>
    <t> 0.0025 </t>
  </si>
  <si>
    <t>2451824.9516 </t>
  </si>
  <si>
    <t> 07.10.2000 10:50 </t>
  </si>
  <si>
    <t> 0.0001 </t>
  </si>
  <si>
    <t>2451824.9518 </t>
  </si>
  <si>
    <t> 0.0003 </t>
  </si>
  <si>
    <t>2451838.3734 </t>
  </si>
  <si>
    <t> 20.10.2000 20:57 </t>
  </si>
  <si>
    <t> -0.0006 </t>
  </si>
  <si>
    <t>2451838.3739 </t>
  </si>
  <si>
    <t> 20.10.2000 20:58 </t>
  </si>
  <si>
    <t>2451838.3743 </t>
  </si>
  <si>
    <t>2451943.307 </t>
  </si>
  <si>
    <t> 02.02.2001 19:22 </t>
  </si>
  <si>
    <t> O.Pejcha </t>
  </si>
  <si>
    <t>2451958.578 </t>
  </si>
  <si>
    <t> 18.02.2001 01:52 </t>
  </si>
  <si>
    <t> 0.012 </t>
  </si>
  <si>
    <t>2452231.2850 </t>
  </si>
  <si>
    <t> 17.11.2001 18:50 </t>
  </si>
  <si>
    <t> -0.0011 </t>
  </si>
  <si>
    <t>IBVS 5341 </t>
  </si>
  <si>
    <t>2452235.569 </t>
  </si>
  <si>
    <t> 22.11.2001 01:39 </t>
  </si>
  <si>
    <t>2452263.620 </t>
  </si>
  <si>
    <t> 20.12.2001 02:52 </t>
  </si>
  <si>
    <t>2452285.5850 </t>
  </si>
  <si>
    <t> 11.01.2002 02:02 </t>
  </si>
  <si>
    <t> -0.0010 </t>
  </si>
  <si>
    <t>C </t>
  </si>
  <si>
    <t>ns</t>
  </si>
  <si>
    <t> S.Dvorak </t>
  </si>
  <si>
    <t>2452296.571 </t>
  </si>
  <si>
    <t> 22.01.2002 01:42 </t>
  </si>
  <si>
    <t>2452508.8862 </t>
  </si>
  <si>
    <t> 22.08.2002 09:16 </t>
  </si>
  <si>
    <t> -0.0008 </t>
  </si>
  <si>
    <t> AOEB 12 </t>
  </si>
  <si>
    <t>2452514.3830 </t>
  </si>
  <si>
    <t> 27.08.2002 21:11 </t>
  </si>
  <si>
    <t> 0.0050 </t>
  </si>
  <si>
    <t> O.Demircan et al. </t>
  </si>
  <si>
    <t>IBVS 5364 </t>
  </si>
  <si>
    <t>2452560.1376 </t>
  </si>
  <si>
    <t> 12.10.2002 15:18 </t>
  </si>
  <si>
    <t> 0.0012 </t>
  </si>
  <si>
    <t> Nakajima </t>
  </si>
  <si>
    <t>VSB 40 </t>
  </si>
  <si>
    <t>2452604.6742 </t>
  </si>
  <si>
    <t> 26.11.2002 04:10 </t>
  </si>
  <si>
    <t> -0.0003 </t>
  </si>
  <si>
    <t> R.Nelson </t>
  </si>
  <si>
    <t>IBVS 5371 </t>
  </si>
  <si>
    <t>2452640.675 </t>
  </si>
  <si>
    <t> 01.01.2003 04:12 </t>
  </si>
  <si>
    <t>2452683.9868 </t>
  </si>
  <si>
    <t> 13.02.2003 11:40 </t>
  </si>
  <si>
    <t> -0.0023 </t>
  </si>
  <si>
    <t>VSB 42 </t>
  </si>
  <si>
    <t>2452930.4735 </t>
  </si>
  <si>
    <t> 17.10.2003 23:21 </t>
  </si>
  <si>
    <t>IBVS 5645 </t>
  </si>
  <si>
    <t>2452932.3013 </t>
  </si>
  <si>
    <t> 19.10.2003 19:13 </t>
  </si>
  <si>
    <t> -0.0033 </t>
  </si>
  <si>
    <t>2452932.3042 </t>
  </si>
  <si>
    <t> 19.10.2003 19:18 </t>
  </si>
  <si>
    <t> -0.0004 </t>
  </si>
  <si>
    <t> T.Krajci </t>
  </si>
  <si>
    <t>IBVS 5592 </t>
  </si>
  <si>
    <t>2452954.2701 </t>
  </si>
  <si>
    <t> 10.11.2003 18:28 </t>
  </si>
  <si>
    <t> 0.0014 </t>
  </si>
  <si>
    <t> M.Drozdz et al. </t>
  </si>
  <si>
    <t>IBVS 5623 </t>
  </si>
  <si>
    <t>2452955.4887 </t>
  </si>
  <si>
    <t> 11.11.2003 23:43 </t>
  </si>
  <si>
    <t> -0.0002 </t>
  </si>
  <si>
    <t>2452956.4056 </t>
  </si>
  <si>
    <t> 12.11.2003 21:44 </t>
  </si>
  <si>
    <t> 0.0016 </t>
  </si>
  <si>
    <t>2452976.5368 </t>
  </si>
  <si>
    <t> 03.12.2003 00:52 </t>
  </si>
  <si>
    <t> -0.0009 </t>
  </si>
  <si>
    <t>2452993.3155 </t>
  </si>
  <si>
    <t> 19.12.2003 19:34 </t>
  </si>
  <si>
    <t>2453000.637 </t>
  </si>
  <si>
    <t> 27.12.2003 03:17 </t>
  </si>
  <si>
    <t>2453080.2606 </t>
  </si>
  <si>
    <t> 15.03.2004 18:15 </t>
  </si>
  <si>
    <t> 0.0038 </t>
  </si>
  <si>
    <t>IBVS 5668 </t>
  </si>
  <si>
    <t>2453259.32494 </t>
  </si>
  <si>
    <t> 10.09.2004 19:47 </t>
  </si>
  <si>
    <t> 0.00034 </t>
  </si>
  <si>
    <t> R.Ehrenberger </t>
  </si>
  <si>
    <t>2453307.2186 </t>
  </si>
  <si>
    <t> 28.10.2004 17:14 </t>
  </si>
  <si>
    <t> 0.0002 </t>
  </si>
  <si>
    <t> C.-H.Kim et al. </t>
  </si>
  <si>
    <t>IBVS 5694 </t>
  </si>
  <si>
    <t>2453323.3856 </t>
  </si>
  <si>
    <t> 13.11.2004 21:15 </t>
  </si>
  <si>
    <t> B.Albayrak et al. </t>
  </si>
  <si>
    <t>IBVS 5649 </t>
  </si>
  <si>
    <t>2453323.9965 </t>
  </si>
  <si>
    <t> 14.11.2004 11:54 </t>
  </si>
  <si>
    <t> 0.0000 </t>
  </si>
  <si>
    <t>2453335.5880 </t>
  </si>
  <si>
    <t> 26.11.2004 02:06 </t>
  </si>
  <si>
    <t>2453339.2474 </t>
  </si>
  <si>
    <t> 29.11.2004 17:56 </t>
  </si>
  <si>
    <t> H.V.Senavci et al. </t>
  </si>
  <si>
    <t>IBVS 5754 </t>
  </si>
  <si>
    <t>2453612.5779 </t>
  </si>
  <si>
    <t> 30.08.2005 01:52 </t>
  </si>
  <si>
    <t> -0.0015 </t>
  </si>
  <si>
    <t> M.Zejda et al. </t>
  </si>
  <si>
    <t>IBVS 5741 </t>
  </si>
  <si>
    <t>2453655.28585 </t>
  </si>
  <si>
    <t> 11.10.2005 18:51 </t>
  </si>
  <si>
    <t> -0.00138 </t>
  </si>
  <si>
    <t>2453658.33597 </t>
  </si>
  <si>
    <t> 14.10.2005 20:03 </t>
  </si>
  <si>
    <t> -0.00182 </t>
  </si>
  <si>
    <t>2454058.570 </t>
  </si>
  <si>
    <t> 19.11.2006 01:40 </t>
  </si>
  <si>
    <t> C.Stephan </t>
  </si>
  <si>
    <t>2454086.638 </t>
  </si>
  <si>
    <t> 17.12.2006 03:18 </t>
  </si>
  <si>
    <t>2454303.8338 </t>
  </si>
  <si>
    <t> 22.07.2007 08:00 </t>
  </si>
  <si>
    <t>2454468.5623 </t>
  </si>
  <si>
    <t> 03.01.2008 01:29 </t>
  </si>
  <si>
    <t> -0.0041 </t>
  </si>
  <si>
    <t>JAAVSO 36(2);171 </t>
  </si>
  <si>
    <t>2454652.8182 </t>
  </si>
  <si>
    <t> 05.07.2008 07:38 </t>
  </si>
  <si>
    <t> -0.0020 </t>
  </si>
  <si>
    <t>o</t>
  </si>
  <si>
    <t>JAAVSO (36)(2);186 </t>
  </si>
  <si>
    <t>2454710.778 </t>
  </si>
  <si>
    <t> 01.09.2008 06:40 </t>
  </si>
  <si>
    <t>2454781.5507 </t>
  </si>
  <si>
    <t> 11.11.2008 01:13 </t>
  </si>
  <si>
    <t>JAAVSO 37(1);44 </t>
  </si>
  <si>
    <t>2454842.5615 </t>
  </si>
  <si>
    <t> 11.01.2009 01:28 </t>
  </si>
  <si>
    <t>IBVS 5938 </t>
  </si>
  <si>
    <t>2454860.5621 </t>
  </si>
  <si>
    <t> 29.01.2009 01:29 </t>
  </si>
  <si>
    <t> -0.0012 </t>
  </si>
  <si>
    <t>2455062.8103 </t>
  </si>
  <si>
    <t> 19.08.2009 07:26 </t>
  </si>
  <si>
    <t> -0.0051 </t>
  </si>
  <si>
    <t> JAAVSO 38;85 </t>
  </si>
  <si>
    <t>2455212.2881 </t>
  </si>
  <si>
    <t> 15.01.2010 18:54 </t>
  </si>
  <si>
    <t> -0.0047 </t>
  </si>
  <si>
    <t> S.Parimucha et al. </t>
  </si>
  <si>
    <t>IBVS 5980 </t>
  </si>
  <si>
    <t>2455216.2585 </t>
  </si>
  <si>
    <t> 19.01.2010 18:12 </t>
  </si>
  <si>
    <t> -0.0000 </t>
  </si>
  <si>
    <t>2455241.5719 </t>
  </si>
  <si>
    <t> 14.02.2010 01:43 </t>
  </si>
  <si>
    <t> -0.0063 </t>
  </si>
  <si>
    <t> JAAVSO 38;120 </t>
  </si>
  <si>
    <t>2455429.4867 </t>
  </si>
  <si>
    <t> 20.08.2010 23:40 </t>
  </si>
  <si>
    <t> -0.0059 </t>
  </si>
  <si>
    <t>2455475.5505 </t>
  </si>
  <si>
    <t> 06.10.2010 01:12 </t>
  </si>
  <si>
    <t> -0.0056 </t>
  </si>
  <si>
    <t>2455478.9054 </t>
  </si>
  <si>
    <t> 09.10.2010 09:43 </t>
  </si>
  <si>
    <t>IBVS 5960 </t>
  </si>
  <si>
    <t>2455506.9706 </t>
  </si>
  <si>
    <t> 06.11.2010 11:17 </t>
  </si>
  <si>
    <t>cG</t>
  </si>
  <si>
    <t> K.Hirosawa </t>
  </si>
  <si>
    <t>VSB 51 </t>
  </si>
  <si>
    <t>2455521.6166 </t>
  </si>
  <si>
    <t> 21.11.2010 02:47 </t>
  </si>
  <si>
    <t> -0.0029 </t>
  </si>
  <si>
    <t> K.Menzies </t>
  </si>
  <si>
    <t> JAAVSO 39;177 </t>
  </si>
  <si>
    <t>2455792.5015 </t>
  </si>
  <si>
    <t> 19.08.2011 00:02 </t>
  </si>
  <si>
    <t> -0.0077 </t>
  </si>
  <si>
    <t>IBVS 6044 </t>
  </si>
  <si>
    <t>2455850.4604 </t>
  </si>
  <si>
    <t> 15.10.2011 23:02 </t>
  </si>
  <si>
    <t> F.Agerer </t>
  </si>
  <si>
    <t>BAVM 225 </t>
  </si>
  <si>
    <t>2455873.6462 </t>
  </si>
  <si>
    <t> 08.11.2011 03:30 </t>
  </si>
  <si>
    <t> -0.0079 </t>
  </si>
  <si>
    <t> JAAVSO 40;975 </t>
  </si>
  <si>
    <t>2455877.30508 </t>
  </si>
  <si>
    <t> 11.11.2011 19:19 </t>
  </si>
  <si>
    <t> -0.00969 </t>
  </si>
  <si>
    <t> M.Urbanik </t>
  </si>
  <si>
    <t>OEJV 0160 </t>
  </si>
  <si>
    <t>2455906.5895 </t>
  </si>
  <si>
    <t> 11.12.2011 02:08 </t>
  </si>
  <si>
    <t>2456162.5334 </t>
  </si>
  <si>
    <t> 23.08.2012 00:48 </t>
  </si>
  <si>
    <t> -0.0087 </t>
  </si>
  <si>
    <t>2456167.4121 </t>
  </si>
  <si>
    <t> 27.08.2012 21:53 </t>
  </si>
  <si>
    <t> -0.0109 </t>
  </si>
  <si>
    <t>2456195.7828 </t>
  </si>
  <si>
    <t> 25.09.2012 06:47 </t>
  </si>
  <si>
    <t> -0.0104 </t>
  </si>
  <si>
    <t> JAAVSO 41;122 </t>
  </si>
  <si>
    <t>2456197.3101 </t>
  </si>
  <si>
    <t> 26.09.2012 19:26 </t>
  </si>
  <si>
    <t>2456206.7650 </t>
  </si>
  <si>
    <t> 06.10.2012 06:21 </t>
  </si>
  <si>
    <t>IBVS 6050 </t>
  </si>
  <si>
    <t>2456261.6736 </t>
  </si>
  <si>
    <t> 30.11.2012 04:09 </t>
  </si>
  <si>
    <t>IBVS 6042 </t>
  </si>
  <si>
    <t>2456536.8311 </t>
  </si>
  <si>
    <t> 01.09.2013 07:56 </t>
  </si>
  <si>
    <t> -0.0146 </t>
  </si>
  <si>
    <t> JAAVSO 41;328 </t>
  </si>
  <si>
    <t>2456536.8330 </t>
  </si>
  <si>
    <t> 01.09.2013 07:59 </t>
  </si>
  <si>
    <t> -0.0127 </t>
  </si>
  <si>
    <t> R.Sabo </t>
  </si>
  <si>
    <t>2456566.7303 </t>
  </si>
  <si>
    <t> 01.10.2013 05:31 </t>
  </si>
  <si>
    <t>IBVS 1554</t>
  </si>
  <si>
    <t>s6</t>
  </si>
  <si>
    <t>Svolopoulos 1957AJ 62.330</t>
  </si>
  <si>
    <t>IBVS 6118</t>
  </si>
  <si>
    <t>IBVS 6114</t>
  </si>
  <si>
    <t>IBVS 6152</t>
  </si>
  <si>
    <t>RHN 2018</t>
  </si>
  <si>
    <t>OEJV 0203</t>
  </si>
  <si>
    <t>JAVSO..48…87</t>
  </si>
  <si>
    <t>JAVSO..48..256</t>
  </si>
  <si>
    <t>OEJV 0211</t>
  </si>
  <si>
    <t>VSB 069</t>
  </si>
  <si>
    <t>JAVSO 49, 108</t>
  </si>
  <si>
    <t>JBAV, 63</t>
  </si>
  <si>
    <t>JAVSO, 50, 133</t>
  </si>
  <si>
    <t>JBAV, 60</t>
  </si>
  <si>
    <t>JAVSO, 49, 108</t>
  </si>
  <si>
    <t>JAVSO, 48, 256</t>
  </si>
  <si>
    <t>JAVSO, 48, 87</t>
  </si>
  <si>
    <t>IBVS, 63, 6262</t>
  </si>
  <si>
    <t>JAAVSO 51, 134</t>
  </si>
  <si>
    <t>14/01/1899</t>
  </si>
  <si>
    <t>08/11/1899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</si>
</sst>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_);\(&quot;$&quot;#,##0\)"/>
    <numFmt numFmtId="165" formatCode="0.E+00"/>
    <numFmt numFmtId="166" formatCode="0.0%"/>
    <numFmt numFmtId="167" formatCode="0E+00"/>
    <numFmt numFmtId="168" formatCode="0.00000"/>
    <numFmt numFmtId="169" formatCode="0.000000"/>
  </numFmts>
  <fonts count="5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vertAlign val="superscript"/>
      <sz val="10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sz val="10"/>
      <color indexed="8"/>
      <name val="Arial Unicode MS"/>
      <family val="2"/>
    </font>
    <font>
      <sz val="10"/>
      <color indexed="14"/>
      <name val="Arial"/>
      <family val="2"/>
    </font>
    <font>
      <i/>
      <sz val="10"/>
      <color indexed="20"/>
      <name val="Arial"/>
      <family val="2"/>
    </font>
    <font>
      <b/>
      <vertAlign val="superscript"/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trike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trike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ck">
        <color indexed="0"/>
      </left>
      <right style="thick">
        <color indexed="0"/>
      </right>
      <top style="thick">
        <color indexed="0"/>
      </top>
      <bottom/>
      <diagonal/>
    </border>
    <border>
      <left style="thick">
        <color indexed="0"/>
      </left>
      <right style="thick">
        <color indexed="0"/>
      </right>
      <top/>
      <bottom/>
      <diagonal/>
    </border>
    <border>
      <left style="thick">
        <color indexed="0"/>
      </left>
      <right style="thick">
        <color indexed="0"/>
      </right>
      <top/>
      <bottom style="thick">
        <color indexed="0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3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49" fillId="0" borderId="0" applyFont="0" applyFill="0" applyBorder="0" applyAlignment="0" applyProtection="0"/>
    <xf numFmtId="0" fontId="3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9" fillId="7" borderId="1" applyNumberFormat="0" applyAlignment="0" applyProtection="0"/>
    <xf numFmtId="0" fontId="40" fillId="0" borderId="4" applyNumberFormat="0" applyFill="0" applyAlignment="0" applyProtection="0"/>
    <xf numFmtId="0" fontId="41" fillId="22" borderId="0" applyNumberFormat="0" applyBorder="0" applyAlignment="0" applyProtection="0"/>
    <xf numFmtId="0" fontId="6" fillId="0" borderId="0"/>
    <xf numFmtId="0" fontId="11" fillId="0" borderId="0"/>
    <xf numFmtId="0" fontId="11" fillId="23" borderId="5" applyNumberFormat="0" applyFont="0" applyAlignment="0" applyProtection="0"/>
    <xf numFmtId="0" fontId="42" fillId="20" borderId="6" applyNumberFormat="0" applyAlignment="0" applyProtection="0"/>
    <xf numFmtId="0" fontId="43" fillId="0" borderId="0" applyNumberFormat="0" applyFill="0" applyBorder="0" applyAlignment="0" applyProtection="0"/>
    <xf numFmtId="0" fontId="49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159">
    <xf numFmtId="0" fontId="0" fillId="0" borderId="0" xfId="0" applyAlignment="1"/>
    <xf numFmtId="0" fontId="3" fillId="0" borderId="0" xfId="0" applyFont="1" applyAlignment="1"/>
    <xf numFmtId="0" fontId="0" fillId="0" borderId="8" xfId="0" applyBorder="1" applyAlignment="1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 applyAlignment="1"/>
    <xf numFmtId="0" fontId="7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quotePrefix="1" applyAlignment="1"/>
    <xf numFmtId="0" fontId="9" fillId="0" borderId="0" xfId="0" applyFont="1" applyAlignment="1"/>
    <xf numFmtId="0" fontId="12" fillId="0" borderId="0" xfId="0" applyFont="1" applyAlignment="1"/>
    <xf numFmtId="0" fontId="9" fillId="0" borderId="0" xfId="0" applyFont="1">
      <alignment vertical="top"/>
    </xf>
    <xf numFmtId="0" fontId="0" fillId="0" borderId="0" xfId="0">
      <alignment vertical="top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>
      <alignment vertical="top"/>
    </xf>
    <xf numFmtId="0" fontId="15" fillId="0" borderId="0" xfId="0" applyFont="1">
      <alignment vertical="top"/>
    </xf>
    <xf numFmtId="0" fontId="16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4" fillId="0" borderId="0" xfId="0" applyFont="1">
      <alignment vertical="top"/>
    </xf>
    <xf numFmtId="0" fontId="14" fillId="0" borderId="0" xfId="0" applyFont="1">
      <alignment vertical="top"/>
    </xf>
    <xf numFmtId="0" fontId="13" fillId="0" borderId="0" xfId="0" applyFont="1">
      <alignment vertical="top"/>
    </xf>
    <xf numFmtId="0" fontId="7" fillId="0" borderId="0" xfId="0" applyFont="1">
      <alignment vertical="top"/>
    </xf>
    <xf numFmtId="0" fontId="13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17" fillId="0" borderId="0" xfId="0" applyFont="1">
      <alignment vertical="top"/>
    </xf>
    <xf numFmtId="0" fontId="1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13" fillId="0" borderId="0" xfId="0" applyFont="1" applyAlignment="1"/>
    <xf numFmtId="0" fontId="13" fillId="0" borderId="0" xfId="0" applyFont="1" applyAlignment="1">
      <alignment horizontal="left"/>
    </xf>
    <xf numFmtId="0" fontId="11" fillId="0" borderId="0" xfId="0" applyFont="1" applyAlignment="1"/>
    <xf numFmtId="14" fontId="11" fillId="0" borderId="0" xfId="0" applyNumberFormat="1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8" fillId="0" borderId="0" xfId="0" applyFont="1" applyAlignment="1"/>
    <xf numFmtId="0" fontId="19" fillId="0" borderId="0" xfId="0" applyFont="1">
      <alignment vertical="top"/>
    </xf>
    <xf numFmtId="0" fontId="21" fillId="0" borderId="0" xfId="0" applyFont="1">
      <alignment vertical="top"/>
    </xf>
    <xf numFmtId="0" fontId="7" fillId="0" borderId="0" xfId="0" applyFont="1" applyAlignment="1">
      <alignment horizontal="center"/>
    </xf>
    <xf numFmtId="0" fontId="7" fillId="0" borderId="11" xfId="0" applyFont="1" applyBorder="1">
      <alignment vertical="top"/>
    </xf>
    <xf numFmtId="0" fontId="8" fillId="0" borderId="12" xfId="0" applyFont="1" applyBorder="1">
      <alignment vertical="top"/>
    </xf>
    <xf numFmtId="0" fontId="9" fillId="0" borderId="13" xfId="0" applyFont="1" applyBorder="1">
      <alignment vertical="top"/>
    </xf>
    <xf numFmtId="165" fontId="9" fillId="0" borderId="13" xfId="0" applyNumberFormat="1" applyFont="1" applyBorder="1" applyAlignment="1">
      <alignment horizontal="center"/>
    </xf>
    <xf numFmtId="166" fontId="7" fillId="0" borderId="0" xfId="0" applyNumberFormat="1" applyFont="1">
      <alignment vertical="top"/>
    </xf>
    <xf numFmtId="14" fontId="0" fillId="0" borderId="0" xfId="0" applyNumberFormat="1">
      <alignment vertical="top"/>
    </xf>
    <xf numFmtId="0" fontId="7" fillId="0" borderId="14" xfId="0" applyFont="1" applyBorder="1">
      <alignment vertical="top"/>
    </xf>
    <xf numFmtId="0" fontId="8" fillId="0" borderId="15" xfId="0" applyFont="1" applyBorder="1">
      <alignment vertical="top"/>
    </xf>
    <xf numFmtId="0" fontId="9" fillId="0" borderId="16" xfId="0" applyFont="1" applyBorder="1">
      <alignment vertical="top"/>
    </xf>
    <xf numFmtId="165" fontId="9" fillId="0" borderId="16" xfId="0" applyNumberFormat="1" applyFont="1" applyBorder="1" applyAlignment="1">
      <alignment horizontal="center"/>
    </xf>
    <xf numFmtId="0" fontId="7" fillId="0" borderId="17" xfId="0" applyFont="1" applyBorder="1">
      <alignment vertical="top"/>
    </xf>
    <xf numFmtId="0" fontId="8" fillId="0" borderId="18" xfId="0" applyFont="1" applyBorder="1">
      <alignment vertical="top"/>
    </xf>
    <xf numFmtId="0" fontId="9" fillId="0" borderId="19" xfId="0" applyFont="1" applyBorder="1">
      <alignment vertical="top"/>
    </xf>
    <xf numFmtId="165" fontId="9" fillId="0" borderId="19" xfId="0" applyNumberFormat="1" applyFont="1" applyBorder="1" applyAlignment="1">
      <alignment horizontal="center"/>
    </xf>
    <xf numFmtId="0" fontId="21" fillId="0" borderId="9" xfId="0" applyFont="1" applyBorder="1">
      <alignment vertical="top"/>
    </xf>
    <xf numFmtId="0" fontId="0" fillId="0" borderId="9" xfId="0" applyBorder="1">
      <alignment vertical="top"/>
    </xf>
    <xf numFmtId="0" fontId="8" fillId="0" borderId="0" xfId="0" applyFont="1">
      <alignment vertical="top"/>
    </xf>
    <xf numFmtId="165" fontId="9" fillId="0" borderId="0" xfId="0" applyNumberFormat="1" applyFont="1" applyAlignment="1">
      <alignment horizontal="center"/>
    </xf>
    <xf numFmtId="0" fontId="18" fillId="0" borderId="0" xfId="0" applyFont="1">
      <alignment vertical="top"/>
    </xf>
    <xf numFmtId="166" fontId="18" fillId="0" borderId="0" xfId="0" applyNumberFormat="1" applyFont="1">
      <alignment vertical="top"/>
    </xf>
    <xf numFmtId="10" fontId="18" fillId="0" borderId="0" xfId="0" applyNumberFormat="1" applyFont="1">
      <alignment vertical="top"/>
    </xf>
    <xf numFmtId="0" fontId="16" fillId="0" borderId="0" xfId="0" applyFont="1" applyAlignment="1">
      <alignment horizontal="center"/>
    </xf>
    <xf numFmtId="0" fontId="22" fillId="0" borderId="0" xfId="0" applyFont="1">
      <alignment vertical="top"/>
    </xf>
    <xf numFmtId="0" fontId="23" fillId="0" borderId="0" xfId="0" applyFont="1" applyAlignment="1">
      <alignment horizontal="center"/>
    </xf>
    <xf numFmtId="0" fontId="11" fillId="0" borderId="0" xfId="0" applyFont="1">
      <alignment vertical="top"/>
    </xf>
    <xf numFmtId="0" fontId="15" fillId="0" borderId="9" xfId="0" applyFont="1" applyBorder="1" applyAlignment="1">
      <alignment horizontal="center"/>
    </xf>
    <xf numFmtId="0" fontId="16" fillId="24" borderId="5" xfId="0" applyFont="1" applyFill="1" applyBorder="1">
      <alignment vertical="top"/>
    </xf>
    <xf numFmtId="0" fontId="9" fillId="0" borderId="20" xfId="0" applyFont="1" applyBorder="1">
      <alignment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2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12" fillId="0" borderId="0" xfId="0" applyFont="1">
      <alignment vertical="top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2" fillId="0" borderId="9" xfId="0" applyFont="1" applyBorder="1" applyAlignment="1">
      <alignment horizontal="center"/>
    </xf>
    <xf numFmtId="0" fontId="25" fillId="0" borderId="0" xfId="0" applyFont="1" applyAlignment="1"/>
    <xf numFmtId="0" fontId="22" fillId="0" borderId="0" xfId="0" applyFont="1" applyAlignment="1"/>
    <xf numFmtId="0" fontId="11" fillId="0" borderId="9" xfId="0" applyFont="1" applyBorder="1" applyAlignment="1"/>
    <xf numFmtId="14" fontId="11" fillId="0" borderId="9" xfId="0" applyNumberFormat="1" applyFont="1" applyBorder="1" applyAlignment="1"/>
    <xf numFmtId="0" fontId="0" fillId="0" borderId="9" xfId="0" applyBorder="1" applyAlignment="1"/>
    <xf numFmtId="0" fontId="16" fillId="0" borderId="0" xfId="0" applyFont="1" applyAlignment="1" applyProtection="1">
      <alignment horizontal="left"/>
      <protection locked="0"/>
    </xf>
    <xf numFmtId="10" fontId="7" fillId="0" borderId="0" xfId="0" applyNumberFormat="1" applyFont="1">
      <alignment vertical="top"/>
    </xf>
    <xf numFmtId="0" fontId="26" fillId="0" borderId="0" xfId="0" applyFont="1">
      <alignment vertical="top"/>
    </xf>
    <xf numFmtId="0" fontId="16" fillId="24" borderId="20" xfId="0" applyFont="1" applyFill="1" applyBorder="1">
      <alignment vertical="top"/>
    </xf>
    <xf numFmtId="0" fontId="9" fillId="0" borderId="0" xfId="0" applyFont="1" applyAlignment="1">
      <alignment horizontal="left"/>
    </xf>
    <xf numFmtId="0" fontId="18" fillId="0" borderId="9" xfId="0" applyFont="1" applyBorder="1" applyAlignment="1">
      <alignment horizontal="center"/>
    </xf>
    <xf numFmtId="0" fontId="0" fillId="0" borderId="21" xfId="0" applyBorder="1" applyAlignment="1"/>
    <xf numFmtId="167" fontId="0" fillId="0" borderId="0" xfId="0" applyNumberFormat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28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/>
    <xf numFmtId="0" fontId="0" fillId="0" borderId="14" xfId="0" applyBorder="1" applyAlignment="1">
      <alignment horizontal="center"/>
    </xf>
    <xf numFmtId="0" fontId="0" fillId="0" borderId="15" xfId="0" applyBorder="1" applyAlignment="1"/>
    <xf numFmtId="0" fontId="29" fillId="0" borderId="0" xfId="38" applyAlignment="1" applyProtection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/>
    <xf numFmtId="0" fontId="5" fillId="25" borderId="28" xfId="0" applyFont="1" applyFill="1" applyBorder="1" applyAlignment="1">
      <alignment horizontal="left" vertical="top" wrapText="1" indent="1"/>
    </xf>
    <xf numFmtId="0" fontId="5" fillId="25" borderId="28" xfId="0" applyFont="1" applyFill="1" applyBorder="1" applyAlignment="1">
      <alignment horizontal="center" vertical="top" wrapText="1"/>
    </xf>
    <xf numFmtId="0" fontId="5" fillId="25" borderId="28" xfId="0" applyFont="1" applyFill="1" applyBorder="1" applyAlignment="1">
      <alignment horizontal="right" vertical="top" wrapText="1"/>
    </xf>
    <xf numFmtId="0" fontId="29" fillId="25" borderId="28" xfId="38" applyFill="1" applyBorder="1" applyAlignment="1" applyProtection="1">
      <alignment horizontal="right" vertical="top" wrapText="1"/>
    </xf>
    <xf numFmtId="0" fontId="5" fillId="0" borderId="0" xfId="0" applyFont="1" applyAlignment="1">
      <alignment horizontal="center" vertical="top"/>
    </xf>
    <xf numFmtId="0" fontId="16" fillId="24" borderId="0" xfId="0" applyFont="1" applyFill="1">
      <alignment vertical="top"/>
    </xf>
    <xf numFmtId="0" fontId="0" fillId="0" borderId="5" xfId="0" applyBorder="1">
      <alignment vertical="top"/>
    </xf>
    <xf numFmtId="0" fontId="30" fillId="0" borderId="0" xfId="0" applyFont="1" applyAlignment="1">
      <alignment horizontal="left"/>
    </xf>
    <xf numFmtId="0" fontId="12" fillId="0" borderId="0" xfId="0" applyFont="1" applyAlignment="1">
      <alignment horizontal="center" vertical="top"/>
    </xf>
    <xf numFmtId="14" fontId="12" fillId="0" borderId="0" xfId="0" applyNumberFormat="1" applyFont="1" applyAlignment="1"/>
    <xf numFmtId="0" fontId="46" fillId="0" borderId="0" xfId="0" applyFont="1" applyAlignment="1">
      <alignment horizontal="left"/>
    </xf>
    <xf numFmtId="0" fontId="47" fillId="0" borderId="0" xfId="0" applyFont="1">
      <alignment vertical="top"/>
    </xf>
    <xf numFmtId="0" fontId="12" fillId="0" borderId="0" xfId="42" applyFont="1" applyAlignment="1">
      <alignment wrapText="1"/>
    </xf>
    <xf numFmtId="0" fontId="12" fillId="0" borderId="0" xfId="42" applyFont="1" applyAlignment="1">
      <alignment horizontal="center" wrapText="1"/>
    </xf>
    <xf numFmtId="0" fontId="12" fillId="0" borderId="0" xfId="42" applyFont="1" applyAlignment="1">
      <alignment horizontal="left" wrapText="1"/>
    </xf>
    <xf numFmtId="0" fontId="45" fillId="0" borderId="0" xfId="43" applyFont="1" applyAlignment="1">
      <alignment horizontal="left"/>
    </xf>
    <xf numFmtId="0" fontId="45" fillId="0" borderId="0" xfId="43" applyFont="1" applyAlignment="1">
      <alignment horizontal="center"/>
    </xf>
    <xf numFmtId="0" fontId="5" fillId="0" borderId="0" xfId="42" applyFont="1" applyAlignment="1">
      <alignment horizontal="left" vertical="center"/>
    </xf>
    <xf numFmtId="0" fontId="5" fillId="0" borderId="0" xfId="42" applyFont="1" applyAlignment="1">
      <alignment horizontal="center" vertical="center"/>
    </xf>
    <xf numFmtId="0" fontId="5" fillId="0" borderId="0" xfId="42" applyFont="1" applyAlignment="1">
      <alignment horizontal="left"/>
    </xf>
    <xf numFmtId="0" fontId="5" fillId="0" borderId="0" xfId="43" applyFont="1" applyAlignment="1">
      <alignment horizontal="left" vertical="center"/>
    </xf>
    <xf numFmtId="0" fontId="5" fillId="0" borderId="0" xfId="43" applyFont="1" applyAlignment="1">
      <alignment horizontal="center" vertical="center"/>
    </xf>
    <xf numFmtId="0" fontId="5" fillId="0" borderId="0" xfId="43" applyFont="1" applyAlignment="1">
      <alignment horizontal="left"/>
    </xf>
    <xf numFmtId="0" fontId="5" fillId="0" borderId="0" xfId="43" applyFont="1" applyAlignment="1">
      <alignment horizontal="center"/>
    </xf>
    <xf numFmtId="0" fontId="45" fillId="0" borderId="0" xfId="0" applyFont="1">
      <alignment vertical="top"/>
    </xf>
    <xf numFmtId="0" fontId="45" fillId="0" borderId="0" xfId="0" applyFont="1" applyAlignment="1">
      <alignment horizontal="center"/>
    </xf>
    <xf numFmtId="0" fontId="48" fillId="0" borderId="0" xfId="42" applyFont="1" applyAlignment="1">
      <alignment horizontal="left"/>
    </xf>
    <xf numFmtId="0" fontId="48" fillId="0" borderId="0" xfId="42" applyFont="1" applyAlignment="1">
      <alignment horizontal="center" wrapText="1"/>
    </xf>
    <xf numFmtId="0" fontId="48" fillId="0" borderId="0" xfId="42" applyFont="1" applyAlignment="1">
      <alignment horizontal="left" wrapText="1"/>
    </xf>
    <xf numFmtId="0" fontId="45" fillId="0" borderId="0" xfId="42" applyFont="1"/>
    <xf numFmtId="0" fontId="45" fillId="0" borderId="0" xfId="42" applyFont="1" applyAlignment="1">
      <alignment horizontal="center"/>
    </xf>
    <xf numFmtId="0" fontId="45" fillId="0" borderId="0" xfId="0" applyFont="1" applyAlignment="1">
      <alignment horizontal="left" vertical="top"/>
    </xf>
    <xf numFmtId="0" fontId="45" fillId="0" borderId="0" xfId="42" applyFont="1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 applyAlignment="1"/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 horizontal="left" vertical="center" wrapText="1"/>
      <protection locked="0"/>
    </xf>
    <xf numFmtId="14" fontId="5" fillId="0" borderId="0" xfId="0" applyNumberFormat="1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/>
    <xf numFmtId="168" fontId="50" fillId="0" borderId="0" xfId="0" applyNumberFormat="1" applyFont="1" applyAlignment="1">
      <alignment horizontal="left" vertical="center" wrapText="1"/>
    </xf>
    <xf numFmtId="169" fontId="50" fillId="0" borderId="0" xfId="0" applyNumberFormat="1" applyFont="1" applyAlignment="1">
      <alignment horizontal="left"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BX And - O-C Diagr.</a:t>
            </a:r>
          </a:p>
        </c:rich>
      </c:tx>
      <c:layout>
        <c:manualLayout>
          <c:xMode val="edge"/>
          <c:yMode val="edge"/>
          <c:x val="0.38733462440906224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07520471511752"/>
          <c:y val="0.14201183431952663"/>
          <c:w val="0.82032459580135353"/>
          <c:h val="0.64201183431952658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1'!$F$21:$F$960</c:f>
              <c:numCache>
                <c:formatCode>General</c:formatCode>
                <c:ptCount val="940"/>
                <c:pt idx="0">
                  <c:v>-35829.5</c:v>
                </c:pt>
                <c:pt idx="1">
                  <c:v>-35341</c:v>
                </c:pt>
                <c:pt idx="2">
                  <c:v>-34823</c:v>
                </c:pt>
                <c:pt idx="3">
                  <c:v>-33038</c:v>
                </c:pt>
                <c:pt idx="4">
                  <c:v>-32237</c:v>
                </c:pt>
                <c:pt idx="5">
                  <c:v>-31732</c:v>
                </c:pt>
                <c:pt idx="6">
                  <c:v>-29480</c:v>
                </c:pt>
                <c:pt idx="7">
                  <c:v>-25859</c:v>
                </c:pt>
                <c:pt idx="8">
                  <c:v>-25774</c:v>
                </c:pt>
                <c:pt idx="9">
                  <c:v>-25305</c:v>
                </c:pt>
                <c:pt idx="10">
                  <c:v>-22268</c:v>
                </c:pt>
                <c:pt idx="11">
                  <c:v>-22142</c:v>
                </c:pt>
                <c:pt idx="12">
                  <c:v>-20429</c:v>
                </c:pt>
                <c:pt idx="13">
                  <c:v>-15031.5</c:v>
                </c:pt>
                <c:pt idx="14">
                  <c:v>-13155</c:v>
                </c:pt>
                <c:pt idx="15">
                  <c:v>-11890</c:v>
                </c:pt>
                <c:pt idx="16">
                  <c:v>-10198</c:v>
                </c:pt>
                <c:pt idx="17">
                  <c:v>-10169</c:v>
                </c:pt>
                <c:pt idx="18">
                  <c:v>-10145</c:v>
                </c:pt>
                <c:pt idx="19">
                  <c:v>-9726</c:v>
                </c:pt>
                <c:pt idx="20">
                  <c:v>-9721</c:v>
                </c:pt>
                <c:pt idx="21">
                  <c:v>-9640</c:v>
                </c:pt>
                <c:pt idx="22">
                  <c:v>-9068</c:v>
                </c:pt>
                <c:pt idx="23">
                  <c:v>-8936.5</c:v>
                </c:pt>
                <c:pt idx="24">
                  <c:v>-8343</c:v>
                </c:pt>
                <c:pt idx="25">
                  <c:v>-7901</c:v>
                </c:pt>
                <c:pt idx="26">
                  <c:v>-4896</c:v>
                </c:pt>
                <c:pt idx="27">
                  <c:v>-4847</c:v>
                </c:pt>
                <c:pt idx="28">
                  <c:v>-4829</c:v>
                </c:pt>
                <c:pt idx="29">
                  <c:v>-3747</c:v>
                </c:pt>
                <c:pt idx="30">
                  <c:v>-3716</c:v>
                </c:pt>
                <c:pt idx="31">
                  <c:v>-2998</c:v>
                </c:pt>
                <c:pt idx="32">
                  <c:v>-2980</c:v>
                </c:pt>
                <c:pt idx="33">
                  <c:v>-2939</c:v>
                </c:pt>
                <c:pt idx="34">
                  <c:v>-2926</c:v>
                </c:pt>
                <c:pt idx="35">
                  <c:v>0</c:v>
                </c:pt>
                <c:pt idx="36">
                  <c:v>16</c:v>
                </c:pt>
                <c:pt idx="37">
                  <c:v>1068.5</c:v>
                </c:pt>
                <c:pt idx="38">
                  <c:v>2853</c:v>
                </c:pt>
                <c:pt idx="39">
                  <c:v>3066</c:v>
                </c:pt>
                <c:pt idx="40">
                  <c:v>4097</c:v>
                </c:pt>
                <c:pt idx="41">
                  <c:v>4108.5</c:v>
                </c:pt>
                <c:pt idx="42">
                  <c:v>4110</c:v>
                </c:pt>
                <c:pt idx="43">
                  <c:v>4110</c:v>
                </c:pt>
                <c:pt idx="44">
                  <c:v>4143</c:v>
                </c:pt>
                <c:pt idx="45">
                  <c:v>4144.5</c:v>
                </c:pt>
                <c:pt idx="46">
                  <c:v>4151</c:v>
                </c:pt>
                <c:pt idx="47">
                  <c:v>4628</c:v>
                </c:pt>
                <c:pt idx="48">
                  <c:v>4687</c:v>
                </c:pt>
                <c:pt idx="49">
                  <c:v>4777</c:v>
                </c:pt>
                <c:pt idx="50">
                  <c:v>4813</c:v>
                </c:pt>
                <c:pt idx="51">
                  <c:v>5834.5</c:v>
                </c:pt>
                <c:pt idx="52">
                  <c:v>5854</c:v>
                </c:pt>
                <c:pt idx="53">
                  <c:v>5859</c:v>
                </c:pt>
                <c:pt idx="54">
                  <c:v>5895</c:v>
                </c:pt>
                <c:pt idx="55">
                  <c:v>5908</c:v>
                </c:pt>
                <c:pt idx="56">
                  <c:v>5923</c:v>
                </c:pt>
                <c:pt idx="57">
                  <c:v>5985</c:v>
                </c:pt>
                <c:pt idx="58">
                  <c:v>6162</c:v>
                </c:pt>
                <c:pt idx="59">
                  <c:v>6503</c:v>
                </c:pt>
                <c:pt idx="60">
                  <c:v>6680</c:v>
                </c:pt>
                <c:pt idx="61">
                  <c:v>6995</c:v>
                </c:pt>
                <c:pt idx="62">
                  <c:v>7062</c:v>
                </c:pt>
                <c:pt idx="63">
                  <c:v>7080</c:v>
                </c:pt>
                <c:pt idx="64">
                  <c:v>7144</c:v>
                </c:pt>
                <c:pt idx="65">
                  <c:v>7572</c:v>
                </c:pt>
                <c:pt idx="66">
                  <c:v>7585</c:v>
                </c:pt>
                <c:pt idx="67">
                  <c:v>7590</c:v>
                </c:pt>
                <c:pt idx="68">
                  <c:v>7634</c:v>
                </c:pt>
                <c:pt idx="69">
                  <c:v>7674</c:v>
                </c:pt>
                <c:pt idx="70">
                  <c:v>7679</c:v>
                </c:pt>
                <c:pt idx="71">
                  <c:v>7706</c:v>
                </c:pt>
                <c:pt idx="72">
                  <c:v>7782</c:v>
                </c:pt>
                <c:pt idx="73">
                  <c:v>8247</c:v>
                </c:pt>
                <c:pt idx="74">
                  <c:v>8311</c:v>
                </c:pt>
                <c:pt idx="75">
                  <c:v>8314</c:v>
                </c:pt>
                <c:pt idx="76">
                  <c:v>8342</c:v>
                </c:pt>
                <c:pt idx="77">
                  <c:v>8442</c:v>
                </c:pt>
                <c:pt idx="78">
                  <c:v>8804.5</c:v>
                </c:pt>
                <c:pt idx="79">
                  <c:v>8888</c:v>
                </c:pt>
                <c:pt idx="80">
                  <c:v>8888</c:v>
                </c:pt>
                <c:pt idx="81">
                  <c:v>9027</c:v>
                </c:pt>
                <c:pt idx="82">
                  <c:v>9573</c:v>
                </c:pt>
                <c:pt idx="83">
                  <c:v>9628.5</c:v>
                </c:pt>
                <c:pt idx="84">
                  <c:v>9669.5</c:v>
                </c:pt>
                <c:pt idx="85">
                  <c:v>9733.5</c:v>
                </c:pt>
                <c:pt idx="86">
                  <c:v>10135</c:v>
                </c:pt>
                <c:pt idx="87">
                  <c:v>10194</c:v>
                </c:pt>
                <c:pt idx="88">
                  <c:v>10241.5</c:v>
                </c:pt>
                <c:pt idx="89">
                  <c:v>10258</c:v>
                </c:pt>
                <c:pt idx="90">
                  <c:v>10323.5</c:v>
                </c:pt>
                <c:pt idx="91">
                  <c:v>10341.5</c:v>
                </c:pt>
                <c:pt idx="92">
                  <c:v>10627</c:v>
                </c:pt>
                <c:pt idx="93">
                  <c:v>10627</c:v>
                </c:pt>
                <c:pt idx="94">
                  <c:v>10662</c:v>
                </c:pt>
                <c:pt idx="95">
                  <c:v>10663.5</c:v>
                </c:pt>
                <c:pt idx="96">
                  <c:v>10676</c:v>
                </c:pt>
                <c:pt idx="97">
                  <c:v>10704</c:v>
                </c:pt>
                <c:pt idx="98">
                  <c:v>10707</c:v>
                </c:pt>
                <c:pt idx="99">
                  <c:v>10716</c:v>
                </c:pt>
                <c:pt idx="100">
                  <c:v>10748</c:v>
                </c:pt>
                <c:pt idx="101">
                  <c:v>10761</c:v>
                </c:pt>
                <c:pt idx="102">
                  <c:v>10768.5</c:v>
                </c:pt>
                <c:pt idx="103">
                  <c:v>10770</c:v>
                </c:pt>
                <c:pt idx="104">
                  <c:v>10840</c:v>
                </c:pt>
                <c:pt idx="105">
                  <c:v>10894</c:v>
                </c:pt>
                <c:pt idx="106">
                  <c:v>11241.5</c:v>
                </c:pt>
                <c:pt idx="107">
                  <c:v>11271</c:v>
                </c:pt>
                <c:pt idx="108">
                  <c:v>11296</c:v>
                </c:pt>
                <c:pt idx="109">
                  <c:v>11312</c:v>
                </c:pt>
                <c:pt idx="110">
                  <c:v>11338</c:v>
                </c:pt>
                <c:pt idx="111">
                  <c:v>11338</c:v>
                </c:pt>
                <c:pt idx="112">
                  <c:v>11354.5</c:v>
                </c:pt>
                <c:pt idx="113">
                  <c:v>11354.5</c:v>
                </c:pt>
                <c:pt idx="114">
                  <c:v>11356</c:v>
                </c:pt>
                <c:pt idx="115">
                  <c:v>11356</c:v>
                </c:pt>
                <c:pt idx="116">
                  <c:v>11397</c:v>
                </c:pt>
                <c:pt idx="117">
                  <c:v>11407</c:v>
                </c:pt>
                <c:pt idx="118">
                  <c:v>11432</c:v>
                </c:pt>
                <c:pt idx="119">
                  <c:v>11443</c:v>
                </c:pt>
                <c:pt idx="120">
                  <c:v>11453</c:v>
                </c:pt>
                <c:pt idx="121">
                  <c:v>11825</c:v>
                </c:pt>
                <c:pt idx="122">
                  <c:v>11853</c:v>
                </c:pt>
                <c:pt idx="123">
                  <c:v>11879</c:v>
                </c:pt>
                <c:pt idx="124">
                  <c:v>11907</c:v>
                </c:pt>
                <c:pt idx="125">
                  <c:v>11933</c:v>
                </c:pt>
                <c:pt idx="126">
                  <c:v>11933.5</c:v>
                </c:pt>
                <c:pt idx="127">
                  <c:v>11934</c:v>
                </c:pt>
                <c:pt idx="128">
                  <c:v>11952</c:v>
                </c:pt>
                <c:pt idx="129">
                  <c:v>11979</c:v>
                </c:pt>
                <c:pt idx="130">
                  <c:v>11992</c:v>
                </c:pt>
                <c:pt idx="131">
                  <c:v>11997</c:v>
                </c:pt>
                <c:pt idx="132">
                  <c:v>12043</c:v>
                </c:pt>
                <c:pt idx="133">
                  <c:v>12465</c:v>
                </c:pt>
                <c:pt idx="134">
                  <c:v>12476</c:v>
                </c:pt>
                <c:pt idx="135">
                  <c:v>12520</c:v>
                </c:pt>
                <c:pt idx="136">
                  <c:v>13053</c:v>
                </c:pt>
                <c:pt idx="137">
                  <c:v>13099</c:v>
                </c:pt>
                <c:pt idx="138">
                  <c:v>13130</c:v>
                </c:pt>
                <c:pt idx="139">
                  <c:v>13253</c:v>
                </c:pt>
                <c:pt idx="140">
                  <c:v>13669</c:v>
                </c:pt>
                <c:pt idx="141">
                  <c:v>13689</c:v>
                </c:pt>
                <c:pt idx="142">
                  <c:v>14234.5</c:v>
                </c:pt>
                <c:pt idx="143">
                  <c:v>14241</c:v>
                </c:pt>
                <c:pt idx="144">
                  <c:v>14242.5</c:v>
                </c:pt>
                <c:pt idx="145">
                  <c:v>14246</c:v>
                </c:pt>
                <c:pt idx="146">
                  <c:v>14248</c:v>
                </c:pt>
                <c:pt idx="147">
                  <c:v>14829.5</c:v>
                </c:pt>
                <c:pt idx="148">
                  <c:v>14931</c:v>
                </c:pt>
                <c:pt idx="149">
                  <c:v>15559</c:v>
                </c:pt>
                <c:pt idx="150">
                  <c:v>15564</c:v>
                </c:pt>
                <c:pt idx="151">
                  <c:v>15587</c:v>
                </c:pt>
                <c:pt idx="152">
                  <c:v>15618</c:v>
                </c:pt>
                <c:pt idx="153">
                  <c:v>15623</c:v>
                </c:pt>
                <c:pt idx="154">
                  <c:v>15636</c:v>
                </c:pt>
                <c:pt idx="155">
                  <c:v>15641</c:v>
                </c:pt>
                <c:pt idx="156">
                  <c:v>16095</c:v>
                </c:pt>
                <c:pt idx="157">
                  <c:v>16113</c:v>
                </c:pt>
                <c:pt idx="158">
                  <c:v>16124.5</c:v>
                </c:pt>
                <c:pt idx="159">
                  <c:v>16134</c:v>
                </c:pt>
                <c:pt idx="160">
                  <c:v>16134</c:v>
                </c:pt>
                <c:pt idx="161">
                  <c:v>16139</c:v>
                </c:pt>
                <c:pt idx="162">
                  <c:v>16139</c:v>
                </c:pt>
                <c:pt idx="163">
                  <c:v>16231</c:v>
                </c:pt>
                <c:pt idx="164">
                  <c:v>16249</c:v>
                </c:pt>
                <c:pt idx="165">
                  <c:v>16254</c:v>
                </c:pt>
                <c:pt idx="166">
                  <c:v>16298</c:v>
                </c:pt>
                <c:pt idx="167">
                  <c:v>16605</c:v>
                </c:pt>
                <c:pt idx="168">
                  <c:v>16695</c:v>
                </c:pt>
                <c:pt idx="169">
                  <c:v>16701</c:v>
                </c:pt>
                <c:pt idx="170">
                  <c:v>16764</c:v>
                </c:pt>
                <c:pt idx="171">
                  <c:v>16785</c:v>
                </c:pt>
                <c:pt idx="172">
                  <c:v>17229</c:v>
                </c:pt>
                <c:pt idx="173">
                  <c:v>17234</c:v>
                </c:pt>
                <c:pt idx="174">
                  <c:v>17247</c:v>
                </c:pt>
                <c:pt idx="175">
                  <c:v>17265</c:v>
                </c:pt>
                <c:pt idx="176">
                  <c:v>17265</c:v>
                </c:pt>
                <c:pt idx="177">
                  <c:v>17266.5</c:v>
                </c:pt>
                <c:pt idx="178">
                  <c:v>17266.5</c:v>
                </c:pt>
                <c:pt idx="179">
                  <c:v>17314</c:v>
                </c:pt>
                <c:pt idx="180">
                  <c:v>17316</c:v>
                </c:pt>
                <c:pt idx="181">
                  <c:v>17316</c:v>
                </c:pt>
                <c:pt idx="182">
                  <c:v>17316</c:v>
                </c:pt>
                <c:pt idx="183">
                  <c:v>17316</c:v>
                </c:pt>
                <c:pt idx="184">
                  <c:v>17317.5</c:v>
                </c:pt>
                <c:pt idx="185">
                  <c:v>17317.5</c:v>
                </c:pt>
                <c:pt idx="186">
                  <c:v>17317.5</c:v>
                </c:pt>
                <c:pt idx="187">
                  <c:v>17317.5</c:v>
                </c:pt>
                <c:pt idx="188">
                  <c:v>17337</c:v>
                </c:pt>
                <c:pt idx="189">
                  <c:v>17341</c:v>
                </c:pt>
                <c:pt idx="190">
                  <c:v>17350</c:v>
                </c:pt>
                <c:pt idx="191">
                  <c:v>17353.5</c:v>
                </c:pt>
                <c:pt idx="192">
                  <c:v>17353.5</c:v>
                </c:pt>
                <c:pt idx="193">
                  <c:v>17353.5</c:v>
                </c:pt>
                <c:pt idx="194">
                  <c:v>17353.5</c:v>
                </c:pt>
                <c:pt idx="195">
                  <c:v>17355</c:v>
                </c:pt>
                <c:pt idx="196">
                  <c:v>17355</c:v>
                </c:pt>
                <c:pt idx="197">
                  <c:v>17355</c:v>
                </c:pt>
                <c:pt idx="198">
                  <c:v>17355</c:v>
                </c:pt>
                <c:pt idx="199">
                  <c:v>17396</c:v>
                </c:pt>
                <c:pt idx="200">
                  <c:v>17414</c:v>
                </c:pt>
                <c:pt idx="201">
                  <c:v>17837</c:v>
                </c:pt>
                <c:pt idx="202">
                  <c:v>17875</c:v>
                </c:pt>
                <c:pt idx="203">
                  <c:v>17883</c:v>
                </c:pt>
                <c:pt idx="204">
                  <c:v>17883</c:v>
                </c:pt>
                <c:pt idx="205">
                  <c:v>17884.5</c:v>
                </c:pt>
                <c:pt idx="206">
                  <c:v>17884.5</c:v>
                </c:pt>
                <c:pt idx="207">
                  <c:v>17909</c:v>
                </c:pt>
                <c:pt idx="208">
                  <c:v>17909</c:v>
                </c:pt>
                <c:pt idx="209">
                  <c:v>17927</c:v>
                </c:pt>
                <c:pt idx="210">
                  <c:v>17968</c:v>
                </c:pt>
                <c:pt idx="211">
                  <c:v>18022</c:v>
                </c:pt>
                <c:pt idx="212">
                  <c:v>18040.5</c:v>
                </c:pt>
                <c:pt idx="213">
                  <c:v>18045</c:v>
                </c:pt>
                <c:pt idx="214">
                  <c:v>18045</c:v>
                </c:pt>
                <c:pt idx="215">
                  <c:v>18045</c:v>
                </c:pt>
                <c:pt idx="216">
                  <c:v>18045</c:v>
                </c:pt>
                <c:pt idx="217">
                  <c:v>18052</c:v>
                </c:pt>
                <c:pt idx="218">
                  <c:v>18103</c:v>
                </c:pt>
                <c:pt idx="219">
                  <c:v>18429</c:v>
                </c:pt>
                <c:pt idx="220">
                  <c:v>18563</c:v>
                </c:pt>
                <c:pt idx="221">
                  <c:v>18629</c:v>
                </c:pt>
                <c:pt idx="222">
                  <c:v>18645</c:v>
                </c:pt>
                <c:pt idx="223">
                  <c:v>19009</c:v>
                </c:pt>
                <c:pt idx="224">
                  <c:v>19009</c:v>
                </c:pt>
                <c:pt idx="225">
                  <c:v>19183</c:v>
                </c:pt>
                <c:pt idx="226">
                  <c:v>19191</c:v>
                </c:pt>
                <c:pt idx="227">
                  <c:v>19191</c:v>
                </c:pt>
                <c:pt idx="228">
                  <c:v>19191</c:v>
                </c:pt>
                <c:pt idx="229">
                  <c:v>19696</c:v>
                </c:pt>
                <c:pt idx="230">
                  <c:v>19787.5</c:v>
                </c:pt>
                <c:pt idx="231">
                  <c:v>19812</c:v>
                </c:pt>
                <c:pt idx="232">
                  <c:v>19817</c:v>
                </c:pt>
                <c:pt idx="233">
                  <c:v>20420</c:v>
                </c:pt>
                <c:pt idx="234">
                  <c:v>20450</c:v>
                </c:pt>
                <c:pt idx="235">
                  <c:v>20904</c:v>
                </c:pt>
                <c:pt idx="236">
                  <c:v>22053</c:v>
                </c:pt>
                <c:pt idx="237">
                  <c:v>22077.5</c:v>
                </c:pt>
                <c:pt idx="238">
                  <c:v>22107</c:v>
                </c:pt>
                <c:pt idx="239">
                  <c:v>22640</c:v>
                </c:pt>
                <c:pt idx="240">
                  <c:v>22723</c:v>
                </c:pt>
                <c:pt idx="241">
                  <c:v>22723</c:v>
                </c:pt>
                <c:pt idx="242">
                  <c:v>22723</c:v>
                </c:pt>
                <c:pt idx="243">
                  <c:v>22810</c:v>
                </c:pt>
                <c:pt idx="244">
                  <c:v>23278.5</c:v>
                </c:pt>
                <c:pt idx="245">
                  <c:v>23278.5</c:v>
                </c:pt>
                <c:pt idx="246">
                  <c:v>23278.5</c:v>
                </c:pt>
                <c:pt idx="247">
                  <c:v>23312</c:v>
                </c:pt>
                <c:pt idx="248">
                  <c:v>23392</c:v>
                </c:pt>
                <c:pt idx="249">
                  <c:v>23891.5</c:v>
                </c:pt>
                <c:pt idx="250">
                  <c:v>23891.5</c:v>
                </c:pt>
                <c:pt idx="251">
                  <c:v>23891.5</c:v>
                </c:pt>
                <c:pt idx="252">
                  <c:v>23898</c:v>
                </c:pt>
                <c:pt idx="253">
                  <c:v>23898</c:v>
                </c:pt>
                <c:pt idx="254">
                  <c:v>23898</c:v>
                </c:pt>
                <c:pt idx="255">
                  <c:v>23938</c:v>
                </c:pt>
                <c:pt idx="256">
                  <c:v>24087</c:v>
                </c:pt>
                <c:pt idx="257">
                  <c:v>24464</c:v>
                </c:pt>
                <c:pt idx="258">
                  <c:v>24520</c:v>
                </c:pt>
                <c:pt idx="259">
                  <c:v>24523</c:v>
                </c:pt>
                <c:pt idx="260">
                  <c:v>24664</c:v>
                </c:pt>
                <c:pt idx="261">
                  <c:v>24962</c:v>
                </c:pt>
                <c:pt idx="262">
                  <c:v>24962</c:v>
                </c:pt>
                <c:pt idx="263">
                  <c:v>24962</c:v>
                </c:pt>
                <c:pt idx="264">
                  <c:v>24962</c:v>
                </c:pt>
                <c:pt idx="265">
                  <c:v>24962</c:v>
                </c:pt>
                <c:pt idx="266">
                  <c:v>24962</c:v>
                </c:pt>
                <c:pt idx="267">
                  <c:v>24962</c:v>
                </c:pt>
                <c:pt idx="268">
                  <c:v>25031</c:v>
                </c:pt>
                <c:pt idx="269">
                  <c:v>25031</c:v>
                </c:pt>
                <c:pt idx="270">
                  <c:v>25069</c:v>
                </c:pt>
                <c:pt idx="271">
                  <c:v>25069</c:v>
                </c:pt>
                <c:pt idx="272">
                  <c:v>25069</c:v>
                </c:pt>
                <c:pt idx="273">
                  <c:v>25071</c:v>
                </c:pt>
                <c:pt idx="274">
                  <c:v>25071</c:v>
                </c:pt>
                <c:pt idx="275">
                  <c:v>25093</c:v>
                </c:pt>
                <c:pt idx="276">
                  <c:v>25093</c:v>
                </c:pt>
                <c:pt idx="277">
                  <c:v>25093</c:v>
                </c:pt>
                <c:pt idx="278">
                  <c:v>25265</c:v>
                </c:pt>
                <c:pt idx="279">
                  <c:v>25290</c:v>
                </c:pt>
                <c:pt idx="280">
                  <c:v>25737</c:v>
                </c:pt>
                <c:pt idx="281">
                  <c:v>25744</c:v>
                </c:pt>
                <c:pt idx="282">
                  <c:v>25790</c:v>
                </c:pt>
                <c:pt idx="283">
                  <c:v>25826</c:v>
                </c:pt>
                <c:pt idx="284">
                  <c:v>25844</c:v>
                </c:pt>
                <c:pt idx="285">
                  <c:v>26192</c:v>
                </c:pt>
                <c:pt idx="286">
                  <c:v>26201</c:v>
                </c:pt>
                <c:pt idx="287">
                  <c:v>26201</c:v>
                </c:pt>
                <c:pt idx="288">
                  <c:v>26276</c:v>
                </c:pt>
                <c:pt idx="289">
                  <c:v>26349</c:v>
                </c:pt>
                <c:pt idx="290">
                  <c:v>26408</c:v>
                </c:pt>
                <c:pt idx="291">
                  <c:v>26479</c:v>
                </c:pt>
                <c:pt idx="292">
                  <c:v>26883</c:v>
                </c:pt>
                <c:pt idx="293">
                  <c:v>26886</c:v>
                </c:pt>
                <c:pt idx="294">
                  <c:v>26886</c:v>
                </c:pt>
                <c:pt idx="295">
                  <c:v>26922</c:v>
                </c:pt>
                <c:pt idx="296">
                  <c:v>26924</c:v>
                </c:pt>
                <c:pt idx="297">
                  <c:v>26925.5</c:v>
                </c:pt>
                <c:pt idx="298">
                  <c:v>26958.5</c:v>
                </c:pt>
                <c:pt idx="299">
                  <c:v>26986</c:v>
                </c:pt>
                <c:pt idx="300">
                  <c:v>26998</c:v>
                </c:pt>
                <c:pt idx="301">
                  <c:v>27128.5</c:v>
                </c:pt>
                <c:pt idx="302">
                  <c:v>27422</c:v>
                </c:pt>
                <c:pt idx="303">
                  <c:v>27500.5</c:v>
                </c:pt>
                <c:pt idx="304">
                  <c:v>27527</c:v>
                </c:pt>
                <c:pt idx="305">
                  <c:v>27528</c:v>
                </c:pt>
                <c:pt idx="306">
                  <c:v>27547</c:v>
                </c:pt>
                <c:pt idx="307">
                  <c:v>27553</c:v>
                </c:pt>
                <c:pt idx="308">
                  <c:v>27553</c:v>
                </c:pt>
                <c:pt idx="309">
                  <c:v>28001</c:v>
                </c:pt>
                <c:pt idx="310">
                  <c:v>28071</c:v>
                </c:pt>
                <c:pt idx="311">
                  <c:v>28076</c:v>
                </c:pt>
                <c:pt idx="312">
                  <c:v>28732</c:v>
                </c:pt>
                <c:pt idx="313">
                  <c:v>28778</c:v>
                </c:pt>
                <c:pt idx="314">
                  <c:v>29134</c:v>
                </c:pt>
                <c:pt idx="315">
                  <c:v>29404</c:v>
                </c:pt>
                <c:pt idx="316">
                  <c:v>29706</c:v>
                </c:pt>
                <c:pt idx="317">
                  <c:v>29801</c:v>
                </c:pt>
                <c:pt idx="318">
                  <c:v>29917</c:v>
                </c:pt>
                <c:pt idx="319">
                  <c:v>30017</c:v>
                </c:pt>
                <c:pt idx="320">
                  <c:v>30046.5</c:v>
                </c:pt>
                <c:pt idx="321">
                  <c:v>30378</c:v>
                </c:pt>
                <c:pt idx="322">
                  <c:v>30623</c:v>
                </c:pt>
                <c:pt idx="323">
                  <c:v>30629.5</c:v>
                </c:pt>
                <c:pt idx="324">
                  <c:v>30671</c:v>
                </c:pt>
                <c:pt idx="325">
                  <c:v>30979</c:v>
                </c:pt>
                <c:pt idx="326">
                  <c:v>31054.5</c:v>
                </c:pt>
                <c:pt idx="327">
                  <c:v>31060</c:v>
                </c:pt>
                <c:pt idx="328">
                  <c:v>31106</c:v>
                </c:pt>
                <c:pt idx="329">
                  <c:v>31130</c:v>
                </c:pt>
                <c:pt idx="330">
                  <c:v>31574</c:v>
                </c:pt>
                <c:pt idx="331">
                  <c:v>31669</c:v>
                </c:pt>
                <c:pt idx="332">
                  <c:v>31707</c:v>
                </c:pt>
                <c:pt idx="333">
                  <c:v>31707</c:v>
                </c:pt>
                <c:pt idx="334">
                  <c:v>31713</c:v>
                </c:pt>
                <c:pt idx="335">
                  <c:v>31761</c:v>
                </c:pt>
                <c:pt idx="336">
                  <c:v>31761</c:v>
                </c:pt>
                <c:pt idx="337">
                  <c:v>32169</c:v>
                </c:pt>
                <c:pt idx="338">
                  <c:v>32180.5</c:v>
                </c:pt>
                <c:pt idx="339">
                  <c:v>32188.5</c:v>
                </c:pt>
                <c:pt idx="340">
                  <c:v>32235</c:v>
                </c:pt>
                <c:pt idx="341">
                  <c:v>32235</c:v>
                </c:pt>
                <c:pt idx="342">
                  <c:v>32237.5</c:v>
                </c:pt>
                <c:pt idx="343">
                  <c:v>32253</c:v>
                </c:pt>
                <c:pt idx="344">
                  <c:v>32343</c:v>
                </c:pt>
                <c:pt idx="345">
                  <c:v>32391.5</c:v>
                </c:pt>
                <c:pt idx="346">
                  <c:v>32794</c:v>
                </c:pt>
                <c:pt idx="347">
                  <c:v>32794</c:v>
                </c:pt>
                <c:pt idx="348">
                  <c:v>32843</c:v>
                </c:pt>
                <c:pt idx="349">
                  <c:v>32872</c:v>
                </c:pt>
                <c:pt idx="350">
                  <c:v>32873.5</c:v>
                </c:pt>
                <c:pt idx="351">
                  <c:v>32968.5</c:v>
                </c:pt>
                <c:pt idx="352">
                  <c:v>33455.5</c:v>
                </c:pt>
                <c:pt idx="353">
                  <c:v>33559</c:v>
                </c:pt>
                <c:pt idx="354">
                  <c:v>33997</c:v>
                </c:pt>
                <c:pt idx="355">
                  <c:v>34041</c:v>
                </c:pt>
                <c:pt idx="356">
                  <c:v>34044</c:v>
                </c:pt>
                <c:pt idx="357">
                  <c:v>34082</c:v>
                </c:pt>
                <c:pt idx="358">
                  <c:v>34091.5</c:v>
                </c:pt>
                <c:pt idx="359">
                  <c:v>34118</c:v>
                </c:pt>
                <c:pt idx="360">
                  <c:v>34190</c:v>
                </c:pt>
                <c:pt idx="361">
                  <c:v>34574</c:v>
                </c:pt>
                <c:pt idx="362">
                  <c:v>34618</c:v>
                </c:pt>
                <c:pt idx="363">
                  <c:v>35151</c:v>
                </c:pt>
                <c:pt idx="364">
                  <c:v>35275</c:v>
                </c:pt>
                <c:pt idx="365">
                  <c:v>35280</c:v>
                </c:pt>
                <c:pt idx="366">
                  <c:v>35288</c:v>
                </c:pt>
                <c:pt idx="367">
                  <c:v>35298</c:v>
                </c:pt>
                <c:pt idx="368">
                  <c:v>35316</c:v>
                </c:pt>
                <c:pt idx="369">
                  <c:v>35403</c:v>
                </c:pt>
                <c:pt idx="370">
                  <c:v>35823</c:v>
                </c:pt>
                <c:pt idx="371">
                  <c:v>35827.5</c:v>
                </c:pt>
                <c:pt idx="372">
                  <c:v>35914</c:v>
                </c:pt>
                <c:pt idx="373">
                  <c:v>35950</c:v>
                </c:pt>
                <c:pt idx="374">
                  <c:v>35996</c:v>
                </c:pt>
                <c:pt idx="375">
                  <c:v>35925.5</c:v>
                </c:pt>
                <c:pt idx="376">
                  <c:v>35925.5</c:v>
                </c:pt>
                <c:pt idx="377">
                  <c:v>36336</c:v>
                </c:pt>
                <c:pt idx="378">
                  <c:v>36423</c:v>
                </c:pt>
                <c:pt idx="379">
                  <c:v>36586</c:v>
                </c:pt>
                <c:pt idx="380">
                  <c:v>36652</c:v>
                </c:pt>
                <c:pt idx="381">
                  <c:v>34134</c:v>
                </c:pt>
                <c:pt idx="382">
                  <c:v>35244</c:v>
                </c:pt>
                <c:pt idx="383">
                  <c:v>37099</c:v>
                </c:pt>
                <c:pt idx="384">
                  <c:v>36990</c:v>
                </c:pt>
                <c:pt idx="385">
                  <c:v>37003</c:v>
                </c:pt>
                <c:pt idx="386">
                  <c:v>37034</c:v>
                </c:pt>
                <c:pt idx="387">
                  <c:v>37204</c:v>
                </c:pt>
                <c:pt idx="388">
                  <c:v>35823</c:v>
                </c:pt>
                <c:pt idx="389">
                  <c:v>36336</c:v>
                </c:pt>
                <c:pt idx="390">
                  <c:v>36423</c:v>
                </c:pt>
                <c:pt idx="391">
                  <c:v>36586</c:v>
                </c:pt>
                <c:pt idx="392">
                  <c:v>36652</c:v>
                </c:pt>
                <c:pt idx="393">
                  <c:v>36990</c:v>
                </c:pt>
                <c:pt idx="394">
                  <c:v>37003</c:v>
                </c:pt>
                <c:pt idx="395">
                  <c:v>37034</c:v>
                </c:pt>
                <c:pt idx="396">
                  <c:v>37204</c:v>
                </c:pt>
                <c:pt idx="397">
                  <c:v>37585</c:v>
                </c:pt>
                <c:pt idx="398">
                  <c:v>37635</c:v>
                </c:pt>
                <c:pt idx="399">
                  <c:v>37742</c:v>
                </c:pt>
                <c:pt idx="400">
                  <c:v>37812</c:v>
                </c:pt>
                <c:pt idx="401">
                  <c:v>37514</c:v>
                </c:pt>
                <c:pt idx="402">
                  <c:v>38157</c:v>
                </c:pt>
              </c:numCache>
            </c:numRef>
          </c:xVal>
          <c:yVal>
            <c:numRef>
              <c:f>'Active 1'!$H$21:$H$960</c:f>
              <c:numCache>
                <c:formatCode>General</c:formatCode>
                <c:ptCount val="940"/>
                <c:pt idx="1">
                  <c:v>8.8530940001874114E-2</c:v>
                </c:pt>
                <c:pt idx="2">
                  <c:v>6.8784819999564206E-2</c:v>
                </c:pt>
                <c:pt idx="3">
                  <c:v>9.2902919999687583E-2</c:v>
                </c:pt>
                <c:pt idx="4">
                  <c:v>6.051558000035584E-2</c:v>
                </c:pt>
                <c:pt idx="5">
                  <c:v>7.2268880001502112E-2</c:v>
                </c:pt>
                <c:pt idx="6">
                  <c:v>0.12252320000334294</c:v>
                </c:pt>
                <c:pt idx="7">
                  <c:v>8.4877059998689219E-2</c:v>
                </c:pt>
                <c:pt idx="8">
                  <c:v>7.5073160001920769E-2</c:v>
                </c:pt>
                <c:pt idx="9">
                  <c:v>5.0978700004634447E-2</c:v>
                </c:pt>
                <c:pt idx="10">
                  <c:v>6.0691120001138188E-2</c:v>
                </c:pt>
                <c:pt idx="11">
                  <c:v>4.6158280005329289E-2</c:v>
                </c:pt>
                <c:pt idx="12">
                  <c:v>3.8580860000365647E-2</c:v>
                </c:pt>
                <c:pt idx="13">
                  <c:v>5.1033210002060514E-2</c:v>
                </c:pt>
                <c:pt idx="14">
                  <c:v>-3.0402299998968374E-2</c:v>
                </c:pt>
                <c:pt idx="15">
                  <c:v>3.6925999993400183E-3</c:v>
                </c:pt>
                <c:pt idx="16">
                  <c:v>-3.1462679999094689E-2</c:v>
                </c:pt>
                <c:pt idx="17">
                  <c:v>2.5192460001562722E-2</c:v>
                </c:pt>
                <c:pt idx="18">
                  <c:v>1.2424299999111099E-2</c:v>
                </c:pt>
                <c:pt idx="19">
                  <c:v>2.4096840003039688E-2</c:v>
                </c:pt>
                <c:pt idx="20">
                  <c:v>-1.6479859998071333E-2</c:v>
                </c:pt>
                <c:pt idx="21">
                  <c:v>-1.5822399996977765E-2</c:v>
                </c:pt>
                <c:pt idx="22">
                  <c:v>-1.7968799984373618E-3</c:v>
                </c:pt>
                <c:pt idx="23">
                  <c:v>3.8035910001781303E-2</c:v>
                </c:pt>
                <c:pt idx="24">
                  <c:v>1.4581620001990814E-2</c:v>
                </c:pt>
                <c:pt idx="25">
                  <c:v>-7.6398659999540541E-2</c:v>
                </c:pt>
                <c:pt idx="26">
                  <c:v>-2.9953599951113574E-3</c:v>
                </c:pt>
                <c:pt idx="27">
                  <c:v>2.1352980002120603E-2</c:v>
                </c:pt>
                <c:pt idx="28">
                  <c:v>9.2768600006820634E-3</c:v>
                </c:pt>
                <c:pt idx="29">
                  <c:v>-3.5210200003348291E-3</c:v>
                </c:pt>
                <c:pt idx="30">
                  <c:v>9.0343999909237027E-4</c:v>
                </c:pt>
                <c:pt idx="3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DA-455C-8DB6-587AF388C849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1'!$F$21:$F$960</c:f>
              <c:numCache>
                <c:formatCode>General</c:formatCode>
                <c:ptCount val="940"/>
                <c:pt idx="0">
                  <c:v>-35829.5</c:v>
                </c:pt>
                <c:pt idx="1">
                  <c:v>-35341</c:v>
                </c:pt>
                <c:pt idx="2">
                  <c:v>-34823</c:v>
                </c:pt>
                <c:pt idx="3">
                  <c:v>-33038</c:v>
                </c:pt>
                <c:pt idx="4">
                  <c:v>-32237</c:v>
                </c:pt>
                <c:pt idx="5">
                  <c:v>-31732</c:v>
                </c:pt>
                <c:pt idx="6">
                  <c:v>-29480</c:v>
                </c:pt>
                <c:pt idx="7">
                  <c:v>-25859</c:v>
                </c:pt>
                <c:pt idx="8">
                  <c:v>-25774</c:v>
                </c:pt>
                <c:pt idx="9">
                  <c:v>-25305</c:v>
                </c:pt>
                <c:pt idx="10">
                  <c:v>-22268</c:v>
                </c:pt>
                <c:pt idx="11">
                  <c:v>-22142</c:v>
                </c:pt>
                <c:pt idx="12">
                  <c:v>-20429</c:v>
                </c:pt>
                <c:pt idx="13">
                  <c:v>-15031.5</c:v>
                </c:pt>
                <c:pt idx="14">
                  <c:v>-13155</c:v>
                </c:pt>
                <c:pt idx="15">
                  <c:v>-11890</c:v>
                </c:pt>
                <c:pt idx="16">
                  <c:v>-10198</c:v>
                </c:pt>
                <c:pt idx="17">
                  <c:v>-10169</c:v>
                </c:pt>
                <c:pt idx="18">
                  <c:v>-10145</c:v>
                </c:pt>
                <c:pt idx="19">
                  <c:v>-9726</c:v>
                </c:pt>
                <c:pt idx="20">
                  <c:v>-9721</c:v>
                </c:pt>
                <c:pt idx="21">
                  <c:v>-9640</c:v>
                </c:pt>
                <c:pt idx="22">
                  <c:v>-9068</c:v>
                </c:pt>
                <c:pt idx="23">
                  <c:v>-8936.5</c:v>
                </c:pt>
                <c:pt idx="24">
                  <c:v>-8343</c:v>
                </c:pt>
                <c:pt idx="25">
                  <c:v>-7901</c:v>
                </c:pt>
                <c:pt idx="26">
                  <c:v>-4896</c:v>
                </c:pt>
                <c:pt idx="27">
                  <c:v>-4847</c:v>
                </c:pt>
                <c:pt idx="28">
                  <c:v>-4829</c:v>
                </c:pt>
                <c:pt idx="29">
                  <c:v>-3747</c:v>
                </c:pt>
                <c:pt idx="30">
                  <c:v>-3716</c:v>
                </c:pt>
                <c:pt idx="31">
                  <c:v>-2998</c:v>
                </c:pt>
                <c:pt idx="32">
                  <c:v>-2980</c:v>
                </c:pt>
                <c:pt idx="33">
                  <c:v>-2939</c:v>
                </c:pt>
                <c:pt idx="34">
                  <c:v>-2926</c:v>
                </c:pt>
                <c:pt idx="35">
                  <c:v>0</c:v>
                </c:pt>
                <c:pt idx="36">
                  <c:v>16</c:v>
                </c:pt>
                <c:pt idx="37">
                  <c:v>1068.5</c:v>
                </c:pt>
                <c:pt idx="38">
                  <c:v>2853</c:v>
                </c:pt>
                <c:pt idx="39">
                  <c:v>3066</c:v>
                </c:pt>
                <c:pt idx="40">
                  <c:v>4097</c:v>
                </c:pt>
                <c:pt idx="41">
                  <c:v>4108.5</c:v>
                </c:pt>
                <c:pt idx="42">
                  <c:v>4110</c:v>
                </c:pt>
                <c:pt idx="43">
                  <c:v>4110</c:v>
                </c:pt>
                <c:pt idx="44">
                  <c:v>4143</c:v>
                </c:pt>
                <c:pt idx="45">
                  <c:v>4144.5</c:v>
                </c:pt>
                <c:pt idx="46">
                  <c:v>4151</c:v>
                </c:pt>
                <c:pt idx="47">
                  <c:v>4628</c:v>
                </c:pt>
                <c:pt idx="48">
                  <c:v>4687</c:v>
                </c:pt>
                <c:pt idx="49">
                  <c:v>4777</c:v>
                </c:pt>
                <c:pt idx="50">
                  <c:v>4813</c:v>
                </c:pt>
                <c:pt idx="51">
                  <c:v>5834.5</c:v>
                </c:pt>
                <c:pt idx="52">
                  <c:v>5854</c:v>
                </c:pt>
                <c:pt idx="53">
                  <c:v>5859</c:v>
                </c:pt>
                <c:pt idx="54">
                  <c:v>5895</c:v>
                </c:pt>
                <c:pt idx="55">
                  <c:v>5908</c:v>
                </c:pt>
                <c:pt idx="56">
                  <c:v>5923</c:v>
                </c:pt>
                <c:pt idx="57">
                  <c:v>5985</c:v>
                </c:pt>
                <c:pt idx="58">
                  <c:v>6162</c:v>
                </c:pt>
                <c:pt idx="59">
                  <c:v>6503</c:v>
                </c:pt>
                <c:pt idx="60">
                  <c:v>6680</c:v>
                </c:pt>
                <c:pt idx="61">
                  <c:v>6995</c:v>
                </c:pt>
                <c:pt idx="62">
                  <c:v>7062</c:v>
                </c:pt>
                <c:pt idx="63">
                  <c:v>7080</c:v>
                </c:pt>
                <c:pt idx="64">
                  <c:v>7144</c:v>
                </c:pt>
                <c:pt idx="65">
                  <c:v>7572</c:v>
                </c:pt>
                <c:pt idx="66">
                  <c:v>7585</c:v>
                </c:pt>
                <c:pt idx="67">
                  <c:v>7590</c:v>
                </c:pt>
                <c:pt idx="68">
                  <c:v>7634</c:v>
                </c:pt>
                <c:pt idx="69">
                  <c:v>7674</c:v>
                </c:pt>
                <c:pt idx="70">
                  <c:v>7679</c:v>
                </c:pt>
                <c:pt idx="71">
                  <c:v>7706</c:v>
                </c:pt>
                <c:pt idx="72">
                  <c:v>7782</c:v>
                </c:pt>
                <c:pt idx="73">
                  <c:v>8247</c:v>
                </c:pt>
                <c:pt idx="74">
                  <c:v>8311</c:v>
                </c:pt>
                <c:pt idx="75">
                  <c:v>8314</c:v>
                </c:pt>
                <c:pt idx="76">
                  <c:v>8342</c:v>
                </c:pt>
                <c:pt idx="77">
                  <c:v>8442</c:v>
                </c:pt>
                <c:pt idx="78">
                  <c:v>8804.5</c:v>
                </c:pt>
                <c:pt idx="79">
                  <c:v>8888</c:v>
                </c:pt>
                <c:pt idx="80">
                  <c:v>8888</c:v>
                </c:pt>
                <c:pt idx="81">
                  <c:v>9027</c:v>
                </c:pt>
                <c:pt idx="82">
                  <c:v>9573</c:v>
                </c:pt>
                <c:pt idx="83">
                  <c:v>9628.5</c:v>
                </c:pt>
                <c:pt idx="84">
                  <c:v>9669.5</c:v>
                </c:pt>
                <c:pt idx="85">
                  <c:v>9733.5</c:v>
                </c:pt>
                <c:pt idx="86">
                  <c:v>10135</c:v>
                </c:pt>
                <c:pt idx="87">
                  <c:v>10194</c:v>
                </c:pt>
                <c:pt idx="88">
                  <c:v>10241.5</c:v>
                </c:pt>
                <c:pt idx="89">
                  <c:v>10258</c:v>
                </c:pt>
                <c:pt idx="90">
                  <c:v>10323.5</c:v>
                </c:pt>
                <c:pt idx="91">
                  <c:v>10341.5</c:v>
                </c:pt>
                <c:pt idx="92">
                  <c:v>10627</c:v>
                </c:pt>
                <c:pt idx="93">
                  <c:v>10627</c:v>
                </c:pt>
                <c:pt idx="94">
                  <c:v>10662</c:v>
                </c:pt>
                <c:pt idx="95">
                  <c:v>10663.5</c:v>
                </c:pt>
                <c:pt idx="96">
                  <c:v>10676</c:v>
                </c:pt>
                <c:pt idx="97">
                  <c:v>10704</c:v>
                </c:pt>
                <c:pt idx="98">
                  <c:v>10707</c:v>
                </c:pt>
                <c:pt idx="99">
                  <c:v>10716</c:v>
                </c:pt>
                <c:pt idx="100">
                  <c:v>10748</c:v>
                </c:pt>
                <c:pt idx="101">
                  <c:v>10761</c:v>
                </c:pt>
                <c:pt idx="102">
                  <c:v>10768.5</c:v>
                </c:pt>
                <c:pt idx="103">
                  <c:v>10770</c:v>
                </c:pt>
                <c:pt idx="104">
                  <c:v>10840</c:v>
                </c:pt>
                <c:pt idx="105">
                  <c:v>10894</c:v>
                </c:pt>
                <c:pt idx="106">
                  <c:v>11241.5</c:v>
                </c:pt>
                <c:pt idx="107">
                  <c:v>11271</c:v>
                </c:pt>
                <c:pt idx="108">
                  <c:v>11296</c:v>
                </c:pt>
                <c:pt idx="109">
                  <c:v>11312</c:v>
                </c:pt>
                <c:pt idx="110">
                  <c:v>11338</c:v>
                </c:pt>
                <c:pt idx="111">
                  <c:v>11338</c:v>
                </c:pt>
                <c:pt idx="112">
                  <c:v>11354.5</c:v>
                </c:pt>
                <c:pt idx="113">
                  <c:v>11354.5</c:v>
                </c:pt>
                <c:pt idx="114">
                  <c:v>11356</c:v>
                </c:pt>
                <c:pt idx="115">
                  <c:v>11356</c:v>
                </c:pt>
                <c:pt idx="116">
                  <c:v>11397</c:v>
                </c:pt>
                <c:pt idx="117">
                  <c:v>11407</c:v>
                </c:pt>
                <c:pt idx="118">
                  <c:v>11432</c:v>
                </c:pt>
                <c:pt idx="119">
                  <c:v>11443</c:v>
                </c:pt>
                <c:pt idx="120">
                  <c:v>11453</c:v>
                </c:pt>
                <c:pt idx="121">
                  <c:v>11825</c:v>
                </c:pt>
                <c:pt idx="122">
                  <c:v>11853</c:v>
                </c:pt>
                <c:pt idx="123">
                  <c:v>11879</c:v>
                </c:pt>
                <c:pt idx="124">
                  <c:v>11907</c:v>
                </c:pt>
                <c:pt idx="125">
                  <c:v>11933</c:v>
                </c:pt>
                <c:pt idx="126">
                  <c:v>11933.5</c:v>
                </c:pt>
                <c:pt idx="127">
                  <c:v>11934</c:v>
                </c:pt>
                <c:pt idx="128">
                  <c:v>11952</c:v>
                </c:pt>
                <c:pt idx="129">
                  <c:v>11979</c:v>
                </c:pt>
                <c:pt idx="130">
                  <c:v>11992</c:v>
                </c:pt>
                <c:pt idx="131">
                  <c:v>11997</c:v>
                </c:pt>
                <c:pt idx="132">
                  <c:v>12043</c:v>
                </c:pt>
                <c:pt idx="133">
                  <c:v>12465</c:v>
                </c:pt>
                <c:pt idx="134">
                  <c:v>12476</c:v>
                </c:pt>
                <c:pt idx="135">
                  <c:v>12520</c:v>
                </c:pt>
                <c:pt idx="136">
                  <c:v>13053</c:v>
                </c:pt>
                <c:pt idx="137">
                  <c:v>13099</c:v>
                </c:pt>
                <c:pt idx="138">
                  <c:v>13130</c:v>
                </c:pt>
                <c:pt idx="139">
                  <c:v>13253</c:v>
                </c:pt>
                <c:pt idx="140">
                  <c:v>13669</c:v>
                </c:pt>
                <c:pt idx="141">
                  <c:v>13689</c:v>
                </c:pt>
                <c:pt idx="142">
                  <c:v>14234.5</c:v>
                </c:pt>
                <c:pt idx="143">
                  <c:v>14241</c:v>
                </c:pt>
                <c:pt idx="144">
                  <c:v>14242.5</c:v>
                </c:pt>
                <c:pt idx="145">
                  <c:v>14246</c:v>
                </c:pt>
                <c:pt idx="146">
                  <c:v>14248</c:v>
                </c:pt>
                <c:pt idx="147">
                  <c:v>14829.5</c:v>
                </c:pt>
                <c:pt idx="148">
                  <c:v>14931</c:v>
                </c:pt>
                <c:pt idx="149">
                  <c:v>15559</c:v>
                </c:pt>
                <c:pt idx="150">
                  <c:v>15564</c:v>
                </c:pt>
                <c:pt idx="151">
                  <c:v>15587</c:v>
                </c:pt>
                <c:pt idx="152">
                  <c:v>15618</c:v>
                </c:pt>
                <c:pt idx="153">
                  <c:v>15623</c:v>
                </c:pt>
                <c:pt idx="154">
                  <c:v>15636</c:v>
                </c:pt>
                <c:pt idx="155">
                  <c:v>15641</c:v>
                </c:pt>
                <c:pt idx="156">
                  <c:v>16095</c:v>
                </c:pt>
                <c:pt idx="157">
                  <c:v>16113</c:v>
                </c:pt>
                <c:pt idx="158">
                  <c:v>16124.5</c:v>
                </c:pt>
                <c:pt idx="159">
                  <c:v>16134</c:v>
                </c:pt>
                <c:pt idx="160">
                  <c:v>16134</c:v>
                </c:pt>
                <c:pt idx="161">
                  <c:v>16139</c:v>
                </c:pt>
                <c:pt idx="162">
                  <c:v>16139</c:v>
                </c:pt>
                <c:pt idx="163">
                  <c:v>16231</c:v>
                </c:pt>
                <c:pt idx="164">
                  <c:v>16249</c:v>
                </c:pt>
                <c:pt idx="165">
                  <c:v>16254</c:v>
                </c:pt>
                <c:pt idx="166">
                  <c:v>16298</c:v>
                </c:pt>
                <c:pt idx="167">
                  <c:v>16605</c:v>
                </c:pt>
                <c:pt idx="168">
                  <c:v>16695</c:v>
                </c:pt>
                <c:pt idx="169">
                  <c:v>16701</c:v>
                </c:pt>
                <c:pt idx="170">
                  <c:v>16764</c:v>
                </c:pt>
                <c:pt idx="171">
                  <c:v>16785</c:v>
                </c:pt>
                <c:pt idx="172">
                  <c:v>17229</c:v>
                </c:pt>
                <c:pt idx="173">
                  <c:v>17234</c:v>
                </c:pt>
                <c:pt idx="174">
                  <c:v>17247</c:v>
                </c:pt>
                <c:pt idx="175">
                  <c:v>17265</c:v>
                </c:pt>
                <c:pt idx="176">
                  <c:v>17265</c:v>
                </c:pt>
                <c:pt idx="177">
                  <c:v>17266.5</c:v>
                </c:pt>
                <c:pt idx="178">
                  <c:v>17266.5</c:v>
                </c:pt>
                <c:pt idx="179">
                  <c:v>17314</c:v>
                </c:pt>
                <c:pt idx="180">
                  <c:v>17316</c:v>
                </c:pt>
                <c:pt idx="181">
                  <c:v>17316</c:v>
                </c:pt>
                <c:pt idx="182">
                  <c:v>17316</c:v>
                </c:pt>
                <c:pt idx="183">
                  <c:v>17316</c:v>
                </c:pt>
                <c:pt idx="184">
                  <c:v>17317.5</c:v>
                </c:pt>
                <c:pt idx="185">
                  <c:v>17317.5</c:v>
                </c:pt>
                <c:pt idx="186">
                  <c:v>17317.5</c:v>
                </c:pt>
                <c:pt idx="187">
                  <c:v>17317.5</c:v>
                </c:pt>
                <c:pt idx="188">
                  <c:v>17337</c:v>
                </c:pt>
                <c:pt idx="189">
                  <c:v>17341</c:v>
                </c:pt>
                <c:pt idx="190">
                  <c:v>17350</c:v>
                </c:pt>
                <c:pt idx="191">
                  <c:v>17353.5</c:v>
                </c:pt>
                <c:pt idx="192">
                  <c:v>17353.5</c:v>
                </c:pt>
                <c:pt idx="193">
                  <c:v>17353.5</c:v>
                </c:pt>
                <c:pt idx="194">
                  <c:v>17353.5</c:v>
                </c:pt>
                <c:pt idx="195">
                  <c:v>17355</c:v>
                </c:pt>
                <c:pt idx="196">
                  <c:v>17355</c:v>
                </c:pt>
                <c:pt idx="197">
                  <c:v>17355</c:v>
                </c:pt>
                <c:pt idx="198">
                  <c:v>17355</c:v>
                </c:pt>
                <c:pt idx="199">
                  <c:v>17396</c:v>
                </c:pt>
                <c:pt idx="200">
                  <c:v>17414</c:v>
                </c:pt>
                <c:pt idx="201">
                  <c:v>17837</c:v>
                </c:pt>
                <c:pt idx="202">
                  <c:v>17875</c:v>
                </c:pt>
                <c:pt idx="203">
                  <c:v>17883</c:v>
                </c:pt>
                <c:pt idx="204">
                  <c:v>17883</c:v>
                </c:pt>
                <c:pt idx="205">
                  <c:v>17884.5</c:v>
                </c:pt>
                <c:pt idx="206">
                  <c:v>17884.5</c:v>
                </c:pt>
                <c:pt idx="207">
                  <c:v>17909</c:v>
                </c:pt>
                <c:pt idx="208">
                  <c:v>17909</c:v>
                </c:pt>
                <c:pt idx="209">
                  <c:v>17927</c:v>
                </c:pt>
                <c:pt idx="210">
                  <c:v>17968</c:v>
                </c:pt>
                <c:pt idx="211">
                  <c:v>18022</c:v>
                </c:pt>
                <c:pt idx="212">
                  <c:v>18040.5</c:v>
                </c:pt>
                <c:pt idx="213">
                  <c:v>18045</c:v>
                </c:pt>
                <c:pt idx="214">
                  <c:v>18045</c:v>
                </c:pt>
                <c:pt idx="215">
                  <c:v>18045</c:v>
                </c:pt>
                <c:pt idx="216">
                  <c:v>18045</c:v>
                </c:pt>
                <c:pt idx="217">
                  <c:v>18052</c:v>
                </c:pt>
                <c:pt idx="218">
                  <c:v>18103</c:v>
                </c:pt>
                <c:pt idx="219">
                  <c:v>18429</c:v>
                </c:pt>
                <c:pt idx="220">
                  <c:v>18563</c:v>
                </c:pt>
                <c:pt idx="221">
                  <c:v>18629</c:v>
                </c:pt>
                <c:pt idx="222">
                  <c:v>18645</c:v>
                </c:pt>
                <c:pt idx="223">
                  <c:v>19009</c:v>
                </c:pt>
                <c:pt idx="224">
                  <c:v>19009</c:v>
                </c:pt>
                <c:pt idx="225">
                  <c:v>19183</c:v>
                </c:pt>
                <c:pt idx="226">
                  <c:v>19191</c:v>
                </c:pt>
                <c:pt idx="227">
                  <c:v>19191</c:v>
                </c:pt>
                <c:pt idx="228">
                  <c:v>19191</c:v>
                </c:pt>
                <c:pt idx="229">
                  <c:v>19696</c:v>
                </c:pt>
                <c:pt idx="230">
                  <c:v>19787.5</c:v>
                </c:pt>
                <c:pt idx="231">
                  <c:v>19812</c:v>
                </c:pt>
                <c:pt idx="232">
                  <c:v>19817</c:v>
                </c:pt>
                <c:pt idx="233">
                  <c:v>20420</c:v>
                </c:pt>
                <c:pt idx="234">
                  <c:v>20450</c:v>
                </c:pt>
                <c:pt idx="235">
                  <c:v>20904</c:v>
                </c:pt>
                <c:pt idx="236">
                  <c:v>22053</c:v>
                </c:pt>
                <c:pt idx="237">
                  <c:v>22077.5</c:v>
                </c:pt>
                <c:pt idx="238">
                  <c:v>22107</c:v>
                </c:pt>
                <c:pt idx="239">
                  <c:v>22640</c:v>
                </c:pt>
                <c:pt idx="240">
                  <c:v>22723</c:v>
                </c:pt>
                <c:pt idx="241">
                  <c:v>22723</c:v>
                </c:pt>
                <c:pt idx="242">
                  <c:v>22723</c:v>
                </c:pt>
                <c:pt idx="243">
                  <c:v>22810</c:v>
                </c:pt>
                <c:pt idx="244">
                  <c:v>23278.5</c:v>
                </c:pt>
                <c:pt idx="245">
                  <c:v>23278.5</c:v>
                </c:pt>
                <c:pt idx="246">
                  <c:v>23278.5</c:v>
                </c:pt>
                <c:pt idx="247">
                  <c:v>23312</c:v>
                </c:pt>
                <c:pt idx="248">
                  <c:v>23392</c:v>
                </c:pt>
                <c:pt idx="249">
                  <c:v>23891.5</c:v>
                </c:pt>
                <c:pt idx="250">
                  <c:v>23891.5</c:v>
                </c:pt>
                <c:pt idx="251">
                  <c:v>23891.5</c:v>
                </c:pt>
                <c:pt idx="252">
                  <c:v>23898</c:v>
                </c:pt>
                <c:pt idx="253">
                  <c:v>23898</c:v>
                </c:pt>
                <c:pt idx="254">
                  <c:v>23898</c:v>
                </c:pt>
                <c:pt idx="255">
                  <c:v>23938</c:v>
                </c:pt>
                <c:pt idx="256">
                  <c:v>24087</c:v>
                </c:pt>
                <c:pt idx="257">
                  <c:v>24464</c:v>
                </c:pt>
                <c:pt idx="258">
                  <c:v>24520</c:v>
                </c:pt>
                <c:pt idx="259">
                  <c:v>24523</c:v>
                </c:pt>
                <c:pt idx="260">
                  <c:v>24664</c:v>
                </c:pt>
                <c:pt idx="261">
                  <c:v>24962</c:v>
                </c:pt>
                <c:pt idx="262">
                  <c:v>24962</c:v>
                </c:pt>
                <c:pt idx="263">
                  <c:v>24962</c:v>
                </c:pt>
                <c:pt idx="264">
                  <c:v>24962</c:v>
                </c:pt>
                <c:pt idx="265">
                  <c:v>24962</c:v>
                </c:pt>
                <c:pt idx="266">
                  <c:v>24962</c:v>
                </c:pt>
                <c:pt idx="267">
                  <c:v>24962</c:v>
                </c:pt>
                <c:pt idx="268">
                  <c:v>25031</c:v>
                </c:pt>
                <c:pt idx="269">
                  <c:v>25031</c:v>
                </c:pt>
                <c:pt idx="270">
                  <c:v>25069</c:v>
                </c:pt>
                <c:pt idx="271">
                  <c:v>25069</c:v>
                </c:pt>
                <c:pt idx="272">
                  <c:v>25069</c:v>
                </c:pt>
                <c:pt idx="273">
                  <c:v>25071</c:v>
                </c:pt>
                <c:pt idx="274">
                  <c:v>25071</c:v>
                </c:pt>
                <c:pt idx="275">
                  <c:v>25093</c:v>
                </c:pt>
                <c:pt idx="276">
                  <c:v>25093</c:v>
                </c:pt>
                <c:pt idx="277">
                  <c:v>25093</c:v>
                </c:pt>
                <c:pt idx="278">
                  <c:v>25265</c:v>
                </c:pt>
                <c:pt idx="279">
                  <c:v>25290</c:v>
                </c:pt>
                <c:pt idx="280">
                  <c:v>25737</c:v>
                </c:pt>
                <c:pt idx="281">
                  <c:v>25744</c:v>
                </c:pt>
                <c:pt idx="282">
                  <c:v>25790</c:v>
                </c:pt>
                <c:pt idx="283">
                  <c:v>25826</c:v>
                </c:pt>
                <c:pt idx="284">
                  <c:v>25844</c:v>
                </c:pt>
                <c:pt idx="285">
                  <c:v>26192</c:v>
                </c:pt>
                <c:pt idx="286">
                  <c:v>26201</c:v>
                </c:pt>
                <c:pt idx="287">
                  <c:v>26201</c:v>
                </c:pt>
                <c:pt idx="288">
                  <c:v>26276</c:v>
                </c:pt>
                <c:pt idx="289">
                  <c:v>26349</c:v>
                </c:pt>
                <c:pt idx="290">
                  <c:v>26408</c:v>
                </c:pt>
                <c:pt idx="291">
                  <c:v>26479</c:v>
                </c:pt>
                <c:pt idx="292">
                  <c:v>26883</c:v>
                </c:pt>
                <c:pt idx="293">
                  <c:v>26886</c:v>
                </c:pt>
                <c:pt idx="294">
                  <c:v>26886</c:v>
                </c:pt>
                <c:pt idx="295">
                  <c:v>26922</c:v>
                </c:pt>
                <c:pt idx="296">
                  <c:v>26924</c:v>
                </c:pt>
                <c:pt idx="297">
                  <c:v>26925.5</c:v>
                </c:pt>
                <c:pt idx="298">
                  <c:v>26958.5</c:v>
                </c:pt>
                <c:pt idx="299">
                  <c:v>26986</c:v>
                </c:pt>
                <c:pt idx="300">
                  <c:v>26998</c:v>
                </c:pt>
                <c:pt idx="301">
                  <c:v>27128.5</c:v>
                </c:pt>
                <c:pt idx="302">
                  <c:v>27422</c:v>
                </c:pt>
                <c:pt idx="303">
                  <c:v>27500.5</c:v>
                </c:pt>
                <c:pt idx="304">
                  <c:v>27527</c:v>
                </c:pt>
                <c:pt idx="305">
                  <c:v>27528</c:v>
                </c:pt>
                <c:pt idx="306">
                  <c:v>27547</c:v>
                </c:pt>
                <c:pt idx="307">
                  <c:v>27553</c:v>
                </c:pt>
                <c:pt idx="308">
                  <c:v>27553</c:v>
                </c:pt>
                <c:pt idx="309">
                  <c:v>28001</c:v>
                </c:pt>
                <c:pt idx="310">
                  <c:v>28071</c:v>
                </c:pt>
                <c:pt idx="311">
                  <c:v>28076</c:v>
                </c:pt>
                <c:pt idx="312">
                  <c:v>28732</c:v>
                </c:pt>
                <c:pt idx="313">
                  <c:v>28778</c:v>
                </c:pt>
                <c:pt idx="314">
                  <c:v>29134</c:v>
                </c:pt>
                <c:pt idx="315">
                  <c:v>29404</c:v>
                </c:pt>
                <c:pt idx="316">
                  <c:v>29706</c:v>
                </c:pt>
                <c:pt idx="317">
                  <c:v>29801</c:v>
                </c:pt>
                <c:pt idx="318">
                  <c:v>29917</c:v>
                </c:pt>
                <c:pt idx="319">
                  <c:v>30017</c:v>
                </c:pt>
                <c:pt idx="320">
                  <c:v>30046.5</c:v>
                </c:pt>
                <c:pt idx="321">
                  <c:v>30378</c:v>
                </c:pt>
                <c:pt idx="322">
                  <c:v>30623</c:v>
                </c:pt>
                <c:pt idx="323">
                  <c:v>30629.5</c:v>
                </c:pt>
                <c:pt idx="324">
                  <c:v>30671</c:v>
                </c:pt>
                <c:pt idx="325">
                  <c:v>30979</c:v>
                </c:pt>
                <c:pt idx="326">
                  <c:v>31054.5</c:v>
                </c:pt>
                <c:pt idx="327">
                  <c:v>31060</c:v>
                </c:pt>
                <c:pt idx="328">
                  <c:v>31106</c:v>
                </c:pt>
                <c:pt idx="329">
                  <c:v>31130</c:v>
                </c:pt>
                <c:pt idx="330">
                  <c:v>31574</c:v>
                </c:pt>
                <c:pt idx="331">
                  <c:v>31669</c:v>
                </c:pt>
                <c:pt idx="332">
                  <c:v>31707</c:v>
                </c:pt>
                <c:pt idx="333">
                  <c:v>31707</c:v>
                </c:pt>
                <c:pt idx="334">
                  <c:v>31713</c:v>
                </c:pt>
                <c:pt idx="335">
                  <c:v>31761</c:v>
                </c:pt>
                <c:pt idx="336">
                  <c:v>31761</c:v>
                </c:pt>
                <c:pt idx="337">
                  <c:v>32169</c:v>
                </c:pt>
                <c:pt idx="338">
                  <c:v>32180.5</c:v>
                </c:pt>
                <c:pt idx="339">
                  <c:v>32188.5</c:v>
                </c:pt>
                <c:pt idx="340">
                  <c:v>32235</c:v>
                </c:pt>
                <c:pt idx="341">
                  <c:v>32235</c:v>
                </c:pt>
                <c:pt idx="342">
                  <c:v>32237.5</c:v>
                </c:pt>
                <c:pt idx="343">
                  <c:v>32253</c:v>
                </c:pt>
                <c:pt idx="344">
                  <c:v>32343</c:v>
                </c:pt>
                <c:pt idx="345">
                  <c:v>32391.5</c:v>
                </c:pt>
                <c:pt idx="346">
                  <c:v>32794</c:v>
                </c:pt>
                <c:pt idx="347">
                  <c:v>32794</c:v>
                </c:pt>
                <c:pt idx="348">
                  <c:v>32843</c:v>
                </c:pt>
                <c:pt idx="349">
                  <c:v>32872</c:v>
                </c:pt>
                <c:pt idx="350">
                  <c:v>32873.5</c:v>
                </c:pt>
                <c:pt idx="351">
                  <c:v>32968.5</c:v>
                </c:pt>
                <c:pt idx="352">
                  <c:v>33455.5</c:v>
                </c:pt>
                <c:pt idx="353">
                  <c:v>33559</c:v>
                </c:pt>
                <c:pt idx="354">
                  <c:v>33997</c:v>
                </c:pt>
                <c:pt idx="355">
                  <c:v>34041</c:v>
                </c:pt>
                <c:pt idx="356">
                  <c:v>34044</c:v>
                </c:pt>
                <c:pt idx="357">
                  <c:v>34082</c:v>
                </c:pt>
                <c:pt idx="358">
                  <c:v>34091.5</c:v>
                </c:pt>
                <c:pt idx="359">
                  <c:v>34118</c:v>
                </c:pt>
                <c:pt idx="360">
                  <c:v>34190</c:v>
                </c:pt>
                <c:pt idx="361">
                  <c:v>34574</c:v>
                </c:pt>
                <c:pt idx="362">
                  <c:v>34618</c:v>
                </c:pt>
                <c:pt idx="363">
                  <c:v>35151</c:v>
                </c:pt>
                <c:pt idx="364">
                  <c:v>35275</c:v>
                </c:pt>
                <c:pt idx="365">
                  <c:v>35280</c:v>
                </c:pt>
                <c:pt idx="366">
                  <c:v>35288</c:v>
                </c:pt>
                <c:pt idx="367">
                  <c:v>35298</c:v>
                </c:pt>
                <c:pt idx="368">
                  <c:v>35316</c:v>
                </c:pt>
                <c:pt idx="369">
                  <c:v>35403</c:v>
                </c:pt>
                <c:pt idx="370">
                  <c:v>35823</c:v>
                </c:pt>
                <c:pt idx="371">
                  <c:v>35827.5</c:v>
                </c:pt>
                <c:pt idx="372">
                  <c:v>35914</c:v>
                </c:pt>
                <c:pt idx="373">
                  <c:v>35950</c:v>
                </c:pt>
                <c:pt idx="374">
                  <c:v>35996</c:v>
                </c:pt>
                <c:pt idx="375">
                  <c:v>35925.5</c:v>
                </c:pt>
                <c:pt idx="376">
                  <c:v>35925.5</c:v>
                </c:pt>
                <c:pt idx="377">
                  <c:v>36336</c:v>
                </c:pt>
                <c:pt idx="378">
                  <c:v>36423</c:v>
                </c:pt>
                <c:pt idx="379">
                  <c:v>36586</c:v>
                </c:pt>
                <c:pt idx="380">
                  <c:v>36652</c:v>
                </c:pt>
                <c:pt idx="381">
                  <c:v>34134</c:v>
                </c:pt>
                <c:pt idx="382">
                  <c:v>35244</c:v>
                </c:pt>
                <c:pt idx="383">
                  <c:v>37099</c:v>
                </c:pt>
                <c:pt idx="384">
                  <c:v>36990</c:v>
                </c:pt>
                <c:pt idx="385">
                  <c:v>37003</c:v>
                </c:pt>
                <c:pt idx="386">
                  <c:v>37034</c:v>
                </c:pt>
                <c:pt idx="387">
                  <c:v>37204</c:v>
                </c:pt>
                <c:pt idx="388">
                  <c:v>35823</c:v>
                </c:pt>
                <c:pt idx="389">
                  <c:v>36336</c:v>
                </c:pt>
                <c:pt idx="390">
                  <c:v>36423</c:v>
                </c:pt>
                <c:pt idx="391">
                  <c:v>36586</c:v>
                </c:pt>
                <c:pt idx="392">
                  <c:v>36652</c:v>
                </c:pt>
                <c:pt idx="393">
                  <c:v>36990</c:v>
                </c:pt>
                <c:pt idx="394">
                  <c:v>37003</c:v>
                </c:pt>
                <c:pt idx="395">
                  <c:v>37034</c:v>
                </c:pt>
                <c:pt idx="396">
                  <c:v>37204</c:v>
                </c:pt>
                <c:pt idx="397">
                  <c:v>37585</c:v>
                </c:pt>
                <c:pt idx="398">
                  <c:v>37635</c:v>
                </c:pt>
                <c:pt idx="399">
                  <c:v>37742</c:v>
                </c:pt>
                <c:pt idx="400">
                  <c:v>37812</c:v>
                </c:pt>
                <c:pt idx="401">
                  <c:v>37514</c:v>
                </c:pt>
                <c:pt idx="402">
                  <c:v>38157</c:v>
                </c:pt>
              </c:numCache>
            </c:numRef>
          </c:xVal>
          <c:yVal>
            <c:numRef>
              <c:f>'Active 1'!$I$21:$I$960</c:f>
              <c:numCache>
                <c:formatCode>General</c:formatCode>
                <c:ptCount val="940"/>
                <c:pt idx="36">
                  <c:v>4.5456000225385651E-4</c:v>
                </c:pt>
                <c:pt idx="37">
                  <c:v>2.0592100045178086E-3</c:v>
                </c:pt>
                <c:pt idx="38">
                  <c:v>1.0234979999950156E-2</c:v>
                </c:pt>
                <c:pt idx="39">
                  <c:v>1.3667560000612866E-2</c:v>
                </c:pt>
                <c:pt idx="40">
                  <c:v>3.7520199985010549E-3</c:v>
                </c:pt>
                <c:pt idx="41">
                  <c:v>-5.574390001129359E-3</c:v>
                </c:pt>
                <c:pt idx="42">
                  <c:v>-7.4739999399753287E-4</c:v>
                </c:pt>
                <c:pt idx="43">
                  <c:v>2.2526000029756688E-3</c:v>
                </c:pt>
                <c:pt idx="44">
                  <c:v>1.8446380003297236E-2</c:v>
                </c:pt>
                <c:pt idx="45">
                  <c:v>4.2733700029202737E-3</c:v>
                </c:pt>
                <c:pt idx="46">
                  <c:v>3.5236600015196018E-3</c:v>
                </c:pt>
                <c:pt idx="48">
                  <c:v>2.770141999644693E-2</c:v>
                </c:pt>
                <c:pt idx="49">
                  <c:v>9.3208199978107587E-3</c:v>
                </c:pt>
                <c:pt idx="50">
                  <c:v>8.1685800032573752E-3</c:v>
                </c:pt>
                <c:pt idx="52">
                  <c:v>5.0996400022995658E-3</c:v>
                </c:pt>
                <c:pt idx="53">
                  <c:v>4.5229399984236807E-3</c:v>
                </c:pt>
                <c:pt idx="54">
                  <c:v>3.7070000689709559E-4</c:v>
                </c:pt>
                <c:pt idx="55">
                  <c:v>4.8712799980421551E-3</c:v>
                </c:pt>
                <c:pt idx="56">
                  <c:v>-2.1858820000488777E-2</c:v>
                </c:pt>
                <c:pt idx="57">
                  <c:v>-9.0099000008194707E-3</c:v>
                </c:pt>
                <c:pt idx="58">
                  <c:v>-4.2508000478846952E-4</c:v>
                </c:pt>
                <c:pt idx="59">
                  <c:v>5.2439799983403645E-3</c:v>
                </c:pt>
                <c:pt idx="60">
                  <c:v>-1.1711999977706E-3</c:v>
                </c:pt>
                <c:pt idx="61">
                  <c:v>7.496700003684964E-3</c:v>
                </c:pt>
                <c:pt idx="62">
                  <c:v>-1.1231080003199168E-2</c:v>
                </c:pt>
                <c:pt idx="63">
                  <c:v>6.6928000014740974E-3</c:v>
                </c:pt>
                <c:pt idx="64">
                  <c:v>-7.6889599949936382E-3</c:v>
                </c:pt>
                <c:pt idx="65">
                  <c:v>-5.4479991376865655E-5</c:v>
                </c:pt>
                <c:pt idx="66">
                  <c:v>1.7446099998778664E-2</c:v>
                </c:pt>
                <c:pt idx="67">
                  <c:v>-8.1305999992764555E-3</c:v>
                </c:pt>
                <c:pt idx="71">
                  <c:v>-1.5100400050869212E-3</c:v>
                </c:pt>
                <c:pt idx="73">
                  <c:v>-1.9089800043730065E-3</c:v>
                </c:pt>
                <c:pt idx="83">
                  <c:v>8.7488100034534E-3</c:v>
                </c:pt>
                <c:pt idx="84">
                  <c:v>1.0198699965258129E-3</c:v>
                </c:pt>
                <c:pt idx="85">
                  <c:v>-1.736189000075683E-2</c:v>
                </c:pt>
                <c:pt idx="87">
                  <c:v>8.5240400076145306E-3</c:v>
                </c:pt>
                <c:pt idx="89">
                  <c:v>-9.8577200042200275E-3</c:v>
                </c:pt>
                <c:pt idx="90">
                  <c:v>-9.4124899987946264E-3</c:v>
                </c:pt>
                <c:pt idx="91">
                  <c:v>1.4511390007100999E-2</c:v>
                </c:pt>
                <c:pt idx="93">
                  <c:v>2.2581819997867569E-2</c:v>
                </c:pt>
                <c:pt idx="96">
                  <c:v>1.5930159999697935E-2</c:v>
                </c:pt>
                <c:pt idx="97">
                  <c:v>7.0064000465208665E-4</c:v>
                </c:pt>
                <c:pt idx="98">
                  <c:v>1.9354620002559386E-2</c:v>
                </c:pt>
                <c:pt idx="99">
                  <c:v>1.3165600030333735E-3</c:v>
                </c:pt>
                <c:pt idx="100">
                  <c:v>-3.3743199965101667E-3</c:v>
                </c:pt>
                <c:pt idx="101">
                  <c:v>3.0126259996904992E-2</c:v>
                </c:pt>
                <c:pt idx="104">
                  <c:v>6.0144000017317012E-3</c:v>
                </c:pt>
                <c:pt idx="105">
                  <c:v>-3.0213960002583917E-2</c:v>
                </c:pt>
                <c:pt idx="107">
                  <c:v>1.3302859995746985E-2</c:v>
                </c:pt>
                <c:pt idx="108">
                  <c:v>7.4193600012222305E-3</c:v>
                </c:pt>
                <c:pt idx="109">
                  <c:v>3.5739200029638596E-3</c:v>
                </c:pt>
                <c:pt idx="110">
                  <c:v>1.8575080001028255E-2</c:v>
                </c:pt>
                <c:pt idx="111">
                  <c:v>2.0575080001435708E-2</c:v>
                </c:pt>
                <c:pt idx="112">
                  <c:v>-2.328029993805103E-3</c:v>
                </c:pt>
                <c:pt idx="113">
                  <c:v>5.6719700078247115E-3</c:v>
                </c:pt>
                <c:pt idx="114">
                  <c:v>1.149895999697037E-2</c:v>
                </c:pt>
                <c:pt idx="115">
                  <c:v>1.3498959997377824E-2</c:v>
                </c:pt>
                <c:pt idx="116">
                  <c:v>2.0770020004420076E-2</c:v>
                </c:pt>
                <c:pt idx="117">
                  <c:v>-2.383380000537727E-3</c:v>
                </c:pt>
                <c:pt idx="118">
                  <c:v>1.7331200069747865E-3</c:v>
                </c:pt>
                <c:pt idx="119">
                  <c:v>1.1464379997050855E-2</c:v>
                </c:pt>
                <c:pt idx="120">
                  <c:v>-3.6890199990011752E-3</c:v>
                </c:pt>
                <c:pt idx="121">
                  <c:v>2.3404500003380235E-2</c:v>
                </c:pt>
                <c:pt idx="122">
                  <c:v>7.1749800044926815E-3</c:v>
                </c:pt>
                <c:pt idx="123">
                  <c:v>5.1761400027316995E-3</c:v>
                </c:pt>
                <c:pt idx="124">
                  <c:v>-5.053380002209451E-3</c:v>
                </c:pt>
                <c:pt idx="125">
                  <c:v>-5.0522199962870218E-3</c:v>
                </c:pt>
                <c:pt idx="128">
                  <c:v>5.756319995271042E-3</c:v>
                </c:pt>
                <c:pt idx="129">
                  <c:v>-3.3578600050532259E-3</c:v>
                </c:pt>
                <c:pt idx="130">
                  <c:v>4.142720004892908E-3</c:v>
                </c:pt>
                <c:pt idx="131">
                  <c:v>7.5660200018319301E-3</c:v>
                </c:pt>
                <c:pt idx="132">
                  <c:v>-5.7396199990762398E-3</c:v>
                </c:pt>
                <c:pt idx="133">
                  <c:v>-8.4130999966873787E-3</c:v>
                </c:pt>
                <c:pt idx="134">
                  <c:v>-3.6818400039919652E-3</c:v>
                </c:pt>
                <c:pt idx="135">
                  <c:v>9.2431999946711585E-3</c:v>
                </c:pt>
                <c:pt idx="136">
                  <c:v>7.6698000339092687E-4</c:v>
                </c:pt>
                <c:pt idx="137">
                  <c:v>2.4613400019006804E-3</c:v>
                </c:pt>
                <c:pt idx="138">
                  <c:v>-2.1142000041436404E-3</c:v>
                </c:pt>
                <c:pt idx="139">
                  <c:v>1.3698980001208838E-2</c:v>
                </c:pt>
                <c:pt idx="141">
                  <c:v>-3.5892599989892915E-3</c:v>
                </c:pt>
                <c:pt idx="146">
                  <c:v>-1.0064319998491555E-2</c:v>
                </c:pt>
                <c:pt idx="149">
                  <c:v>1.0724939995270688E-2</c:v>
                </c:pt>
                <c:pt idx="150">
                  <c:v>2.148239997040946E-3</c:v>
                </c:pt>
                <c:pt idx="151">
                  <c:v>5.495420002262108E-3</c:v>
                </c:pt>
                <c:pt idx="152">
                  <c:v>-3.08012000459712E-3</c:v>
                </c:pt>
                <c:pt idx="153">
                  <c:v>-1.265681999939261E-2</c:v>
                </c:pt>
                <c:pt idx="154">
                  <c:v>1.1843760003102943E-2</c:v>
                </c:pt>
                <c:pt idx="155">
                  <c:v>-5.7329399933223613E-3</c:v>
                </c:pt>
                <c:pt idx="159">
                  <c:v>-1.429556000221055E-2</c:v>
                </c:pt>
                <c:pt idx="160">
                  <c:v>-1.0595560001092963E-2</c:v>
                </c:pt>
                <c:pt idx="161">
                  <c:v>-6.2722600050619803E-3</c:v>
                </c:pt>
                <c:pt idx="162">
                  <c:v>-2.4722599991946481E-3</c:v>
                </c:pt>
                <c:pt idx="163">
                  <c:v>2.1646000095643103E-4</c:v>
                </c:pt>
                <c:pt idx="164">
                  <c:v>1.4034000196261331E-4</c:v>
                </c:pt>
                <c:pt idx="165">
                  <c:v>-2.4363600023207255E-3</c:v>
                </c:pt>
                <c:pt idx="166">
                  <c:v>3.9886800004751422E-3</c:v>
                </c:pt>
                <c:pt idx="167">
                  <c:v>1.0793000037665479E-3</c:v>
                </c:pt>
                <c:pt idx="168">
                  <c:v>-1.6301299998303875E-2</c:v>
                </c:pt>
                <c:pt idx="169">
                  <c:v>-3.9933399966685101E-3</c:v>
                </c:pt>
                <c:pt idx="170">
                  <c:v>-1.2597599998116493E-3</c:v>
                </c:pt>
                <c:pt idx="171">
                  <c:v>6.3181000004988164E-3</c:v>
                </c:pt>
                <c:pt idx="174">
                  <c:v>-5.9689800036721863E-3</c:v>
                </c:pt>
                <c:pt idx="179">
                  <c:v>-2.1696759999031201E-2</c:v>
                </c:pt>
                <c:pt idx="188">
                  <c:v>4.6504199999617413E-3</c:v>
                </c:pt>
                <c:pt idx="190">
                  <c:v>-8.8489999980083667E-3</c:v>
                </c:pt>
                <c:pt idx="199">
                  <c:v>-1.0154639996471815E-2</c:v>
                </c:pt>
                <c:pt idx="200">
                  <c:v>-2.723075999529101E-2</c:v>
                </c:pt>
                <c:pt idx="201">
                  <c:v>-7.0195799999055453E-3</c:v>
                </c:pt>
                <c:pt idx="202">
                  <c:v>-1.1502500005008187E-2</c:v>
                </c:pt>
                <c:pt idx="209">
                  <c:v>-2.4001799974939786E-3</c:v>
                </c:pt>
                <c:pt idx="210">
                  <c:v>8.7088000145740807E-4</c:v>
                </c:pt>
                <c:pt idx="213">
                  <c:v>-1.261030000023311E-2</c:v>
                </c:pt>
                <c:pt idx="214">
                  <c:v>-1.261030000023311E-2</c:v>
                </c:pt>
                <c:pt idx="216">
                  <c:v>-1.1010299996996764E-2</c:v>
                </c:pt>
                <c:pt idx="217">
                  <c:v>-1.8176800003857352E-3</c:v>
                </c:pt>
                <c:pt idx="221">
                  <c:v>4.6311400001286529E-3</c:v>
                </c:pt>
                <c:pt idx="222">
                  <c:v>-1.8214299998362549E-2</c:v>
                </c:pt>
                <c:pt idx="224">
                  <c:v>-1.9805999909294769E-4</c:v>
                </c:pt>
                <c:pt idx="225">
                  <c:v>9.7327799958293326E-3</c:v>
                </c:pt>
                <c:pt idx="226">
                  <c:v>-1.6889940001419745E-2</c:v>
                </c:pt>
                <c:pt idx="228">
                  <c:v>-1.5989939995051827E-2</c:v>
                </c:pt>
                <c:pt idx="229">
                  <c:v>-1.2436639997758903E-2</c:v>
                </c:pt>
                <c:pt idx="230">
                  <c:v>-1.9902499989257194E-3</c:v>
                </c:pt>
                <c:pt idx="231">
                  <c:v>-1.5816079998330679E-2</c:v>
                </c:pt>
                <c:pt idx="232">
                  <c:v>-1.9392779999179766E-2</c:v>
                </c:pt>
                <c:pt idx="234">
                  <c:v>-1.9402999998419546E-2</c:v>
                </c:pt>
                <c:pt idx="235">
                  <c:v>-2.6767360002850182E-2</c:v>
                </c:pt>
                <c:pt idx="236">
                  <c:v>-1.1293019997538067E-2</c:v>
                </c:pt>
                <c:pt idx="238">
                  <c:v>-2.2521380000398494E-2</c:v>
                </c:pt>
                <c:pt idx="239">
                  <c:v>-2.3997600001166575E-2</c:v>
                </c:pt>
                <c:pt idx="247">
                  <c:v>-2.9506079998100176E-2</c:v>
                </c:pt>
                <c:pt idx="248">
                  <c:v>-2.873327999986941E-2</c:v>
                </c:pt>
                <c:pt idx="255">
                  <c:v>-4.5708919999015052E-2</c:v>
                </c:pt>
                <c:pt idx="256">
                  <c:v>-2.1894580000662245E-2</c:v>
                </c:pt>
                <c:pt idx="257">
                  <c:v>-2.1377760000177659E-2</c:v>
                </c:pt>
                <c:pt idx="258">
                  <c:v>-1.4836800000921357E-2</c:v>
                </c:pt>
                <c:pt idx="259">
                  <c:v>-1.7182820003654342E-2</c:v>
                </c:pt>
                <c:pt idx="260">
                  <c:v>-2.5445759994909167E-2</c:v>
                </c:pt>
                <c:pt idx="279">
                  <c:v>-1.6648600001644809E-2</c:v>
                </c:pt>
                <c:pt idx="281">
                  <c:v>-1.8012959997577127E-2</c:v>
                </c:pt>
                <c:pt idx="282">
                  <c:v>-3.2318599995051045E-2</c:v>
                </c:pt>
                <c:pt idx="283">
                  <c:v>-3.147084000374889E-2</c:v>
                </c:pt>
                <c:pt idx="284">
                  <c:v>-2.7546959994651843E-2</c:v>
                </c:pt>
                <c:pt idx="285">
                  <c:v>-3.2485279996762984E-2</c:v>
                </c:pt>
                <c:pt idx="290">
                  <c:v>-2.8598719996807631E-2</c:v>
                </c:pt>
                <c:pt idx="300">
                  <c:v>-3.4649319997697603E-2</c:v>
                </c:pt>
                <c:pt idx="306">
                  <c:v>-3.6970979999750853E-2</c:v>
                </c:pt>
                <c:pt idx="312">
                  <c:v>-4.1648880003776867E-2</c:v>
                </c:pt>
                <c:pt idx="313">
                  <c:v>-3.8954520001425408E-2</c:v>
                </c:pt>
                <c:pt idx="314">
                  <c:v>-4.4215559995791409E-2</c:v>
                </c:pt>
                <c:pt idx="331">
                  <c:v>-6.0002459991665091E-2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DA-455C-8DB6-587AF388C849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1'!$D$21:$D$265</c:f>
                <c:numCache>
                  <c:formatCode>General</c:formatCode>
                  <c:ptCount val="24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5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201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5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3">
                    <c:v>3.0000000000000001E-3</c:v>
                  </c:pt>
                  <c:pt idx="224">
                    <c:v>0</c:v>
                  </c:pt>
                  <c:pt idx="225">
                    <c:v>0</c:v>
                  </c:pt>
                  <c:pt idx="227">
                    <c:v>0</c:v>
                  </c:pt>
                  <c:pt idx="229">
                    <c:v>0</c:v>
                  </c:pt>
                  <c:pt idx="233">
                    <c:v>6.9999999999999999E-4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0.01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3.0000000000000001E-3</c:v>
                  </c:pt>
                  <c:pt idx="244">
                    <c:v>0</c:v>
                  </c:pt>
                </c:numCache>
              </c:numRef>
            </c:plus>
            <c:minus>
              <c:numRef>
                <c:f>'Active 1'!$D$21:$D$265</c:f>
                <c:numCache>
                  <c:formatCode>General</c:formatCode>
                  <c:ptCount val="24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5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201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5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3">
                    <c:v>3.0000000000000001E-3</c:v>
                  </c:pt>
                  <c:pt idx="224">
                    <c:v>0</c:v>
                  </c:pt>
                  <c:pt idx="225">
                    <c:v>0</c:v>
                  </c:pt>
                  <c:pt idx="227">
                    <c:v>0</c:v>
                  </c:pt>
                  <c:pt idx="229">
                    <c:v>0</c:v>
                  </c:pt>
                  <c:pt idx="233">
                    <c:v>6.9999999999999999E-4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0.01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3.0000000000000001E-3</c:v>
                  </c:pt>
                  <c:pt idx="244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1'!$F$21:$F$960</c:f>
              <c:numCache>
                <c:formatCode>General</c:formatCode>
                <c:ptCount val="940"/>
                <c:pt idx="0">
                  <c:v>-35829.5</c:v>
                </c:pt>
                <c:pt idx="1">
                  <c:v>-35341</c:v>
                </c:pt>
                <c:pt idx="2">
                  <c:v>-34823</c:v>
                </c:pt>
                <c:pt idx="3">
                  <c:v>-33038</c:v>
                </c:pt>
                <c:pt idx="4">
                  <c:v>-32237</c:v>
                </c:pt>
                <c:pt idx="5">
                  <c:v>-31732</c:v>
                </c:pt>
                <c:pt idx="6">
                  <c:v>-29480</c:v>
                </c:pt>
                <c:pt idx="7">
                  <c:v>-25859</c:v>
                </c:pt>
                <c:pt idx="8">
                  <c:v>-25774</c:v>
                </c:pt>
                <c:pt idx="9">
                  <c:v>-25305</c:v>
                </c:pt>
                <c:pt idx="10">
                  <c:v>-22268</c:v>
                </c:pt>
                <c:pt idx="11">
                  <c:v>-22142</c:v>
                </c:pt>
                <c:pt idx="12">
                  <c:v>-20429</c:v>
                </c:pt>
                <c:pt idx="13">
                  <c:v>-15031.5</c:v>
                </c:pt>
                <c:pt idx="14">
                  <c:v>-13155</c:v>
                </c:pt>
                <c:pt idx="15">
                  <c:v>-11890</c:v>
                </c:pt>
                <c:pt idx="16">
                  <c:v>-10198</c:v>
                </c:pt>
                <c:pt idx="17">
                  <c:v>-10169</c:v>
                </c:pt>
                <c:pt idx="18">
                  <c:v>-10145</c:v>
                </c:pt>
                <c:pt idx="19">
                  <c:v>-9726</c:v>
                </c:pt>
                <c:pt idx="20">
                  <c:v>-9721</c:v>
                </c:pt>
                <c:pt idx="21">
                  <c:v>-9640</c:v>
                </c:pt>
                <c:pt idx="22">
                  <c:v>-9068</c:v>
                </c:pt>
                <c:pt idx="23">
                  <c:v>-8936.5</c:v>
                </c:pt>
                <c:pt idx="24">
                  <c:v>-8343</c:v>
                </c:pt>
                <c:pt idx="25">
                  <c:v>-7901</c:v>
                </c:pt>
                <c:pt idx="26">
                  <c:v>-4896</c:v>
                </c:pt>
                <c:pt idx="27">
                  <c:v>-4847</c:v>
                </c:pt>
                <c:pt idx="28">
                  <c:v>-4829</c:v>
                </c:pt>
                <c:pt idx="29">
                  <c:v>-3747</c:v>
                </c:pt>
                <c:pt idx="30">
                  <c:v>-3716</c:v>
                </c:pt>
                <c:pt idx="31">
                  <c:v>-2998</c:v>
                </c:pt>
                <c:pt idx="32">
                  <c:v>-2980</c:v>
                </c:pt>
                <c:pt idx="33">
                  <c:v>-2939</c:v>
                </c:pt>
                <c:pt idx="34">
                  <c:v>-2926</c:v>
                </c:pt>
                <c:pt idx="35">
                  <c:v>0</c:v>
                </c:pt>
                <c:pt idx="36">
                  <c:v>16</c:v>
                </c:pt>
                <c:pt idx="37">
                  <c:v>1068.5</c:v>
                </c:pt>
                <c:pt idx="38">
                  <c:v>2853</c:v>
                </c:pt>
                <c:pt idx="39">
                  <c:v>3066</c:v>
                </c:pt>
                <c:pt idx="40">
                  <c:v>4097</c:v>
                </c:pt>
                <c:pt idx="41">
                  <c:v>4108.5</c:v>
                </c:pt>
                <c:pt idx="42">
                  <c:v>4110</c:v>
                </c:pt>
                <c:pt idx="43">
                  <c:v>4110</c:v>
                </c:pt>
                <c:pt idx="44">
                  <c:v>4143</c:v>
                </c:pt>
                <c:pt idx="45">
                  <c:v>4144.5</c:v>
                </c:pt>
                <c:pt idx="46">
                  <c:v>4151</c:v>
                </c:pt>
                <c:pt idx="47">
                  <c:v>4628</c:v>
                </c:pt>
                <c:pt idx="48">
                  <c:v>4687</c:v>
                </c:pt>
                <c:pt idx="49">
                  <c:v>4777</c:v>
                </c:pt>
                <c:pt idx="50">
                  <c:v>4813</c:v>
                </c:pt>
                <c:pt idx="51">
                  <c:v>5834.5</c:v>
                </c:pt>
                <c:pt idx="52">
                  <c:v>5854</c:v>
                </c:pt>
                <c:pt idx="53">
                  <c:v>5859</c:v>
                </c:pt>
                <c:pt idx="54">
                  <c:v>5895</c:v>
                </c:pt>
                <c:pt idx="55">
                  <c:v>5908</c:v>
                </c:pt>
                <c:pt idx="56">
                  <c:v>5923</c:v>
                </c:pt>
                <c:pt idx="57">
                  <c:v>5985</c:v>
                </c:pt>
                <c:pt idx="58">
                  <c:v>6162</c:v>
                </c:pt>
                <c:pt idx="59">
                  <c:v>6503</c:v>
                </c:pt>
                <c:pt idx="60">
                  <c:v>6680</c:v>
                </c:pt>
                <c:pt idx="61">
                  <c:v>6995</c:v>
                </c:pt>
                <c:pt idx="62">
                  <c:v>7062</c:v>
                </c:pt>
                <c:pt idx="63">
                  <c:v>7080</c:v>
                </c:pt>
                <c:pt idx="64">
                  <c:v>7144</c:v>
                </c:pt>
                <c:pt idx="65">
                  <c:v>7572</c:v>
                </c:pt>
                <c:pt idx="66">
                  <c:v>7585</c:v>
                </c:pt>
                <c:pt idx="67">
                  <c:v>7590</c:v>
                </c:pt>
                <c:pt idx="68">
                  <c:v>7634</c:v>
                </c:pt>
                <c:pt idx="69">
                  <c:v>7674</c:v>
                </c:pt>
                <c:pt idx="70">
                  <c:v>7679</c:v>
                </c:pt>
                <c:pt idx="71">
                  <c:v>7706</c:v>
                </c:pt>
                <c:pt idx="72">
                  <c:v>7782</c:v>
                </c:pt>
                <c:pt idx="73">
                  <c:v>8247</c:v>
                </c:pt>
                <c:pt idx="74">
                  <c:v>8311</c:v>
                </c:pt>
                <c:pt idx="75">
                  <c:v>8314</c:v>
                </c:pt>
                <c:pt idx="76">
                  <c:v>8342</c:v>
                </c:pt>
                <c:pt idx="77">
                  <c:v>8442</c:v>
                </c:pt>
                <c:pt idx="78">
                  <c:v>8804.5</c:v>
                </c:pt>
                <c:pt idx="79">
                  <c:v>8888</c:v>
                </c:pt>
                <c:pt idx="80">
                  <c:v>8888</c:v>
                </c:pt>
                <c:pt idx="81">
                  <c:v>9027</c:v>
                </c:pt>
                <c:pt idx="82">
                  <c:v>9573</c:v>
                </c:pt>
                <c:pt idx="83">
                  <c:v>9628.5</c:v>
                </c:pt>
                <c:pt idx="84">
                  <c:v>9669.5</c:v>
                </c:pt>
                <c:pt idx="85">
                  <c:v>9733.5</c:v>
                </c:pt>
                <c:pt idx="86">
                  <c:v>10135</c:v>
                </c:pt>
                <c:pt idx="87">
                  <c:v>10194</c:v>
                </c:pt>
                <c:pt idx="88">
                  <c:v>10241.5</c:v>
                </c:pt>
                <c:pt idx="89">
                  <c:v>10258</c:v>
                </c:pt>
                <c:pt idx="90">
                  <c:v>10323.5</c:v>
                </c:pt>
                <c:pt idx="91">
                  <c:v>10341.5</c:v>
                </c:pt>
                <c:pt idx="92">
                  <c:v>10627</c:v>
                </c:pt>
                <c:pt idx="93">
                  <c:v>10627</c:v>
                </c:pt>
                <c:pt idx="94">
                  <c:v>10662</c:v>
                </c:pt>
                <c:pt idx="95">
                  <c:v>10663.5</c:v>
                </c:pt>
                <c:pt idx="96">
                  <c:v>10676</c:v>
                </c:pt>
                <c:pt idx="97">
                  <c:v>10704</c:v>
                </c:pt>
                <c:pt idx="98">
                  <c:v>10707</c:v>
                </c:pt>
                <c:pt idx="99">
                  <c:v>10716</c:v>
                </c:pt>
                <c:pt idx="100">
                  <c:v>10748</c:v>
                </c:pt>
                <c:pt idx="101">
                  <c:v>10761</c:v>
                </c:pt>
                <c:pt idx="102">
                  <c:v>10768.5</c:v>
                </c:pt>
                <c:pt idx="103">
                  <c:v>10770</c:v>
                </c:pt>
                <c:pt idx="104">
                  <c:v>10840</c:v>
                </c:pt>
                <c:pt idx="105">
                  <c:v>10894</c:v>
                </c:pt>
                <c:pt idx="106">
                  <c:v>11241.5</c:v>
                </c:pt>
                <c:pt idx="107">
                  <c:v>11271</c:v>
                </c:pt>
                <c:pt idx="108">
                  <c:v>11296</c:v>
                </c:pt>
                <c:pt idx="109">
                  <c:v>11312</c:v>
                </c:pt>
                <c:pt idx="110">
                  <c:v>11338</c:v>
                </c:pt>
                <c:pt idx="111">
                  <c:v>11338</c:v>
                </c:pt>
                <c:pt idx="112">
                  <c:v>11354.5</c:v>
                </c:pt>
                <c:pt idx="113">
                  <c:v>11354.5</c:v>
                </c:pt>
                <c:pt idx="114">
                  <c:v>11356</c:v>
                </c:pt>
                <c:pt idx="115">
                  <c:v>11356</c:v>
                </c:pt>
                <c:pt idx="116">
                  <c:v>11397</c:v>
                </c:pt>
                <c:pt idx="117">
                  <c:v>11407</c:v>
                </c:pt>
                <c:pt idx="118">
                  <c:v>11432</c:v>
                </c:pt>
                <c:pt idx="119">
                  <c:v>11443</c:v>
                </c:pt>
                <c:pt idx="120">
                  <c:v>11453</c:v>
                </c:pt>
                <c:pt idx="121">
                  <c:v>11825</c:v>
                </c:pt>
                <c:pt idx="122">
                  <c:v>11853</c:v>
                </c:pt>
                <c:pt idx="123">
                  <c:v>11879</c:v>
                </c:pt>
                <c:pt idx="124">
                  <c:v>11907</c:v>
                </c:pt>
                <c:pt idx="125">
                  <c:v>11933</c:v>
                </c:pt>
                <c:pt idx="126">
                  <c:v>11933.5</c:v>
                </c:pt>
                <c:pt idx="127">
                  <c:v>11934</c:v>
                </c:pt>
                <c:pt idx="128">
                  <c:v>11952</c:v>
                </c:pt>
                <c:pt idx="129">
                  <c:v>11979</c:v>
                </c:pt>
                <c:pt idx="130">
                  <c:v>11992</c:v>
                </c:pt>
                <c:pt idx="131">
                  <c:v>11997</c:v>
                </c:pt>
                <c:pt idx="132">
                  <c:v>12043</c:v>
                </c:pt>
                <c:pt idx="133">
                  <c:v>12465</c:v>
                </c:pt>
                <c:pt idx="134">
                  <c:v>12476</c:v>
                </c:pt>
                <c:pt idx="135">
                  <c:v>12520</c:v>
                </c:pt>
                <c:pt idx="136">
                  <c:v>13053</c:v>
                </c:pt>
                <c:pt idx="137">
                  <c:v>13099</c:v>
                </c:pt>
                <c:pt idx="138">
                  <c:v>13130</c:v>
                </c:pt>
                <c:pt idx="139">
                  <c:v>13253</c:v>
                </c:pt>
                <c:pt idx="140">
                  <c:v>13669</c:v>
                </c:pt>
                <c:pt idx="141">
                  <c:v>13689</c:v>
                </c:pt>
                <c:pt idx="142">
                  <c:v>14234.5</c:v>
                </c:pt>
                <c:pt idx="143">
                  <c:v>14241</c:v>
                </c:pt>
                <c:pt idx="144">
                  <c:v>14242.5</c:v>
                </c:pt>
                <c:pt idx="145">
                  <c:v>14246</c:v>
                </c:pt>
                <c:pt idx="146">
                  <c:v>14248</c:v>
                </c:pt>
                <c:pt idx="147">
                  <c:v>14829.5</c:v>
                </c:pt>
                <c:pt idx="148">
                  <c:v>14931</c:v>
                </c:pt>
                <c:pt idx="149">
                  <c:v>15559</c:v>
                </c:pt>
                <c:pt idx="150">
                  <c:v>15564</c:v>
                </c:pt>
                <c:pt idx="151">
                  <c:v>15587</c:v>
                </c:pt>
                <c:pt idx="152">
                  <c:v>15618</c:v>
                </c:pt>
                <c:pt idx="153">
                  <c:v>15623</c:v>
                </c:pt>
                <c:pt idx="154">
                  <c:v>15636</c:v>
                </c:pt>
                <c:pt idx="155">
                  <c:v>15641</c:v>
                </c:pt>
                <c:pt idx="156">
                  <c:v>16095</c:v>
                </c:pt>
                <c:pt idx="157">
                  <c:v>16113</c:v>
                </c:pt>
                <c:pt idx="158">
                  <c:v>16124.5</c:v>
                </c:pt>
                <c:pt idx="159">
                  <c:v>16134</c:v>
                </c:pt>
                <c:pt idx="160">
                  <c:v>16134</c:v>
                </c:pt>
                <c:pt idx="161">
                  <c:v>16139</c:v>
                </c:pt>
                <c:pt idx="162">
                  <c:v>16139</c:v>
                </c:pt>
                <c:pt idx="163">
                  <c:v>16231</c:v>
                </c:pt>
                <c:pt idx="164">
                  <c:v>16249</c:v>
                </c:pt>
                <c:pt idx="165">
                  <c:v>16254</c:v>
                </c:pt>
                <c:pt idx="166">
                  <c:v>16298</c:v>
                </c:pt>
                <c:pt idx="167">
                  <c:v>16605</c:v>
                </c:pt>
                <c:pt idx="168">
                  <c:v>16695</c:v>
                </c:pt>
                <c:pt idx="169">
                  <c:v>16701</c:v>
                </c:pt>
                <c:pt idx="170">
                  <c:v>16764</c:v>
                </c:pt>
                <c:pt idx="171">
                  <c:v>16785</c:v>
                </c:pt>
                <c:pt idx="172">
                  <c:v>17229</c:v>
                </c:pt>
                <c:pt idx="173">
                  <c:v>17234</c:v>
                </c:pt>
                <c:pt idx="174">
                  <c:v>17247</c:v>
                </c:pt>
                <c:pt idx="175">
                  <c:v>17265</c:v>
                </c:pt>
                <c:pt idx="176">
                  <c:v>17265</c:v>
                </c:pt>
                <c:pt idx="177">
                  <c:v>17266.5</c:v>
                </c:pt>
                <c:pt idx="178">
                  <c:v>17266.5</c:v>
                </c:pt>
                <c:pt idx="179">
                  <c:v>17314</c:v>
                </c:pt>
                <c:pt idx="180">
                  <c:v>17316</c:v>
                </c:pt>
                <c:pt idx="181">
                  <c:v>17316</c:v>
                </c:pt>
                <c:pt idx="182">
                  <c:v>17316</c:v>
                </c:pt>
                <c:pt idx="183">
                  <c:v>17316</c:v>
                </c:pt>
                <c:pt idx="184">
                  <c:v>17317.5</c:v>
                </c:pt>
                <c:pt idx="185">
                  <c:v>17317.5</c:v>
                </c:pt>
                <c:pt idx="186">
                  <c:v>17317.5</c:v>
                </c:pt>
                <c:pt idx="187">
                  <c:v>17317.5</c:v>
                </c:pt>
                <c:pt idx="188">
                  <c:v>17337</c:v>
                </c:pt>
                <c:pt idx="189">
                  <c:v>17341</c:v>
                </c:pt>
                <c:pt idx="190">
                  <c:v>17350</c:v>
                </c:pt>
                <c:pt idx="191">
                  <c:v>17353.5</c:v>
                </c:pt>
                <c:pt idx="192">
                  <c:v>17353.5</c:v>
                </c:pt>
                <c:pt idx="193">
                  <c:v>17353.5</c:v>
                </c:pt>
                <c:pt idx="194">
                  <c:v>17353.5</c:v>
                </c:pt>
                <c:pt idx="195">
                  <c:v>17355</c:v>
                </c:pt>
                <c:pt idx="196">
                  <c:v>17355</c:v>
                </c:pt>
                <c:pt idx="197">
                  <c:v>17355</c:v>
                </c:pt>
                <c:pt idx="198">
                  <c:v>17355</c:v>
                </c:pt>
                <c:pt idx="199">
                  <c:v>17396</c:v>
                </c:pt>
                <c:pt idx="200">
                  <c:v>17414</c:v>
                </c:pt>
                <c:pt idx="201">
                  <c:v>17837</c:v>
                </c:pt>
                <c:pt idx="202">
                  <c:v>17875</c:v>
                </c:pt>
                <c:pt idx="203">
                  <c:v>17883</c:v>
                </c:pt>
                <c:pt idx="204">
                  <c:v>17883</c:v>
                </c:pt>
                <c:pt idx="205">
                  <c:v>17884.5</c:v>
                </c:pt>
                <c:pt idx="206">
                  <c:v>17884.5</c:v>
                </c:pt>
                <c:pt idx="207">
                  <c:v>17909</c:v>
                </c:pt>
                <c:pt idx="208">
                  <c:v>17909</c:v>
                </c:pt>
                <c:pt idx="209">
                  <c:v>17927</c:v>
                </c:pt>
                <c:pt idx="210">
                  <c:v>17968</c:v>
                </c:pt>
                <c:pt idx="211">
                  <c:v>18022</c:v>
                </c:pt>
                <c:pt idx="212">
                  <c:v>18040.5</c:v>
                </c:pt>
                <c:pt idx="213">
                  <c:v>18045</c:v>
                </c:pt>
                <c:pt idx="214">
                  <c:v>18045</c:v>
                </c:pt>
                <c:pt idx="215">
                  <c:v>18045</c:v>
                </c:pt>
                <c:pt idx="216">
                  <c:v>18045</c:v>
                </c:pt>
                <c:pt idx="217">
                  <c:v>18052</c:v>
                </c:pt>
                <c:pt idx="218">
                  <c:v>18103</c:v>
                </c:pt>
                <c:pt idx="219">
                  <c:v>18429</c:v>
                </c:pt>
                <c:pt idx="220">
                  <c:v>18563</c:v>
                </c:pt>
                <c:pt idx="221">
                  <c:v>18629</c:v>
                </c:pt>
                <c:pt idx="222">
                  <c:v>18645</c:v>
                </c:pt>
                <c:pt idx="223">
                  <c:v>19009</c:v>
                </c:pt>
                <c:pt idx="224">
                  <c:v>19009</c:v>
                </c:pt>
                <c:pt idx="225">
                  <c:v>19183</c:v>
                </c:pt>
                <c:pt idx="226">
                  <c:v>19191</c:v>
                </c:pt>
                <c:pt idx="227">
                  <c:v>19191</c:v>
                </c:pt>
                <c:pt idx="228">
                  <c:v>19191</c:v>
                </c:pt>
                <c:pt idx="229">
                  <c:v>19696</c:v>
                </c:pt>
                <c:pt idx="230">
                  <c:v>19787.5</c:v>
                </c:pt>
                <c:pt idx="231">
                  <c:v>19812</c:v>
                </c:pt>
                <c:pt idx="232">
                  <c:v>19817</c:v>
                </c:pt>
                <c:pt idx="233">
                  <c:v>20420</c:v>
                </c:pt>
                <c:pt idx="234">
                  <c:v>20450</c:v>
                </c:pt>
                <c:pt idx="235">
                  <c:v>20904</c:v>
                </c:pt>
                <c:pt idx="236">
                  <c:v>22053</c:v>
                </c:pt>
                <c:pt idx="237">
                  <c:v>22077.5</c:v>
                </c:pt>
                <c:pt idx="238">
                  <c:v>22107</c:v>
                </c:pt>
                <c:pt idx="239">
                  <c:v>22640</c:v>
                </c:pt>
                <c:pt idx="240">
                  <c:v>22723</c:v>
                </c:pt>
                <c:pt idx="241">
                  <c:v>22723</c:v>
                </c:pt>
                <c:pt idx="242">
                  <c:v>22723</c:v>
                </c:pt>
                <c:pt idx="243">
                  <c:v>22810</c:v>
                </c:pt>
                <c:pt idx="244">
                  <c:v>23278.5</c:v>
                </c:pt>
                <c:pt idx="245">
                  <c:v>23278.5</c:v>
                </c:pt>
                <c:pt idx="246">
                  <c:v>23278.5</c:v>
                </c:pt>
                <c:pt idx="247">
                  <c:v>23312</c:v>
                </c:pt>
                <c:pt idx="248">
                  <c:v>23392</c:v>
                </c:pt>
                <c:pt idx="249">
                  <c:v>23891.5</c:v>
                </c:pt>
                <c:pt idx="250">
                  <c:v>23891.5</c:v>
                </c:pt>
                <c:pt idx="251">
                  <c:v>23891.5</c:v>
                </c:pt>
                <c:pt idx="252">
                  <c:v>23898</c:v>
                </c:pt>
                <c:pt idx="253">
                  <c:v>23898</c:v>
                </c:pt>
                <c:pt idx="254">
                  <c:v>23898</c:v>
                </c:pt>
                <c:pt idx="255">
                  <c:v>23938</c:v>
                </c:pt>
                <c:pt idx="256">
                  <c:v>24087</c:v>
                </c:pt>
                <c:pt idx="257">
                  <c:v>24464</c:v>
                </c:pt>
                <c:pt idx="258">
                  <c:v>24520</c:v>
                </c:pt>
                <c:pt idx="259">
                  <c:v>24523</c:v>
                </c:pt>
                <c:pt idx="260">
                  <c:v>24664</c:v>
                </c:pt>
                <c:pt idx="261">
                  <c:v>24962</c:v>
                </c:pt>
                <c:pt idx="262">
                  <c:v>24962</c:v>
                </c:pt>
                <c:pt idx="263">
                  <c:v>24962</c:v>
                </c:pt>
                <c:pt idx="264">
                  <c:v>24962</c:v>
                </c:pt>
                <c:pt idx="265">
                  <c:v>24962</c:v>
                </c:pt>
                <c:pt idx="266">
                  <c:v>24962</c:v>
                </c:pt>
                <c:pt idx="267">
                  <c:v>24962</c:v>
                </c:pt>
                <c:pt idx="268">
                  <c:v>25031</c:v>
                </c:pt>
                <c:pt idx="269">
                  <c:v>25031</c:v>
                </c:pt>
                <c:pt idx="270">
                  <c:v>25069</c:v>
                </c:pt>
                <c:pt idx="271">
                  <c:v>25069</c:v>
                </c:pt>
                <c:pt idx="272">
                  <c:v>25069</c:v>
                </c:pt>
                <c:pt idx="273">
                  <c:v>25071</c:v>
                </c:pt>
                <c:pt idx="274">
                  <c:v>25071</c:v>
                </c:pt>
                <c:pt idx="275">
                  <c:v>25093</c:v>
                </c:pt>
                <c:pt idx="276">
                  <c:v>25093</c:v>
                </c:pt>
                <c:pt idx="277">
                  <c:v>25093</c:v>
                </c:pt>
                <c:pt idx="278">
                  <c:v>25265</c:v>
                </c:pt>
                <c:pt idx="279">
                  <c:v>25290</c:v>
                </c:pt>
                <c:pt idx="280">
                  <c:v>25737</c:v>
                </c:pt>
                <c:pt idx="281">
                  <c:v>25744</c:v>
                </c:pt>
                <c:pt idx="282">
                  <c:v>25790</c:v>
                </c:pt>
                <c:pt idx="283">
                  <c:v>25826</c:v>
                </c:pt>
                <c:pt idx="284">
                  <c:v>25844</c:v>
                </c:pt>
                <c:pt idx="285">
                  <c:v>26192</c:v>
                </c:pt>
                <c:pt idx="286">
                  <c:v>26201</c:v>
                </c:pt>
                <c:pt idx="287">
                  <c:v>26201</c:v>
                </c:pt>
                <c:pt idx="288">
                  <c:v>26276</c:v>
                </c:pt>
                <c:pt idx="289">
                  <c:v>26349</c:v>
                </c:pt>
                <c:pt idx="290">
                  <c:v>26408</c:v>
                </c:pt>
                <c:pt idx="291">
                  <c:v>26479</c:v>
                </c:pt>
                <c:pt idx="292">
                  <c:v>26883</c:v>
                </c:pt>
                <c:pt idx="293">
                  <c:v>26886</c:v>
                </c:pt>
                <c:pt idx="294">
                  <c:v>26886</c:v>
                </c:pt>
                <c:pt idx="295">
                  <c:v>26922</c:v>
                </c:pt>
                <c:pt idx="296">
                  <c:v>26924</c:v>
                </c:pt>
                <c:pt idx="297">
                  <c:v>26925.5</c:v>
                </c:pt>
                <c:pt idx="298">
                  <c:v>26958.5</c:v>
                </c:pt>
                <c:pt idx="299">
                  <c:v>26986</c:v>
                </c:pt>
                <c:pt idx="300">
                  <c:v>26998</c:v>
                </c:pt>
                <c:pt idx="301">
                  <c:v>27128.5</c:v>
                </c:pt>
                <c:pt idx="302">
                  <c:v>27422</c:v>
                </c:pt>
                <c:pt idx="303">
                  <c:v>27500.5</c:v>
                </c:pt>
                <c:pt idx="304">
                  <c:v>27527</c:v>
                </c:pt>
                <c:pt idx="305">
                  <c:v>27528</c:v>
                </c:pt>
                <c:pt idx="306">
                  <c:v>27547</c:v>
                </c:pt>
                <c:pt idx="307">
                  <c:v>27553</c:v>
                </c:pt>
                <c:pt idx="308">
                  <c:v>27553</c:v>
                </c:pt>
                <c:pt idx="309">
                  <c:v>28001</c:v>
                </c:pt>
                <c:pt idx="310">
                  <c:v>28071</c:v>
                </c:pt>
                <c:pt idx="311">
                  <c:v>28076</c:v>
                </c:pt>
                <c:pt idx="312">
                  <c:v>28732</c:v>
                </c:pt>
                <c:pt idx="313">
                  <c:v>28778</c:v>
                </c:pt>
                <c:pt idx="314">
                  <c:v>29134</c:v>
                </c:pt>
                <c:pt idx="315">
                  <c:v>29404</c:v>
                </c:pt>
                <c:pt idx="316">
                  <c:v>29706</c:v>
                </c:pt>
                <c:pt idx="317">
                  <c:v>29801</c:v>
                </c:pt>
                <c:pt idx="318">
                  <c:v>29917</c:v>
                </c:pt>
                <c:pt idx="319">
                  <c:v>30017</c:v>
                </c:pt>
                <c:pt idx="320">
                  <c:v>30046.5</c:v>
                </c:pt>
                <c:pt idx="321">
                  <c:v>30378</c:v>
                </c:pt>
                <c:pt idx="322">
                  <c:v>30623</c:v>
                </c:pt>
                <c:pt idx="323">
                  <c:v>30629.5</c:v>
                </c:pt>
                <c:pt idx="324">
                  <c:v>30671</c:v>
                </c:pt>
                <c:pt idx="325">
                  <c:v>30979</c:v>
                </c:pt>
                <c:pt idx="326">
                  <c:v>31054.5</c:v>
                </c:pt>
                <c:pt idx="327">
                  <c:v>31060</c:v>
                </c:pt>
                <c:pt idx="328">
                  <c:v>31106</c:v>
                </c:pt>
                <c:pt idx="329">
                  <c:v>31130</c:v>
                </c:pt>
                <c:pt idx="330">
                  <c:v>31574</c:v>
                </c:pt>
                <c:pt idx="331">
                  <c:v>31669</c:v>
                </c:pt>
                <c:pt idx="332">
                  <c:v>31707</c:v>
                </c:pt>
                <c:pt idx="333">
                  <c:v>31707</c:v>
                </c:pt>
                <c:pt idx="334">
                  <c:v>31713</c:v>
                </c:pt>
                <c:pt idx="335">
                  <c:v>31761</c:v>
                </c:pt>
                <c:pt idx="336">
                  <c:v>31761</c:v>
                </c:pt>
                <c:pt idx="337">
                  <c:v>32169</c:v>
                </c:pt>
                <c:pt idx="338">
                  <c:v>32180.5</c:v>
                </c:pt>
                <c:pt idx="339">
                  <c:v>32188.5</c:v>
                </c:pt>
                <c:pt idx="340">
                  <c:v>32235</c:v>
                </c:pt>
                <c:pt idx="341">
                  <c:v>32235</c:v>
                </c:pt>
                <c:pt idx="342">
                  <c:v>32237.5</c:v>
                </c:pt>
                <c:pt idx="343">
                  <c:v>32253</c:v>
                </c:pt>
                <c:pt idx="344">
                  <c:v>32343</c:v>
                </c:pt>
                <c:pt idx="345">
                  <c:v>32391.5</c:v>
                </c:pt>
                <c:pt idx="346">
                  <c:v>32794</c:v>
                </c:pt>
                <c:pt idx="347">
                  <c:v>32794</c:v>
                </c:pt>
                <c:pt idx="348">
                  <c:v>32843</c:v>
                </c:pt>
                <c:pt idx="349">
                  <c:v>32872</c:v>
                </c:pt>
                <c:pt idx="350">
                  <c:v>32873.5</c:v>
                </c:pt>
                <c:pt idx="351">
                  <c:v>32968.5</c:v>
                </c:pt>
                <c:pt idx="352">
                  <c:v>33455.5</c:v>
                </c:pt>
                <c:pt idx="353">
                  <c:v>33559</c:v>
                </c:pt>
                <c:pt idx="354">
                  <c:v>33997</c:v>
                </c:pt>
                <c:pt idx="355">
                  <c:v>34041</c:v>
                </c:pt>
                <c:pt idx="356">
                  <c:v>34044</c:v>
                </c:pt>
                <c:pt idx="357">
                  <c:v>34082</c:v>
                </c:pt>
                <c:pt idx="358">
                  <c:v>34091.5</c:v>
                </c:pt>
                <c:pt idx="359">
                  <c:v>34118</c:v>
                </c:pt>
                <c:pt idx="360">
                  <c:v>34190</c:v>
                </c:pt>
                <c:pt idx="361">
                  <c:v>34574</c:v>
                </c:pt>
                <c:pt idx="362">
                  <c:v>34618</c:v>
                </c:pt>
                <c:pt idx="363">
                  <c:v>35151</c:v>
                </c:pt>
                <c:pt idx="364">
                  <c:v>35275</c:v>
                </c:pt>
                <c:pt idx="365">
                  <c:v>35280</c:v>
                </c:pt>
                <c:pt idx="366">
                  <c:v>35288</c:v>
                </c:pt>
                <c:pt idx="367">
                  <c:v>35298</c:v>
                </c:pt>
                <c:pt idx="368">
                  <c:v>35316</c:v>
                </c:pt>
                <c:pt idx="369">
                  <c:v>35403</c:v>
                </c:pt>
                <c:pt idx="370">
                  <c:v>35823</c:v>
                </c:pt>
                <c:pt idx="371">
                  <c:v>35827.5</c:v>
                </c:pt>
                <c:pt idx="372">
                  <c:v>35914</c:v>
                </c:pt>
                <c:pt idx="373">
                  <c:v>35950</c:v>
                </c:pt>
                <c:pt idx="374">
                  <c:v>35996</c:v>
                </c:pt>
                <c:pt idx="375">
                  <c:v>35925.5</c:v>
                </c:pt>
                <c:pt idx="376">
                  <c:v>35925.5</c:v>
                </c:pt>
                <c:pt idx="377">
                  <c:v>36336</c:v>
                </c:pt>
                <c:pt idx="378">
                  <c:v>36423</c:v>
                </c:pt>
                <c:pt idx="379">
                  <c:v>36586</c:v>
                </c:pt>
                <c:pt idx="380">
                  <c:v>36652</c:v>
                </c:pt>
                <c:pt idx="381">
                  <c:v>34134</c:v>
                </c:pt>
                <c:pt idx="382">
                  <c:v>35244</c:v>
                </c:pt>
                <c:pt idx="383">
                  <c:v>37099</c:v>
                </c:pt>
                <c:pt idx="384">
                  <c:v>36990</c:v>
                </c:pt>
                <c:pt idx="385">
                  <c:v>37003</c:v>
                </c:pt>
                <c:pt idx="386">
                  <c:v>37034</c:v>
                </c:pt>
                <c:pt idx="387">
                  <c:v>37204</c:v>
                </c:pt>
                <c:pt idx="388">
                  <c:v>35823</c:v>
                </c:pt>
                <c:pt idx="389">
                  <c:v>36336</c:v>
                </c:pt>
                <c:pt idx="390">
                  <c:v>36423</c:v>
                </c:pt>
                <c:pt idx="391">
                  <c:v>36586</c:v>
                </c:pt>
                <c:pt idx="392">
                  <c:v>36652</c:v>
                </c:pt>
                <c:pt idx="393">
                  <c:v>36990</c:v>
                </c:pt>
                <c:pt idx="394">
                  <c:v>37003</c:v>
                </c:pt>
                <c:pt idx="395">
                  <c:v>37034</c:v>
                </c:pt>
                <c:pt idx="396">
                  <c:v>37204</c:v>
                </c:pt>
                <c:pt idx="397">
                  <c:v>37585</c:v>
                </c:pt>
                <c:pt idx="398">
                  <c:v>37635</c:v>
                </c:pt>
                <c:pt idx="399">
                  <c:v>37742</c:v>
                </c:pt>
                <c:pt idx="400">
                  <c:v>37812</c:v>
                </c:pt>
                <c:pt idx="401">
                  <c:v>37514</c:v>
                </c:pt>
                <c:pt idx="402">
                  <c:v>38157</c:v>
                </c:pt>
              </c:numCache>
            </c:numRef>
          </c:xVal>
          <c:yVal>
            <c:numRef>
              <c:f>'Active 1'!$J$21:$J$960</c:f>
              <c:numCache>
                <c:formatCode>General</c:formatCode>
                <c:ptCount val="940"/>
                <c:pt idx="31">
                  <c:v>5.8931999956257641E-4</c:v>
                </c:pt>
                <c:pt idx="32">
                  <c:v>1.0132000024896115E-3</c:v>
                </c:pt>
                <c:pt idx="33">
                  <c:v>-1.2157399978605099E-3</c:v>
                </c:pt>
                <c:pt idx="34">
                  <c:v>1.2848400001530536E-3</c:v>
                </c:pt>
                <c:pt idx="68">
                  <c:v>2.3944400018081069E-3</c:v>
                </c:pt>
                <c:pt idx="69">
                  <c:v>2.180839997890871E-3</c:v>
                </c:pt>
                <c:pt idx="70">
                  <c:v>4.6041399982641451E-3</c:v>
                </c:pt>
                <c:pt idx="72">
                  <c:v>1.7241200039279647E-3</c:v>
                </c:pt>
                <c:pt idx="74">
                  <c:v>8.7092600006144494E-3</c:v>
                </c:pt>
                <c:pt idx="75">
                  <c:v>1.6363239999918733E-2</c:v>
                </c:pt>
                <c:pt idx="76">
                  <c:v>3.5337200024514459E-3</c:v>
                </c:pt>
                <c:pt idx="77">
                  <c:v>-4.002799978479743E-4</c:v>
                </c:pt>
                <c:pt idx="78">
                  <c:v>-2.1102999744471163E-4</c:v>
                </c:pt>
                <c:pt idx="79">
                  <c:v>1.1580799982766621E-3</c:v>
                </c:pt>
                <c:pt idx="80">
                  <c:v>3.1580799986841157E-3</c:v>
                </c:pt>
                <c:pt idx="81">
                  <c:v>3.1258200033335015E-3</c:v>
                </c:pt>
                <c:pt idx="86">
                  <c:v>1.0329100005037617E-2</c:v>
                </c:pt>
                <c:pt idx="92">
                  <c:v>2.0818199991481379E-3</c:v>
                </c:pt>
                <c:pt idx="94">
                  <c:v>3.2449200007249601E-3</c:v>
                </c:pt>
                <c:pt idx="95">
                  <c:v>3.3719100028974935E-3</c:v>
                </c:pt>
                <c:pt idx="102">
                  <c:v>-4.3878999713342637E-4</c:v>
                </c:pt>
                <c:pt idx="103">
                  <c:v>2.8882000042358413E-3</c:v>
                </c:pt>
                <c:pt idx="106">
                  <c:v>2.1705390005081426E-2</c:v>
                </c:pt>
                <c:pt idx="126">
                  <c:v>-1.8609890001243912E-2</c:v>
                </c:pt>
                <c:pt idx="127">
                  <c:v>-6.8675599977723323E-3</c:v>
                </c:pt>
                <c:pt idx="140">
                  <c:v>3.1754000519867986E-4</c:v>
                </c:pt>
                <c:pt idx="142">
                  <c:v>-2.3072299954947084E-3</c:v>
                </c:pt>
                <c:pt idx="143">
                  <c:v>-3.6569400035659783E-3</c:v>
                </c:pt>
                <c:pt idx="144">
                  <c:v>2.0700500026578084E-3</c:v>
                </c:pt>
                <c:pt idx="145">
                  <c:v>-2.4336400019819848E-3</c:v>
                </c:pt>
                <c:pt idx="147">
                  <c:v>8.6546999955317006E-4</c:v>
                </c:pt>
                <c:pt idx="148">
                  <c:v>1.158459999714978E-3</c:v>
                </c:pt>
                <c:pt idx="156">
                  <c:v>-5.8972999977413565E-3</c:v>
                </c:pt>
                <c:pt idx="157">
                  <c:v>-6.3734199939062819E-3</c:v>
                </c:pt>
                <c:pt idx="158">
                  <c:v>-5.4998300038278103E-3</c:v>
                </c:pt>
                <c:pt idx="172">
                  <c:v>-1.1092859997006599E-2</c:v>
                </c:pt>
                <c:pt idx="173">
                  <c:v>-1.0769559994514566E-2</c:v>
                </c:pt>
                <c:pt idx="175">
                  <c:v>-1.1145100004796404E-2</c:v>
                </c:pt>
                <c:pt idx="176">
                  <c:v>-1.1145100004796404E-2</c:v>
                </c:pt>
                <c:pt idx="177">
                  <c:v>-9.6181100016110577E-3</c:v>
                </c:pt>
                <c:pt idx="178">
                  <c:v>-9.6181100016110577E-3</c:v>
                </c:pt>
                <c:pt idx="180">
                  <c:v>-1.2527439997938927E-2</c:v>
                </c:pt>
                <c:pt idx="181">
                  <c:v>-1.1827440001070499E-2</c:v>
                </c:pt>
                <c:pt idx="182">
                  <c:v>-1.1527440001373179E-2</c:v>
                </c:pt>
                <c:pt idx="183">
                  <c:v>-1.1327439999149647E-2</c:v>
                </c:pt>
                <c:pt idx="184">
                  <c:v>-1.3400449999608099E-2</c:v>
                </c:pt>
                <c:pt idx="185">
                  <c:v>-1.0600449997582473E-2</c:v>
                </c:pt>
                <c:pt idx="186">
                  <c:v>-9.3004500013194047E-3</c:v>
                </c:pt>
                <c:pt idx="187">
                  <c:v>-9.2004499965696596E-3</c:v>
                </c:pt>
                <c:pt idx="189">
                  <c:v>-1.0510939995583612E-2</c:v>
                </c:pt>
                <c:pt idx="191">
                  <c:v>-9.352689994557295E-3</c:v>
                </c:pt>
                <c:pt idx="192">
                  <c:v>-8.352689997991547E-3</c:v>
                </c:pt>
                <c:pt idx="193">
                  <c:v>-8.1526899957680143E-3</c:v>
                </c:pt>
                <c:pt idx="194">
                  <c:v>-6.752689994755201E-3</c:v>
                </c:pt>
                <c:pt idx="195">
                  <c:v>-1.0925699993094895E-2</c:v>
                </c:pt>
                <c:pt idx="196">
                  <c:v>-1.0325699993700255E-2</c:v>
                </c:pt>
                <c:pt idx="197">
                  <c:v>-1.0125699991476722E-2</c:v>
                </c:pt>
                <c:pt idx="198">
                  <c:v>-9.2256999923847616E-3</c:v>
                </c:pt>
                <c:pt idx="203">
                  <c:v>-1.0325219998776447E-2</c:v>
                </c:pt>
                <c:pt idx="204">
                  <c:v>-1.0325219998776447E-2</c:v>
                </c:pt>
                <c:pt idx="205">
                  <c:v>-8.8982299930648878E-3</c:v>
                </c:pt>
                <c:pt idx="206">
                  <c:v>-8.8982299930648878E-3</c:v>
                </c:pt>
                <c:pt idx="207">
                  <c:v>-1.1024059996998403E-2</c:v>
                </c:pt>
                <c:pt idx="208">
                  <c:v>-1.1024059996998403E-2</c:v>
                </c:pt>
                <c:pt idx="212">
                  <c:v>0</c:v>
                </c:pt>
                <c:pt idx="215">
                  <c:v>-1.231030000053579E-2</c:v>
                </c:pt>
                <c:pt idx="218">
                  <c:v>-1.3100019998091739E-2</c:v>
                </c:pt>
                <c:pt idx="219">
                  <c:v>-1.4400859996385407E-2</c:v>
                </c:pt>
                <c:pt idx="220">
                  <c:v>1.1243580003792886E-2</c:v>
                </c:pt>
                <c:pt idx="223">
                  <c:v>-1.2198060001537669E-2</c:v>
                </c:pt>
                <c:pt idx="227">
                  <c:v>-1.6589939994446468E-2</c:v>
                </c:pt>
                <c:pt idx="233">
                  <c:v>-2.0442799999727868E-2</c:v>
                </c:pt>
                <c:pt idx="237">
                  <c:v>-7.1188500005519018E-3</c:v>
                </c:pt>
                <c:pt idx="240">
                  <c:v>-2.5570819998392835E-2</c:v>
                </c:pt>
                <c:pt idx="241">
                  <c:v>-2.4070819999906234E-2</c:v>
                </c:pt>
                <c:pt idx="242">
                  <c:v>-2.1670819995051716E-2</c:v>
                </c:pt>
                <c:pt idx="243">
                  <c:v>-2.560539999831235E-2</c:v>
                </c:pt>
                <c:pt idx="244">
                  <c:v>-2.5642189997597598E-2</c:v>
                </c:pt>
                <c:pt idx="245">
                  <c:v>-2.524219000042649E-2</c:v>
                </c:pt>
                <c:pt idx="246">
                  <c:v>-2.1842189999006223E-2</c:v>
                </c:pt>
                <c:pt idx="249">
                  <c:v>-2.6945609999529552E-2</c:v>
                </c:pt>
                <c:pt idx="250">
                  <c:v>-2.6245610002661124E-2</c:v>
                </c:pt>
                <c:pt idx="251">
                  <c:v>-2.5545609998516738E-2</c:v>
                </c:pt>
                <c:pt idx="252">
                  <c:v>-2.0095319996471517E-2</c:v>
                </c:pt>
                <c:pt idx="253">
                  <c:v>-1.9095319999905769E-2</c:v>
                </c:pt>
                <c:pt idx="254">
                  <c:v>-1.8695319995458703E-2</c:v>
                </c:pt>
                <c:pt idx="261">
                  <c:v>-3.381707999506034E-2</c:v>
                </c:pt>
                <c:pt idx="262">
                  <c:v>-2.1817079992615618E-2</c:v>
                </c:pt>
                <c:pt idx="263">
                  <c:v>-2.1817079992615618E-2</c:v>
                </c:pt>
                <c:pt idx="264">
                  <c:v>-2.1817079992615618E-2</c:v>
                </c:pt>
                <c:pt idx="265">
                  <c:v>-1.9817079992208164E-2</c:v>
                </c:pt>
                <c:pt idx="266">
                  <c:v>-9.8170799974468537E-3</c:v>
                </c:pt>
                <c:pt idx="267">
                  <c:v>-4.8170799927902408E-3</c:v>
                </c:pt>
                <c:pt idx="270">
                  <c:v>-3.4058459998050239E-2</c:v>
                </c:pt>
                <c:pt idx="271">
                  <c:v>-2.9758460004813969E-2</c:v>
                </c:pt>
                <c:pt idx="272">
                  <c:v>-2.5358459999551997E-2</c:v>
                </c:pt>
                <c:pt idx="273">
                  <c:v>-2.7789139996457379E-2</c:v>
                </c:pt>
                <c:pt idx="274">
                  <c:v>-2.7589139994233847E-2</c:v>
                </c:pt>
                <c:pt idx="278">
                  <c:v>-3.4765099997457583E-2</c:v>
                </c:pt>
                <c:pt idx="288">
                  <c:v>-3.0773840000620112E-2</c:v>
                </c:pt>
                <c:pt idx="291">
                  <c:v>-3.4987860002729576E-2</c:v>
                </c:pt>
                <c:pt idx="293">
                  <c:v>-3.7431240001751576E-2</c:v>
                </c:pt>
                <c:pt idx="302">
                  <c:v>-3.5613480002211872E-2</c:v>
                </c:pt>
                <c:pt idx="310">
                  <c:v>-3.9559140001074411E-2</c:v>
                </c:pt>
                <c:pt idx="311">
                  <c:v>-4.0015840000705793E-2</c:v>
                </c:pt>
                <c:pt idx="328">
                  <c:v>-5.4866039994521998E-2</c:v>
                </c:pt>
                <c:pt idx="340">
                  <c:v>-6.288489999860758E-2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EDA-455C-8DB6-587AF388C849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1'!$F$21:$F$960</c:f>
              <c:numCache>
                <c:formatCode>General</c:formatCode>
                <c:ptCount val="940"/>
                <c:pt idx="0">
                  <c:v>-35829.5</c:v>
                </c:pt>
                <c:pt idx="1">
                  <c:v>-35341</c:v>
                </c:pt>
                <c:pt idx="2">
                  <c:v>-34823</c:v>
                </c:pt>
                <c:pt idx="3">
                  <c:v>-33038</c:v>
                </c:pt>
                <c:pt idx="4">
                  <c:v>-32237</c:v>
                </c:pt>
                <c:pt idx="5">
                  <c:v>-31732</c:v>
                </c:pt>
                <c:pt idx="6">
                  <c:v>-29480</c:v>
                </c:pt>
                <c:pt idx="7">
                  <c:v>-25859</c:v>
                </c:pt>
                <c:pt idx="8">
                  <c:v>-25774</c:v>
                </c:pt>
                <c:pt idx="9">
                  <c:v>-25305</c:v>
                </c:pt>
                <c:pt idx="10">
                  <c:v>-22268</c:v>
                </c:pt>
                <c:pt idx="11">
                  <c:v>-22142</c:v>
                </c:pt>
                <c:pt idx="12">
                  <c:v>-20429</c:v>
                </c:pt>
                <c:pt idx="13">
                  <c:v>-15031.5</c:v>
                </c:pt>
                <c:pt idx="14">
                  <c:v>-13155</c:v>
                </c:pt>
                <c:pt idx="15">
                  <c:v>-11890</c:v>
                </c:pt>
                <c:pt idx="16">
                  <c:v>-10198</c:v>
                </c:pt>
                <c:pt idx="17">
                  <c:v>-10169</c:v>
                </c:pt>
                <c:pt idx="18">
                  <c:v>-10145</c:v>
                </c:pt>
                <c:pt idx="19">
                  <c:v>-9726</c:v>
                </c:pt>
                <c:pt idx="20">
                  <c:v>-9721</c:v>
                </c:pt>
                <c:pt idx="21">
                  <c:v>-9640</c:v>
                </c:pt>
                <c:pt idx="22">
                  <c:v>-9068</c:v>
                </c:pt>
                <c:pt idx="23">
                  <c:v>-8936.5</c:v>
                </c:pt>
                <c:pt idx="24">
                  <c:v>-8343</c:v>
                </c:pt>
                <c:pt idx="25">
                  <c:v>-7901</c:v>
                </c:pt>
                <c:pt idx="26">
                  <c:v>-4896</c:v>
                </c:pt>
                <c:pt idx="27">
                  <c:v>-4847</c:v>
                </c:pt>
                <c:pt idx="28">
                  <c:v>-4829</c:v>
                </c:pt>
                <c:pt idx="29">
                  <c:v>-3747</c:v>
                </c:pt>
                <c:pt idx="30">
                  <c:v>-3716</c:v>
                </c:pt>
                <c:pt idx="31">
                  <c:v>-2998</c:v>
                </c:pt>
                <c:pt idx="32">
                  <c:v>-2980</c:v>
                </c:pt>
                <c:pt idx="33">
                  <c:v>-2939</c:v>
                </c:pt>
                <c:pt idx="34">
                  <c:v>-2926</c:v>
                </c:pt>
                <c:pt idx="35">
                  <c:v>0</c:v>
                </c:pt>
                <c:pt idx="36">
                  <c:v>16</c:v>
                </c:pt>
                <c:pt idx="37">
                  <c:v>1068.5</c:v>
                </c:pt>
                <c:pt idx="38">
                  <c:v>2853</c:v>
                </c:pt>
                <c:pt idx="39">
                  <c:v>3066</c:v>
                </c:pt>
                <c:pt idx="40">
                  <c:v>4097</c:v>
                </c:pt>
                <c:pt idx="41">
                  <c:v>4108.5</c:v>
                </c:pt>
                <c:pt idx="42">
                  <c:v>4110</c:v>
                </c:pt>
                <c:pt idx="43">
                  <c:v>4110</c:v>
                </c:pt>
                <c:pt idx="44">
                  <c:v>4143</c:v>
                </c:pt>
                <c:pt idx="45">
                  <c:v>4144.5</c:v>
                </c:pt>
                <c:pt idx="46">
                  <c:v>4151</c:v>
                </c:pt>
                <c:pt idx="47">
                  <c:v>4628</c:v>
                </c:pt>
                <c:pt idx="48">
                  <c:v>4687</c:v>
                </c:pt>
                <c:pt idx="49">
                  <c:v>4777</c:v>
                </c:pt>
                <c:pt idx="50">
                  <c:v>4813</c:v>
                </c:pt>
                <c:pt idx="51">
                  <c:v>5834.5</c:v>
                </c:pt>
                <c:pt idx="52">
                  <c:v>5854</c:v>
                </c:pt>
                <c:pt idx="53">
                  <c:v>5859</c:v>
                </c:pt>
                <c:pt idx="54">
                  <c:v>5895</c:v>
                </c:pt>
                <c:pt idx="55">
                  <c:v>5908</c:v>
                </c:pt>
                <c:pt idx="56">
                  <c:v>5923</c:v>
                </c:pt>
                <c:pt idx="57">
                  <c:v>5985</c:v>
                </c:pt>
                <c:pt idx="58">
                  <c:v>6162</c:v>
                </c:pt>
                <c:pt idx="59">
                  <c:v>6503</c:v>
                </c:pt>
                <c:pt idx="60">
                  <c:v>6680</c:v>
                </c:pt>
                <c:pt idx="61">
                  <c:v>6995</c:v>
                </c:pt>
                <c:pt idx="62">
                  <c:v>7062</c:v>
                </c:pt>
                <c:pt idx="63">
                  <c:v>7080</c:v>
                </c:pt>
                <c:pt idx="64">
                  <c:v>7144</c:v>
                </c:pt>
                <c:pt idx="65">
                  <c:v>7572</c:v>
                </c:pt>
                <c:pt idx="66">
                  <c:v>7585</c:v>
                </c:pt>
                <c:pt idx="67">
                  <c:v>7590</c:v>
                </c:pt>
                <c:pt idx="68">
                  <c:v>7634</c:v>
                </c:pt>
                <c:pt idx="69">
                  <c:v>7674</c:v>
                </c:pt>
                <c:pt idx="70">
                  <c:v>7679</c:v>
                </c:pt>
                <c:pt idx="71">
                  <c:v>7706</c:v>
                </c:pt>
                <c:pt idx="72">
                  <c:v>7782</c:v>
                </c:pt>
                <c:pt idx="73">
                  <c:v>8247</c:v>
                </c:pt>
                <c:pt idx="74">
                  <c:v>8311</c:v>
                </c:pt>
                <c:pt idx="75">
                  <c:v>8314</c:v>
                </c:pt>
                <c:pt idx="76">
                  <c:v>8342</c:v>
                </c:pt>
                <c:pt idx="77">
                  <c:v>8442</c:v>
                </c:pt>
                <c:pt idx="78">
                  <c:v>8804.5</c:v>
                </c:pt>
                <c:pt idx="79">
                  <c:v>8888</c:v>
                </c:pt>
                <c:pt idx="80">
                  <c:v>8888</c:v>
                </c:pt>
                <c:pt idx="81">
                  <c:v>9027</c:v>
                </c:pt>
                <c:pt idx="82">
                  <c:v>9573</c:v>
                </c:pt>
                <c:pt idx="83">
                  <c:v>9628.5</c:v>
                </c:pt>
                <c:pt idx="84">
                  <c:v>9669.5</c:v>
                </c:pt>
                <c:pt idx="85">
                  <c:v>9733.5</c:v>
                </c:pt>
                <c:pt idx="86">
                  <c:v>10135</c:v>
                </c:pt>
                <c:pt idx="87">
                  <c:v>10194</c:v>
                </c:pt>
                <c:pt idx="88">
                  <c:v>10241.5</c:v>
                </c:pt>
                <c:pt idx="89">
                  <c:v>10258</c:v>
                </c:pt>
                <c:pt idx="90">
                  <c:v>10323.5</c:v>
                </c:pt>
                <c:pt idx="91">
                  <c:v>10341.5</c:v>
                </c:pt>
                <c:pt idx="92">
                  <c:v>10627</c:v>
                </c:pt>
                <c:pt idx="93">
                  <c:v>10627</c:v>
                </c:pt>
                <c:pt idx="94">
                  <c:v>10662</c:v>
                </c:pt>
                <c:pt idx="95">
                  <c:v>10663.5</c:v>
                </c:pt>
                <c:pt idx="96">
                  <c:v>10676</c:v>
                </c:pt>
                <c:pt idx="97">
                  <c:v>10704</c:v>
                </c:pt>
                <c:pt idx="98">
                  <c:v>10707</c:v>
                </c:pt>
                <c:pt idx="99">
                  <c:v>10716</c:v>
                </c:pt>
                <c:pt idx="100">
                  <c:v>10748</c:v>
                </c:pt>
                <c:pt idx="101">
                  <c:v>10761</c:v>
                </c:pt>
                <c:pt idx="102">
                  <c:v>10768.5</c:v>
                </c:pt>
                <c:pt idx="103">
                  <c:v>10770</c:v>
                </c:pt>
                <c:pt idx="104">
                  <c:v>10840</c:v>
                </c:pt>
                <c:pt idx="105">
                  <c:v>10894</c:v>
                </c:pt>
                <c:pt idx="106">
                  <c:v>11241.5</c:v>
                </c:pt>
                <c:pt idx="107">
                  <c:v>11271</c:v>
                </c:pt>
                <c:pt idx="108">
                  <c:v>11296</c:v>
                </c:pt>
                <c:pt idx="109">
                  <c:v>11312</c:v>
                </c:pt>
                <c:pt idx="110">
                  <c:v>11338</c:v>
                </c:pt>
                <c:pt idx="111">
                  <c:v>11338</c:v>
                </c:pt>
                <c:pt idx="112">
                  <c:v>11354.5</c:v>
                </c:pt>
                <c:pt idx="113">
                  <c:v>11354.5</c:v>
                </c:pt>
                <c:pt idx="114">
                  <c:v>11356</c:v>
                </c:pt>
                <c:pt idx="115">
                  <c:v>11356</c:v>
                </c:pt>
                <c:pt idx="116">
                  <c:v>11397</c:v>
                </c:pt>
                <c:pt idx="117">
                  <c:v>11407</c:v>
                </c:pt>
                <c:pt idx="118">
                  <c:v>11432</c:v>
                </c:pt>
                <c:pt idx="119">
                  <c:v>11443</c:v>
                </c:pt>
                <c:pt idx="120">
                  <c:v>11453</c:v>
                </c:pt>
                <c:pt idx="121">
                  <c:v>11825</c:v>
                </c:pt>
                <c:pt idx="122">
                  <c:v>11853</c:v>
                </c:pt>
                <c:pt idx="123">
                  <c:v>11879</c:v>
                </c:pt>
                <c:pt idx="124">
                  <c:v>11907</c:v>
                </c:pt>
                <c:pt idx="125">
                  <c:v>11933</c:v>
                </c:pt>
                <c:pt idx="126">
                  <c:v>11933.5</c:v>
                </c:pt>
                <c:pt idx="127">
                  <c:v>11934</c:v>
                </c:pt>
                <c:pt idx="128">
                  <c:v>11952</c:v>
                </c:pt>
                <c:pt idx="129">
                  <c:v>11979</c:v>
                </c:pt>
                <c:pt idx="130">
                  <c:v>11992</c:v>
                </c:pt>
                <c:pt idx="131">
                  <c:v>11997</c:v>
                </c:pt>
                <c:pt idx="132">
                  <c:v>12043</c:v>
                </c:pt>
                <c:pt idx="133">
                  <c:v>12465</c:v>
                </c:pt>
                <c:pt idx="134">
                  <c:v>12476</c:v>
                </c:pt>
                <c:pt idx="135">
                  <c:v>12520</c:v>
                </c:pt>
                <c:pt idx="136">
                  <c:v>13053</c:v>
                </c:pt>
                <c:pt idx="137">
                  <c:v>13099</c:v>
                </c:pt>
                <c:pt idx="138">
                  <c:v>13130</c:v>
                </c:pt>
                <c:pt idx="139">
                  <c:v>13253</c:v>
                </c:pt>
                <c:pt idx="140">
                  <c:v>13669</c:v>
                </c:pt>
                <c:pt idx="141">
                  <c:v>13689</c:v>
                </c:pt>
                <c:pt idx="142">
                  <c:v>14234.5</c:v>
                </c:pt>
                <c:pt idx="143">
                  <c:v>14241</c:v>
                </c:pt>
                <c:pt idx="144">
                  <c:v>14242.5</c:v>
                </c:pt>
                <c:pt idx="145">
                  <c:v>14246</c:v>
                </c:pt>
                <c:pt idx="146">
                  <c:v>14248</c:v>
                </c:pt>
                <c:pt idx="147">
                  <c:v>14829.5</c:v>
                </c:pt>
                <c:pt idx="148">
                  <c:v>14931</c:v>
                </c:pt>
                <c:pt idx="149">
                  <c:v>15559</c:v>
                </c:pt>
                <c:pt idx="150">
                  <c:v>15564</c:v>
                </c:pt>
                <c:pt idx="151">
                  <c:v>15587</c:v>
                </c:pt>
                <c:pt idx="152">
                  <c:v>15618</c:v>
                </c:pt>
                <c:pt idx="153">
                  <c:v>15623</c:v>
                </c:pt>
                <c:pt idx="154">
                  <c:v>15636</c:v>
                </c:pt>
                <c:pt idx="155">
                  <c:v>15641</c:v>
                </c:pt>
                <c:pt idx="156">
                  <c:v>16095</c:v>
                </c:pt>
                <c:pt idx="157">
                  <c:v>16113</c:v>
                </c:pt>
                <c:pt idx="158">
                  <c:v>16124.5</c:v>
                </c:pt>
                <c:pt idx="159">
                  <c:v>16134</c:v>
                </c:pt>
                <c:pt idx="160">
                  <c:v>16134</c:v>
                </c:pt>
                <c:pt idx="161">
                  <c:v>16139</c:v>
                </c:pt>
                <c:pt idx="162">
                  <c:v>16139</c:v>
                </c:pt>
                <c:pt idx="163">
                  <c:v>16231</c:v>
                </c:pt>
                <c:pt idx="164">
                  <c:v>16249</c:v>
                </c:pt>
                <c:pt idx="165">
                  <c:v>16254</c:v>
                </c:pt>
                <c:pt idx="166">
                  <c:v>16298</c:v>
                </c:pt>
                <c:pt idx="167">
                  <c:v>16605</c:v>
                </c:pt>
                <c:pt idx="168">
                  <c:v>16695</c:v>
                </c:pt>
                <c:pt idx="169">
                  <c:v>16701</c:v>
                </c:pt>
                <c:pt idx="170">
                  <c:v>16764</c:v>
                </c:pt>
                <c:pt idx="171">
                  <c:v>16785</c:v>
                </c:pt>
                <c:pt idx="172">
                  <c:v>17229</c:v>
                </c:pt>
                <c:pt idx="173">
                  <c:v>17234</c:v>
                </c:pt>
                <c:pt idx="174">
                  <c:v>17247</c:v>
                </c:pt>
                <c:pt idx="175">
                  <c:v>17265</c:v>
                </c:pt>
                <c:pt idx="176">
                  <c:v>17265</c:v>
                </c:pt>
                <c:pt idx="177">
                  <c:v>17266.5</c:v>
                </c:pt>
                <c:pt idx="178">
                  <c:v>17266.5</c:v>
                </c:pt>
                <c:pt idx="179">
                  <c:v>17314</c:v>
                </c:pt>
                <c:pt idx="180">
                  <c:v>17316</c:v>
                </c:pt>
                <c:pt idx="181">
                  <c:v>17316</c:v>
                </c:pt>
                <c:pt idx="182">
                  <c:v>17316</c:v>
                </c:pt>
                <c:pt idx="183">
                  <c:v>17316</c:v>
                </c:pt>
                <c:pt idx="184">
                  <c:v>17317.5</c:v>
                </c:pt>
                <c:pt idx="185">
                  <c:v>17317.5</c:v>
                </c:pt>
                <c:pt idx="186">
                  <c:v>17317.5</c:v>
                </c:pt>
                <c:pt idx="187">
                  <c:v>17317.5</c:v>
                </c:pt>
                <c:pt idx="188">
                  <c:v>17337</c:v>
                </c:pt>
                <c:pt idx="189">
                  <c:v>17341</c:v>
                </c:pt>
                <c:pt idx="190">
                  <c:v>17350</c:v>
                </c:pt>
                <c:pt idx="191">
                  <c:v>17353.5</c:v>
                </c:pt>
                <c:pt idx="192">
                  <c:v>17353.5</c:v>
                </c:pt>
                <c:pt idx="193">
                  <c:v>17353.5</c:v>
                </c:pt>
                <c:pt idx="194">
                  <c:v>17353.5</c:v>
                </c:pt>
                <c:pt idx="195">
                  <c:v>17355</c:v>
                </c:pt>
                <c:pt idx="196">
                  <c:v>17355</c:v>
                </c:pt>
                <c:pt idx="197">
                  <c:v>17355</c:v>
                </c:pt>
                <c:pt idx="198">
                  <c:v>17355</c:v>
                </c:pt>
                <c:pt idx="199">
                  <c:v>17396</c:v>
                </c:pt>
                <c:pt idx="200">
                  <c:v>17414</c:v>
                </c:pt>
                <c:pt idx="201">
                  <c:v>17837</c:v>
                </c:pt>
                <c:pt idx="202">
                  <c:v>17875</c:v>
                </c:pt>
                <c:pt idx="203">
                  <c:v>17883</c:v>
                </c:pt>
                <c:pt idx="204">
                  <c:v>17883</c:v>
                </c:pt>
                <c:pt idx="205">
                  <c:v>17884.5</c:v>
                </c:pt>
                <c:pt idx="206">
                  <c:v>17884.5</c:v>
                </c:pt>
                <c:pt idx="207">
                  <c:v>17909</c:v>
                </c:pt>
                <c:pt idx="208">
                  <c:v>17909</c:v>
                </c:pt>
                <c:pt idx="209">
                  <c:v>17927</c:v>
                </c:pt>
                <c:pt idx="210">
                  <c:v>17968</c:v>
                </c:pt>
                <c:pt idx="211">
                  <c:v>18022</c:v>
                </c:pt>
                <c:pt idx="212">
                  <c:v>18040.5</c:v>
                </c:pt>
                <c:pt idx="213">
                  <c:v>18045</c:v>
                </c:pt>
                <c:pt idx="214">
                  <c:v>18045</c:v>
                </c:pt>
                <c:pt idx="215">
                  <c:v>18045</c:v>
                </c:pt>
                <c:pt idx="216">
                  <c:v>18045</c:v>
                </c:pt>
                <c:pt idx="217">
                  <c:v>18052</c:v>
                </c:pt>
                <c:pt idx="218">
                  <c:v>18103</c:v>
                </c:pt>
                <c:pt idx="219">
                  <c:v>18429</c:v>
                </c:pt>
                <c:pt idx="220">
                  <c:v>18563</c:v>
                </c:pt>
                <c:pt idx="221">
                  <c:v>18629</c:v>
                </c:pt>
                <c:pt idx="222">
                  <c:v>18645</c:v>
                </c:pt>
                <c:pt idx="223">
                  <c:v>19009</c:v>
                </c:pt>
                <c:pt idx="224">
                  <c:v>19009</c:v>
                </c:pt>
                <c:pt idx="225">
                  <c:v>19183</c:v>
                </c:pt>
                <c:pt idx="226">
                  <c:v>19191</c:v>
                </c:pt>
                <c:pt idx="227">
                  <c:v>19191</c:v>
                </c:pt>
                <c:pt idx="228">
                  <c:v>19191</c:v>
                </c:pt>
                <c:pt idx="229">
                  <c:v>19696</c:v>
                </c:pt>
                <c:pt idx="230">
                  <c:v>19787.5</c:v>
                </c:pt>
                <c:pt idx="231">
                  <c:v>19812</c:v>
                </c:pt>
                <c:pt idx="232">
                  <c:v>19817</c:v>
                </c:pt>
                <c:pt idx="233">
                  <c:v>20420</c:v>
                </c:pt>
                <c:pt idx="234">
                  <c:v>20450</c:v>
                </c:pt>
                <c:pt idx="235">
                  <c:v>20904</c:v>
                </c:pt>
                <c:pt idx="236">
                  <c:v>22053</c:v>
                </c:pt>
                <c:pt idx="237">
                  <c:v>22077.5</c:v>
                </c:pt>
                <c:pt idx="238">
                  <c:v>22107</c:v>
                </c:pt>
                <c:pt idx="239">
                  <c:v>22640</c:v>
                </c:pt>
                <c:pt idx="240">
                  <c:v>22723</c:v>
                </c:pt>
                <c:pt idx="241">
                  <c:v>22723</c:v>
                </c:pt>
                <c:pt idx="242">
                  <c:v>22723</c:v>
                </c:pt>
                <c:pt idx="243">
                  <c:v>22810</c:v>
                </c:pt>
                <c:pt idx="244">
                  <c:v>23278.5</c:v>
                </c:pt>
                <c:pt idx="245">
                  <c:v>23278.5</c:v>
                </c:pt>
                <c:pt idx="246">
                  <c:v>23278.5</c:v>
                </c:pt>
                <c:pt idx="247">
                  <c:v>23312</c:v>
                </c:pt>
                <c:pt idx="248">
                  <c:v>23392</c:v>
                </c:pt>
                <c:pt idx="249">
                  <c:v>23891.5</c:v>
                </c:pt>
                <c:pt idx="250">
                  <c:v>23891.5</c:v>
                </c:pt>
                <c:pt idx="251">
                  <c:v>23891.5</c:v>
                </c:pt>
                <c:pt idx="252">
                  <c:v>23898</c:v>
                </c:pt>
                <c:pt idx="253">
                  <c:v>23898</c:v>
                </c:pt>
                <c:pt idx="254">
                  <c:v>23898</c:v>
                </c:pt>
                <c:pt idx="255">
                  <c:v>23938</c:v>
                </c:pt>
                <c:pt idx="256">
                  <c:v>24087</c:v>
                </c:pt>
                <c:pt idx="257">
                  <c:v>24464</c:v>
                </c:pt>
                <c:pt idx="258">
                  <c:v>24520</c:v>
                </c:pt>
                <c:pt idx="259">
                  <c:v>24523</c:v>
                </c:pt>
                <c:pt idx="260">
                  <c:v>24664</c:v>
                </c:pt>
                <c:pt idx="261">
                  <c:v>24962</c:v>
                </c:pt>
                <c:pt idx="262">
                  <c:v>24962</c:v>
                </c:pt>
                <c:pt idx="263">
                  <c:v>24962</c:v>
                </c:pt>
                <c:pt idx="264">
                  <c:v>24962</c:v>
                </c:pt>
                <c:pt idx="265">
                  <c:v>24962</c:v>
                </c:pt>
                <c:pt idx="266">
                  <c:v>24962</c:v>
                </c:pt>
                <c:pt idx="267">
                  <c:v>24962</c:v>
                </c:pt>
                <c:pt idx="268">
                  <c:v>25031</c:v>
                </c:pt>
                <c:pt idx="269">
                  <c:v>25031</c:v>
                </c:pt>
                <c:pt idx="270">
                  <c:v>25069</c:v>
                </c:pt>
                <c:pt idx="271">
                  <c:v>25069</c:v>
                </c:pt>
                <c:pt idx="272">
                  <c:v>25069</c:v>
                </c:pt>
                <c:pt idx="273">
                  <c:v>25071</c:v>
                </c:pt>
                <c:pt idx="274">
                  <c:v>25071</c:v>
                </c:pt>
                <c:pt idx="275">
                  <c:v>25093</c:v>
                </c:pt>
                <c:pt idx="276">
                  <c:v>25093</c:v>
                </c:pt>
                <c:pt idx="277">
                  <c:v>25093</c:v>
                </c:pt>
                <c:pt idx="278">
                  <c:v>25265</c:v>
                </c:pt>
                <c:pt idx="279">
                  <c:v>25290</c:v>
                </c:pt>
                <c:pt idx="280">
                  <c:v>25737</c:v>
                </c:pt>
                <c:pt idx="281">
                  <c:v>25744</c:v>
                </c:pt>
                <c:pt idx="282">
                  <c:v>25790</c:v>
                </c:pt>
                <c:pt idx="283">
                  <c:v>25826</c:v>
                </c:pt>
                <c:pt idx="284">
                  <c:v>25844</c:v>
                </c:pt>
                <c:pt idx="285">
                  <c:v>26192</c:v>
                </c:pt>
                <c:pt idx="286">
                  <c:v>26201</c:v>
                </c:pt>
                <c:pt idx="287">
                  <c:v>26201</c:v>
                </c:pt>
                <c:pt idx="288">
                  <c:v>26276</c:v>
                </c:pt>
                <c:pt idx="289">
                  <c:v>26349</c:v>
                </c:pt>
                <c:pt idx="290">
                  <c:v>26408</c:v>
                </c:pt>
                <c:pt idx="291">
                  <c:v>26479</c:v>
                </c:pt>
                <c:pt idx="292">
                  <c:v>26883</c:v>
                </c:pt>
                <c:pt idx="293">
                  <c:v>26886</c:v>
                </c:pt>
                <c:pt idx="294">
                  <c:v>26886</c:v>
                </c:pt>
                <c:pt idx="295">
                  <c:v>26922</c:v>
                </c:pt>
                <c:pt idx="296">
                  <c:v>26924</c:v>
                </c:pt>
                <c:pt idx="297">
                  <c:v>26925.5</c:v>
                </c:pt>
                <c:pt idx="298">
                  <c:v>26958.5</c:v>
                </c:pt>
                <c:pt idx="299">
                  <c:v>26986</c:v>
                </c:pt>
                <c:pt idx="300">
                  <c:v>26998</c:v>
                </c:pt>
                <c:pt idx="301">
                  <c:v>27128.5</c:v>
                </c:pt>
                <c:pt idx="302">
                  <c:v>27422</c:v>
                </c:pt>
                <c:pt idx="303">
                  <c:v>27500.5</c:v>
                </c:pt>
                <c:pt idx="304">
                  <c:v>27527</c:v>
                </c:pt>
                <c:pt idx="305">
                  <c:v>27528</c:v>
                </c:pt>
                <c:pt idx="306">
                  <c:v>27547</c:v>
                </c:pt>
                <c:pt idx="307">
                  <c:v>27553</c:v>
                </c:pt>
                <c:pt idx="308">
                  <c:v>27553</c:v>
                </c:pt>
                <c:pt idx="309">
                  <c:v>28001</c:v>
                </c:pt>
                <c:pt idx="310">
                  <c:v>28071</c:v>
                </c:pt>
                <c:pt idx="311">
                  <c:v>28076</c:v>
                </c:pt>
                <c:pt idx="312">
                  <c:v>28732</c:v>
                </c:pt>
                <c:pt idx="313">
                  <c:v>28778</c:v>
                </c:pt>
                <c:pt idx="314">
                  <c:v>29134</c:v>
                </c:pt>
                <c:pt idx="315">
                  <c:v>29404</c:v>
                </c:pt>
                <c:pt idx="316">
                  <c:v>29706</c:v>
                </c:pt>
                <c:pt idx="317">
                  <c:v>29801</c:v>
                </c:pt>
                <c:pt idx="318">
                  <c:v>29917</c:v>
                </c:pt>
                <c:pt idx="319">
                  <c:v>30017</c:v>
                </c:pt>
                <c:pt idx="320">
                  <c:v>30046.5</c:v>
                </c:pt>
                <c:pt idx="321">
                  <c:v>30378</c:v>
                </c:pt>
                <c:pt idx="322">
                  <c:v>30623</c:v>
                </c:pt>
                <c:pt idx="323">
                  <c:v>30629.5</c:v>
                </c:pt>
                <c:pt idx="324">
                  <c:v>30671</c:v>
                </c:pt>
                <c:pt idx="325">
                  <c:v>30979</c:v>
                </c:pt>
                <c:pt idx="326">
                  <c:v>31054.5</c:v>
                </c:pt>
                <c:pt idx="327">
                  <c:v>31060</c:v>
                </c:pt>
                <c:pt idx="328">
                  <c:v>31106</c:v>
                </c:pt>
                <c:pt idx="329">
                  <c:v>31130</c:v>
                </c:pt>
                <c:pt idx="330">
                  <c:v>31574</c:v>
                </c:pt>
                <c:pt idx="331">
                  <c:v>31669</c:v>
                </c:pt>
                <c:pt idx="332">
                  <c:v>31707</c:v>
                </c:pt>
                <c:pt idx="333">
                  <c:v>31707</c:v>
                </c:pt>
                <c:pt idx="334">
                  <c:v>31713</c:v>
                </c:pt>
                <c:pt idx="335">
                  <c:v>31761</c:v>
                </c:pt>
                <c:pt idx="336">
                  <c:v>31761</c:v>
                </c:pt>
                <c:pt idx="337">
                  <c:v>32169</c:v>
                </c:pt>
                <c:pt idx="338">
                  <c:v>32180.5</c:v>
                </c:pt>
                <c:pt idx="339">
                  <c:v>32188.5</c:v>
                </c:pt>
                <c:pt idx="340">
                  <c:v>32235</c:v>
                </c:pt>
                <c:pt idx="341">
                  <c:v>32235</c:v>
                </c:pt>
                <c:pt idx="342">
                  <c:v>32237.5</c:v>
                </c:pt>
                <c:pt idx="343">
                  <c:v>32253</c:v>
                </c:pt>
                <c:pt idx="344">
                  <c:v>32343</c:v>
                </c:pt>
                <c:pt idx="345">
                  <c:v>32391.5</c:v>
                </c:pt>
                <c:pt idx="346">
                  <c:v>32794</c:v>
                </c:pt>
                <c:pt idx="347">
                  <c:v>32794</c:v>
                </c:pt>
                <c:pt idx="348">
                  <c:v>32843</c:v>
                </c:pt>
                <c:pt idx="349">
                  <c:v>32872</c:v>
                </c:pt>
                <c:pt idx="350">
                  <c:v>32873.5</c:v>
                </c:pt>
                <c:pt idx="351">
                  <c:v>32968.5</c:v>
                </c:pt>
                <c:pt idx="352">
                  <c:v>33455.5</c:v>
                </c:pt>
                <c:pt idx="353">
                  <c:v>33559</c:v>
                </c:pt>
                <c:pt idx="354">
                  <c:v>33997</c:v>
                </c:pt>
                <c:pt idx="355">
                  <c:v>34041</c:v>
                </c:pt>
                <c:pt idx="356">
                  <c:v>34044</c:v>
                </c:pt>
                <c:pt idx="357">
                  <c:v>34082</c:v>
                </c:pt>
                <c:pt idx="358">
                  <c:v>34091.5</c:v>
                </c:pt>
                <c:pt idx="359">
                  <c:v>34118</c:v>
                </c:pt>
                <c:pt idx="360">
                  <c:v>34190</c:v>
                </c:pt>
                <c:pt idx="361">
                  <c:v>34574</c:v>
                </c:pt>
                <c:pt idx="362">
                  <c:v>34618</c:v>
                </c:pt>
                <c:pt idx="363">
                  <c:v>35151</c:v>
                </c:pt>
                <c:pt idx="364">
                  <c:v>35275</c:v>
                </c:pt>
                <c:pt idx="365">
                  <c:v>35280</c:v>
                </c:pt>
                <c:pt idx="366">
                  <c:v>35288</c:v>
                </c:pt>
                <c:pt idx="367">
                  <c:v>35298</c:v>
                </c:pt>
                <c:pt idx="368">
                  <c:v>35316</c:v>
                </c:pt>
                <c:pt idx="369">
                  <c:v>35403</c:v>
                </c:pt>
                <c:pt idx="370">
                  <c:v>35823</c:v>
                </c:pt>
                <c:pt idx="371">
                  <c:v>35827.5</c:v>
                </c:pt>
                <c:pt idx="372">
                  <c:v>35914</c:v>
                </c:pt>
                <c:pt idx="373">
                  <c:v>35950</c:v>
                </c:pt>
                <c:pt idx="374">
                  <c:v>35996</c:v>
                </c:pt>
                <c:pt idx="375">
                  <c:v>35925.5</c:v>
                </c:pt>
                <c:pt idx="376">
                  <c:v>35925.5</c:v>
                </c:pt>
                <c:pt idx="377">
                  <c:v>36336</c:v>
                </c:pt>
                <c:pt idx="378">
                  <c:v>36423</c:v>
                </c:pt>
                <c:pt idx="379">
                  <c:v>36586</c:v>
                </c:pt>
                <c:pt idx="380">
                  <c:v>36652</c:v>
                </c:pt>
                <c:pt idx="381">
                  <c:v>34134</c:v>
                </c:pt>
                <c:pt idx="382">
                  <c:v>35244</c:v>
                </c:pt>
                <c:pt idx="383">
                  <c:v>37099</c:v>
                </c:pt>
                <c:pt idx="384">
                  <c:v>36990</c:v>
                </c:pt>
                <c:pt idx="385">
                  <c:v>37003</c:v>
                </c:pt>
                <c:pt idx="386">
                  <c:v>37034</c:v>
                </c:pt>
                <c:pt idx="387">
                  <c:v>37204</c:v>
                </c:pt>
                <c:pt idx="388">
                  <c:v>35823</c:v>
                </c:pt>
                <c:pt idx="389">
                  <c:v>36336</c:v>
                </c:pt>
                <c:pt idx="390">
                  <c:v>36423</c:v>
                </c:pt>
                <c:pt idx="391">
                  <c:v>36586</c:v>
                </c:pt>
                <c:pt idx="392">
                  <c:v>36652</c:v>
                </c:pt>
                <c:pt idx="393">
                  <c:v>36990</c:v>
                </c:pt>
                <c:pt idx="394">
                  <c:v>37003</c:v>
                </c:pt>
                <c:pt idx="395">
                  <c:v>37034</c:v>
                </c:pt>
                <c:pt idx="396">
                  <c:v>37204</c:v>
                </c:pt>
                <c:pt idx="397">
                  <c:v>37585</c:v>
                </c:pt>
                <c:pt idx="398">
                  <c:v>37635</c:v>
                </c:pt>
                <c:pt idx="399">
                  <c:v>37742</c:v>
                </c:pt>
                <c:pt idx="400">
                  <c:v>37812</c:v>
                </c:pt>
                <c:pt idx="401">
                  <c:v>37514</c:v>
                </c:pt>
                <c:pt idx="402">
                  <c:v>38157</c:v>
                </c:pt>
              </c:numCache>
            </c:numRef>
          </c:xVal>
          <c:yVal>
            <c:numRef>
              <c:f>'Active 1'!$K$21:$K$960</c:f>
              <c:numCache>
                <c:formatCode>General</c:formatCode>
                <c:ptCount val="940"/>
                <c:pt idx="82">
                  <c:v>-8.4981999680167064E-4</c:v>
                </c:pt>
                <c:pt idx="268">
                  <c:v>-2.9575540000223555E-2</c:v>
                </c:pt>
                <c:pt idx="269">
                  <c:v>-2.9375539998000022E-2</c:v>
                </c:pt>
                <c:pt idx="275">
                  <c:v>-2.8526620000775438E-2</c:v>
                </c:pt>
                <c:pt idx="276">
                  <c:v>-2.8026619998854585E-2</c:v>
                </c:pt>
                <c:pt idx="277">
                  <c:v>-2.762661999440752E-2</c:v>
                </c:pt>
                <c:pt idx="280">
                  <c:v>-3.1205579995003063E-2</c:v>
                </c:pt>
                <c:pt idx="286">
                  <c:v>-2.6723339993623085E-2</c:v>
                </c:pt>
                <c:pt idx="287">
                  <c:v>-2.6723339993623085E-2</c:v>
                </c:pt>
                <c:pt idx="292">
                  <c:v>-3.4885220004071016E-2</c:v>
                </c:pt>
                <c:pt idx="294">
                  <c:v>-3.4531240002252162E-2</c:v>
                </c:pt>
                <c:pt idx="295">
                  <c:v>-3.2783479997306131E-2</c:v>
                </c:pt>
                <c:pt idx="296">
                  <c:v>-3.4414159992593341E-2</c:v>
                </c:pt>
                <c:pt idx="297">
                  <c:v>-3.2687170001736376E-2</c:v>
                </c:pt>
                <c:pt idx="298">
                  <c:v>-3.5293389999424107E-2</c:v>
                </c:pt>
                <c:pt idx="299">
                  <c:v>-3.4765240001433995E-2</c:v>
                </c:pt>
                <c:pt idx="301">
                  <c:v>-3.1101189997571055E-2</c:v>
                </c:pt>
                <c:pt idx="303">
                  <c:v>-3.6007669994432945E-2</c:v>
                </c:pt>
                <c:pt idx="304">
                  <c:v>-3.7064179996377788E-2</c:v>
                </c:pt>
                <c:pt idx="305">
                  <c:v>-3.6279519998061005E-2</c:v>
                </c:pt>
                <c:pt idx="307">
                  <c:v>-3.8263019996520597E-2</c:v>
                </c:pt>
                <c:pt idx="308">
                  <c:v>-3.8263019996520597E-2</c:v>
                </c:pt>
                <c:pt idx="309">
                  <c:v>-3.9435339996998664E-2</c:v>
                </c:pt>
                <c:pt idx="319">
                  <c:v>-4.836077999061672E-2</c:v>
                </c:pt>
                <c:pt idx="320">
                  <c:v>-4.6163309998519253E-2</c:v>
                </c:pt>
                <c:pt idx="322">
                  <c:v>-5.1656820003699977E-2</c:v>
                </c:pt>
                <c:pt idx="323">
                  <c:v>-4.7006529995996971E-2</c:v>
                </c:pt>
                <c:pt idx="325">
                  <c:v>-5.4117859996040352E-2</c:v>
                </c:pt>
                <c:pt idx="326">
                  <c:v>-5.4026030004024506E-2</c:v>
                </c:pt>
                <c:pt idx="327">
                  <c:v>-5.476039999484783E-2</c:v>
                </c:pt>
                <c:pt idx="330">
                  <c:v>-5.7945159998780582E-2</c:v>
                </c:pt>
                <c:pt idx="333">
                  <c:v>-5.8585380000295117E-2</c:v>
                </c:pt>
                <c:pt idx="334">
                  <c:v>-6.0397419998480473E-2</c:v>
                </c:pt>
                <c:pt idx="336">
                  <c:v>-6.151374000182841E-2</c:v>
                </c:pt>
                <c:pt idx="337">
                  <c:v>-6.3172459995257668E-2</c:v>
                </c:pt>
                <c:pt idx="338">
                  <c:v>-6.0998870001640171E-2</c:v>
                </c:pt>
                <c:pt idx="339">
                  <c:v>-6.3221589996828698E-2</c:v>
                </c:pt>
                <c:pt idx="341">
                  <c:v>-6.2784900001133792E-2</c:v>
                </c:pt>
                <c:pt idx="342">
                  <c:v>-6.087324999680277E-2</c:v>
                </c:pt>
                <c:pt idx="344">
                  <c:v>-6.4541619998635724E-2</c:v>
                </c:pt>
                <c:pt idx="345">
                  <c:v>-6.3675609999336302E-2</c:v>
                </c:pt>
                <c:pt idx="346">
                  <c:v>-6.9059959998412523E-2</c:v>
                </c:pt>
                <c:pt idx="347">
                  <c:v>-6.7159960002754815E-2</c:v>
                </c:pt>
                <c:pt idx="348">
                  <c:v>-6.5511619999597315E-2</c:v>
                </c:pt>
                <c:pt idx="349">
                  <c:v>-6.8546479997166898E-2</c:v>
                </c:pt>
                <c:pt idx="350">
                  <c:v>-6.8259490006312262E-2</c:v>
                </c:pt>
                <c:pt idx="351">
                  <c:v>-7.0786789990961552E-2</c:v>
                </c:pt>
                <c:pt idx="352">
                  <c:v>-7.3657369997818023E-2</c:v>
                </c:pt>
                <c:pt idx="353">
                  <c:v>-7.509505999769317E-2</c:v>
                </c:pt>
                <c:pt idx="354">
                  <c:v>-7.9513979995681439E-2</c:v>
                </c:pt>
                <c:pt idx="355">
                  <c:v>-8.1088940001791343E-2</c:v>
                </c:pt>
                <c:pt idx="356">
                  <c:v>-8.1334959992091171E-2</c:v>
                </c:pt>
                <c:pt idx="357">
                  <c:v>-8.2817880000220612E-2</c:v>
                </c:pt>
                <c:pt idx="358">
                  <c:v>-8.0913609999697655E-2</c:v>
                </c:pt>
                <c:pt idx="359">
                  <c:v>-7.9170119992340915E-2</c:v>
                </c:pt>
                <c:pt idx="360">
                  <c:v>-8.0874599996604957E-2</c:v>
                </c:pt>
                <c:pt idx="361">
                  <c:v>-8.7565159999940079E-2</c:v>
                </c:pt>
                <c:pt idx="362">
                  <c:v>-8.7940119999984745E-2</c:v>
                </c:pt>
                <c:pt idx="363">
                  <c:v>-9.5116340002277866E-2</c:v>
                </c:pt>
                <c:pt idx="364">
                  <c:v>-9.6218500002578367E-2</c:v>
                </c:pt>
                <c:pt idx="365">
                  <c:v>-9.6295199997257441E-2</c:v>
                </c:pt>
                <c:pt idx="366">
                  <c:v>-9.691791999648558E-2</c:v>
                </c:pt>
                <c:pt idx="367">
                  <c:v>-9.6471319993725047E-2</c:v>
                </c:pt>
                <c:pt idx="368">
                  <c:v>-9.6147439995547757E-2</c:v>
                </c:pt>
                <c:pt idx="369">
                  <c:v>-9.9582019996887539E-2</c:v>
                </c:pt>
                <c:pt idx="370">
                  <c:v>-0.10092481999890879</c:v>
                </c:pt>
                <c:pt idx="371">
                  <c:v>-0.10214384999562753</c:v>
                </c:pt>
                <c:pt idx="372">
                  <c:v>-0.10142076000192901</c:v>
                </c:pt>
                <c:pt idx="373">
                  <c:v>-0.10167299999739043</c:v>
                </c:pt>
                <c:pt idx="374">
                  <c:v>-0.10307863999332767</c:v>
                </c:pt>
                <c:pt idx="375">
                  <c:v>-0.1027071700009401</c:v>
                </c:pt>
                <c:pt idx="376">
                  <c:v>-0.1027071700009401</c:v>
                </c:pt>
                <c:pt idx="377">
                  <c:v>-0.10669423999934224</c:v>
                </c:pt>
                <c:pt idx="378">
                  <c:v>-0.10672881999926176</c:v>
                </c:pt>
                <c:pt idx="379">
                  <c:v>-0.10882923999452032</c:v>
                </c:pt>
                <c:pt idx="380">
                  <c:v>-0.10944167999696219</c:v>
                </c:pt>
                <c:pt idx="381">
                  <c:v>-8.2785560094635002E-2</c:v>
                </c:pt>
                <c:pt idx="382">
                  <c:v>-9.5522959891241044E-2</c:v>
                </c:pt>
                <c:pt idx="383">
                  <c:v>-0.11309866000374313</c:v>
                </c:pt>
                <c:pt idx="384">
                  <c:v>-0.11392660000274191</c:v>
                </c:pt>
                <c:pt idx="385">
                  <c:v>-0.11362602000008337</c:v>
                </c:pt>
                <c:pt idx="386">
                  <c:v>-0.11390155999106355</c:v>
                </c:pt>
                <c:pt idx="387">
                  <c:v>-0.11510935999831418</c:v>
                </c:pt>
                <c:pt idx="388">
                  <c:v>-0.10092481999890879</c:v>
                </c:pt>
                <c:pt idx="389">
                  <c:v>-0.10669423999934224</c:v>
                </c:pt>
                <c:pt idx="390">
                  <c:v>-0.10672881999926176</c:v>
                </c:pt>
                <c:pt idx="391">
                  <c:v>-0.10882923999452032</c:v>
                </c:pt>
                <c:pt idx="392">
                  <c:v>-0.10944167999696219</c:v>
                </c:pt>
                <c:pt idx="393">
                  <c:v>-0.11392660000274191</c:v>
                </c:pt>
                <c:pt idx="394">
                  <c:v>-0.11362602000008337</c:v>
                </c:pt>
                <c:pt idx="395">
                  <c:v>-0.11390155999106355</c:v>
                </c:pt>
                <c:pt idx="396">
                  <c:v>-0.11510935999831418</c:v>
                </c:pt>
                <c:pt idx="397">
                  <c:v>-0.11935390000144253</c:v>
                </c:pt>
                <c:pt idx="398">
                  <c:v>-0.11982089999946766</c:v>
                </c:pt>
                <c:pt idx="399">
                  <c:v>-0.12046227999235271</c:v>
                </c:pt>
                <c:pt idx="400">
                  <c:v>-0.1214360800004215</c:v>
                </c:pt>
                <c:pt idx="401">
                  <c:v>-0.12226476000068942</c:v>
                </c:pt>
                <c:pt idx="402">
                  <c:v>-0.12412837999727344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EDA-455C-8DB6-587AF388C849}"/>
            </c:ext>
          </c:extLst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'Active 1'!$F$21:$F$960</c:f>
              <c:numCache>
                <c:formatCode>General</c:formatCode>
                <c:ptCount val="940"/>
                <c:pt idx="0">
                  <c:v>-35829.5</c:v>
                </c:pt>
                <c:pt idx="1">
                  <c:v>-35341</c:v>
                </c:pt>
                <c:pt idx="2">
                  <c:v>-34823</c:v>
                </c:pt>
                <c:pt idx="3">
                  <c:v>-33038</c:v>
                </c:pt>
                <c:pt idx="4">
                  <c:v>-32237</c:v>
                </c:pt>
                <c:pt idx="5">
                  <c:v>-31732</c:v>
                </c:pt>
                <c:pt idx="6">
                  <c:v>-29480</c:v>
                </c:pt>
                <c:pt idx="7">
                  <c:v>-25859</c:v>
                </c:pt>
                <c:pt idx="8">
                  <c:v>-25774</c:v>
                </c:pt>
                <c:pt idx="9">
                  <c:v>-25305</c:v>
                </c:pt>
                <c:pt idx="10">
                  <c:v>-22268</c:v>
                </c:pt>
                <c:pt idx="11">
                  <c:v>-22142</c:v>
                </c:pt>
                <c:pt idx="12">
                  <c:v>-20429</c:v>
                </c:pt>
                <c:pt idx="13">
                  <c:v>-15031.5</c:v>
                </c:pt>
                <c:pt idx="14">
                  <c:v>-13155</c:v>
                </c:pt>
                <c:pt idx="15">
                  <c:v>-11890</c:v>
                </c:pt>
                <c:pt idx="16">
                  <c:v>-10198</c:v>
                </c:pt>
                <c:pt idx="17">
                  <c:v>-10169</c:v>
                </c:pt>
                <c:pt idx="18">
                  <c:v>-10145</c:v>
                </c:pt>
                <c:pt idx="19">
                  <c:v>-9726</c:v>
                </c:pt>
                <c:pt idx="20">
                  <c:v>-9721</c:v>
                </c:pt>
                <c:pt idx="21">
                  <c:v>-9640</c:v>
                </c:pt>
                <c:pt idx="22">
                  <c:v>-9068</c:v>
                </c:pt>
                <c:pt idx="23">
                  <c:v>-8936.5</c:v>
                </c:pt>
                <c:pt idx="24">
                  <c:v>-8343</c:v>
                </c:pt>
                <c:pt idx="25">
                  <c:v>-7901</c:v>
                </c:pt>
                <c:pt idx="26">
                  <c:v>-4896</c:v>
                </c:pt>
                <c:pt idx="27">
                  <c:v>-4847</c:v>
                </c:pt>
                <c:pt idx="28">
                  <c:v>-4829</c:v>
                </c:pt>
                <c:pt idx="29">
                  <c:v>-3747</c:v>
                </c:pt>
                <c:pt idx="30">
                  <c:v>-3716</c:v>
                </c:pt>
                <c:pt idx="31">
                  <c:v>-2998</c:v>
                </c:pt>
                <c:pt idx="32">
                  <c:v>-2980</c:v>
                </c:pt>
                <c:pt idx="33">
                  <c:v>-2939</c:v>
                </c:pt>
                <c:pt idx="34">
                  <c:v>-2926</c:v>
                </c:pt>
                <c:pt idx="35">
                  <c:v>0</c:v>
                </c:pt>
                <c:pt idx="36">
                  <c:v>16</c:v>
                </c:pt>
                <c:pt idx="37">
                  <c:v>1068.5</c:v>
                </c:pt>
                <c:pt idx="38">
                  <c:v>2853</c:v>
                </c:pt>
                <c:pt idx="39">
                  <c:v>3066</c:v>
                </c:pt>
                <c:pt idx="40">
                  <c:v>4097</c:v>
                </c:pt>
                <c:pt idx="41">
                  <c:v>4108.5</c:v>
                </c:pt>
                <c:pt idx="42">
                  <c:v>4110</c:v>
                </c:pt>
                <c:pt idx="43">
                  <c:v>4110</c:v>
                </c:pt>
                <c:pt idx="44">
                  <c:v>4143</c:v>
                </c:pt>
                <c:pt idx="45">
                  <c:v>4144.5</c:v>
                </c:pt>
                <c:pt idx="46">
                  <c:v>4151</c:v>
                </c:pt>
                <c:pt idx="47">
                  <c:v>4628</c:v>
                </c:pt>
                <c:pt idx="48">
                  <c:v>4687</c:v>
                </c:pt>
                <c:pt idx="49">
                  <c:v>4777</c:v>
                </c:pt>
                <c:pt idx="50">
                  <c:v>4813</c:v>
                </c:pt>
                <c:pt idx="51">
                  <c:v>5834.5</c:v>
                </c:pt>
                <c:pt idx="52">
                  <c:v>5854</c:v>
                </c:pt>
                <c:pt idx="53">
                  <c:v>5859</c:v>
                </c:pt>
                <c:pt idx="54">
                  <c:v>5895</c:v>
                </c:pt>
                <c:pt idx="55">
                  <c:v>5908</c:v>
                </c:pt>
                <c:pt idx="56">
                  <c:v>5923</c:v>
                </c:pt>
                <c:pt idx="57">
                  <c:v>5985</c:v>
                </c:pt>
                <c:pt idx="58">
                  <c:v>6162</c:v>
                </c:pt>
                <c:pt idx="59">
                  <c:v>6503</c:v>
                </c:pt>
                <c:pt idx="60">
                  <c:v>6680</c:v>
                </c:pt>
                <c:pt idx="61">
                  <c:v>6995</c:v>
                </c:pt>
                <c:pt idx="62">
                  <c:v>7062</c:v>
                </c:pt>
                <c:pt idx="63">
                  <c:v>7080</c:v>
                </c:pt>
                <c:pt idx="64">
                  <c:v>7144</c:v>
                </c:pt>
                <c:pt idx="65">
                  <c:v>7572</c:v>
                </c:pt>
                <c:pt idx="66">
                  <c:v>7585</c:v>
                </c:pt>
                <c:pt idx="67">
                  <c:v>7590</c:v>
                </c:pt>
                <c:pt idx="68">
                  <c:v>7634</c:v>
                </c:pt>
                <c:pt idx="69">
                  <c:v>7674</c:v>
                </c:pt>
                <c:pt idx="70">
                  <c:v>7679</c:v>
                </c:pt>
                <c:pt idx="71">
                  <c:v>7706</c:v>
                </c:pt>
                <c:pt idx="72">
                  <c:v>7782</c:v>
                </c:pt>
                <c:pt idx="73">
                  <c:v>8247</c:v>
                </c:pt>
                <c:pt idx="74">
                  <c:v>8311</c:v>
                </c:pt>
                <c:pt idx="75">
                  <c:v>8314</c:v>
                </c:pt>
                <c:pt idx="76">
                  <c:v>8342</c:v>
                </c:pt>
                <c:pt idx="77">
                  <c:v>8442</c:v>
                </c:pt>
                <c:pt idx="78">
                  <c:v>8804.5</c:v>
                </c:pt>
                <c:pt idx="79">
                  <c:v>8888</c:v>
                </c:pt>
                <c:pt idx="80">
                  <c:v>8888</c:v>
                </c:pt>
                <c:pt idx="81">
                  <c:v>9027</c:v>
                </c:pt>
                <c:pt idx="82">
                  <c:v>9573</c:v>
                </c:pt>
                <c:pt idx="83">
                  <c:v>9628.5</c:v>
                </c:pt>
                <c:pt idx="84">
                  <c:v>9669.5</c:v>
                </c:pt>
                <c:pt idx="85">
                  <c:v>9733.5</c:v>
                </c:pt>
                <c:pt idx="86">
                  <c:v>10135</c:v>
                </c:pt>
                <c:pt idx="87">
                  <c:v>10194</c:v>
                </c:pt>
                <c:pt idx="88">
                  <c:v>10241.5</c:v>
                </c:pt>
                <c:pt idx="89">
                  <c:v>10258</c:v>
                </c:pt>
                <c:pt idx="90">
                  <c:v>10323.5</c:v>
                </c:pt>
                <c:pt idx="91">
                  <c:v>10341.5</c:v>
                </c:pt>
                <c:pt idx="92">
                  <c:v>10627</c:v>
                </c:pt>
                <c:pt idx="93">
                  <c:v>10627</c:v>
                </c:pt>
                <c:pt idx="94">
                  <c:v>10662</c:v>
                </c:pt>
                <c:pt idx="95">
                  <c:v>10663.5</c:v>
                </c:pt>
                <c:pt idx="96">
                  <c:v>10676</c:v>
                </c:pt>
                <c:pt idx="97">
                  <c:v>10704</c:v>
                </c:pt>
                <c:pt idx="98">
                  <c:v>10707</c:v>
                </c:pt>
                <c:pt idx="99">
                  <c:v>10716</c:v>
                </c:pt>
                <c:pt idx="100">
                  <c:v>10748</c:v>
                </c:pt>
                <c:pt idx="101">
                  <c:v>10761</c:v>
                </c:pt>
                <c:pt idx="102">
                  <c:v>10768.5</c:v>
                </c:pt>
                <c:pt idx="103">
                  <c:v>10770</c:v>
                </c:pt>
                <c:pt idx="104">
                  <c:v>10840</c:v>
                </c:pt>
                <c:pt idx="105">
                  <c:v>10894</c:v>
                </c:pt>
                <c:pt idx="106">
                  <c:v>11241.5</c:v>
                </c:pt>
                <c:pt idx="107">
                  <c:v>11271</c:v>
                </c:pt>
                <c:pt idx="108">
                  <c:v>11296</c:v>
                </c:pt>
                <c:pt idx="109">
                  <c:v>11312</c:v>
                </c:pt>
                <c:pt idx="110">
                  <c:v>11338</c:v>
                </c:pt>
                <c:pt idx="111">
                  <c:v>11338</c:v>
                </c:pt>
                <c:pt idx="112">
                  <c:v>11354.5</c:v>
                </c:pt>
                <c:pt idx="113">
                  <c:v>11354.5</c:v>
                </c:pt>
                <c:pt idx="114">
                  <c:v>11356</c:v>
                </c:pt>
                <c:pt idx="115">
                  <c:v>11356</c:v>
                </c:pt>
                <c:pt idx="116">
                  <c:v>11397</c:v>
                </c:pt>
                <c:pt idx="117">
                  <c:v>11407</c:v>
                </c:pt>
                <c:pt idx="118">
                  <c:v>11432</c:v>
                </c:pt>
                <c:pt idx="119">
                  <c:v>11443</c:v>
                </c:pt>
                <c:pt idx="120">
                  <c:v>11453</c:v>
                </c:pt>
                <c:pt idx="121">
                  <c:v>11825</c:v>
                </c:pt>
                <c:pt idx="122">
                  <c:v>11853</c:v>
                </c:pt>
                <c:pt idx="123">
                  <c:v>11879</c:v>
                </c:pt>
                <c:pt idx="124">
                  <c:v>11907</c:v>
                </c:pt>
                <c:pt idx="125">
                  <c:v>11933</c:v>
                </c:pt>
                <c:pt idx="126">
                  <c:v>11933.5</c:v>
                </c:pt>
                <c:pt idx="127">
                  <c:v>11934</c:v>
                </c:pt>
                <c:pt idx="128">
                  <c:v>11952</c:v>
                </c:pt>
                <c:pt idx="129">
                  <c:v>11979</c:v>
                </c:pt>
                <c:pt idx="130">
                  <c:v>11992</c:v>
                </c:pt>
                <c:pt idx="131">
                  <c:v>11997</c:v>
                </c:pt>
                <c:pt idx="132">
                  <c:v>12043</c:v>
                </c:pt>
                <c:pt idx="133">
                  <c:v>12465</c:v>
                </c:pt>
                <c:pt idx="134">
                  <c:v>12476</c:v>
                </c:pt>
                <c:pt idx="135">
                  <c:v>12520</c:v>
                </c:pt>
                <c:pt idx="136">
                  <c:v>13053</c:v>
                </c:pt>
                <c:pt idx="137">
                  <c:v>13099</c:v>
                </c:pt>
                <c:pt idx="138">
                  <c:v>13130</c:v>
                </c:pt>
                <c:pt idx="139">
                  <c:v>13253</c:v>
                </c:pt>
                <c:pt idx="140">
                  <c:v>13669</c:v>
                </c:pt>
                <c:pt idx="141">
                  <c:v>13689</c:v>
                </c:pt>
                <c:pt idx="142">
                  <c:v>14234.5</c:v>
                </c:pt>
                <c:pt idx="143">
                  <c:v>14241</c:v>
                </c:pt>
                <c:pt idx="144">
                  <c:v>14242.5</c:v>
                </c:pt>
                <c:pt idx="145">
                  <c:v>14246</c:v>
                </c:pt>
                <c:pt idx="146">
                  <c:v>14248</c:v>
                </c:pt>
                <c:pt idx="147">
                  <c:v>14829.5</c:v>
                </c:pt>
                <c:pt idx="148">
                  <c:v>14931</c:v>
                </c:pt>
                <c:pt idx="149">
                  <c:v>15559</c:v>
                </c:pt>
                <c:pt idx="150">
                  <c:v>15564</c:v>
                </c:pt>
                <c:pt idx="151">
                  <c:v>15587</c:v>
                </c:pt>
                <c:pt idx="152">
                  <c:v>15618</c:v>
                </c:pt>
                <c:pt idx="153">
                  <c:v>15623</c:v>
                </c:pt>
                <c:pt idx="154">
                  <c:v>15636</c:v>
                </c:pt>
                <c:pt idx="155">
                  <c:v>15641</c:v>
                </c:pt>
                <c:pt idx="156">
                  <c:v>16095</c:v>
                </c:pt>
                <c:pt idx="157">
                  <c:v>16113</c:v>
                </c:pt>
                <c:pt idx="158">
                  <c:v>16124.5</c:v>
                </c:pt>
                <c:pt idx="159">
                  <c:v>16134</c:v>
                </c:pt>
                <c:pt idx="160">
                  <c:v>16134</c:v>
                </c:pt>
                <c:pt idx="161">
                  <c:v>16139</c:v>
                </c:pt>
                <c:pt idx="162">
                  <c:v>16139</c:v>
                </c:pt>
                <c:pt idx="163">
                  <c:v>16231</c:v>
                </c:pt>
                <c:pt idx="164">
                  <c:v>16249</c:v>
                </c:pt>
                <c:pt idx="165">
                  <c:v>16254</c:v>
                </c:pt>
                <c:pt idx="166">
                  <c:v>16298</c:v>
                </c:pt>
                <c:pt idx="167">
                  <c:v>16605</c:v>
                </c:pt>
                <c:pt idx="168">
                  <c:v>16695</c:v>
                </c:pt>
                <c:pt idx="169">
                  <c:v>16701</c:v>
                </c:pt>
                <c:pt idx="170">
                  <c:v>16764</c:v>
                </c:pt>
                <c:pt idx="171">
                  <c:v>16785</c:v>
                </c:pt>
                <c:pt idx="172">
                  <c:v>17229</c:v>
                </c:pt>
                <c:pt idx="173">
                  <c:v>17234</c:v>
                </c:pt>
                <c:pt idx="174">
                  <c:v>17247</c:v>
                </c:pt>
                <c:pt idx="175">
                  <c:v>17265</c:v>
                </c:pt>
                <c:pt idx="176">
                  <c:v>17265</c:v>
                </c:pt>
                <c:pt idx="177">
                  <c:v>17266.5</c:v>
                </c:pt>
                <c:pt idx="178">
                  <c:v>17266.5</c:v>
                </c:pt>
                <c:pt idx="179">
                  <c:v>17314</c:v>
                </c:pt>
                <c:pt idx="180">
                  <c:v>17316</c:v>
                </c:pt>
                <c:pt idx="181">
                  <c:v>17316</c:v>
                </c:pt>
                <c:pt idx="182">
                  <c:v>17316</c:v>
                </c:pt>
                <c:pt idx="183">
                  <c:v>17316</c:v>
                </c:pt>
                <c:pt idx="184">
                  <c:v>17317.5</c:v>
                </c:pt>
                <c:pt idx="185">
                  <c:v>17317.5</c:v>
                </c:pt>
                <c:pt idx="186">
                  <c:v>17317.5</c:v>
                </c:pt>
                <c:pt idx="187">
                  <c:v>17317.5</c:v>
                </c:pt>
                <c:pt idx="188">
                  <c:v>17337</c:v>
                </c:pt>
                <c:pt idx="189">
                  <c:v>17341</c:v>
                </c:pt>
                <c:pt idx="190">
                  <c:v>17350</c:v>
                </c:pt>
                <c:pt idx="191">
                  <c:v>17353.5</c:v>
                </c:pt>
                <c:pt idx="192">
                  <c:v>17353.5</c:v>
                </c:pt>
                <c:pt idx="193">
                  <c:v>17353.5</c:v>
                </c:pt>
                <c:pt idx="194">
                  <c:v>17353.5</c:v>
                </c:pt>
                <c:pt idx="195">
                  <c:v>17355</c:v>
                </c:pt>
                <c:pt idx="196">
                  <c:v>17355</c:v>
                </c:pt>
                <c:pt idx="197">
                  <c:v>17355</c:v>
                </c:pt>
                <c:pt idx="198">
                  <c:v>17355</c:v>
                </c:pt>
                <c:pt idx="199">
                  <c:v>17396</c:v>
                </c:pt>
                <c:pt idx="200">
                  <c:v>17414</c:v>
                </c:pt>
                <c:pt idx="201">
                  <c:v>17837</c:v>
                </c:pt>
                <c:pt idx="202">
                  <c:v>17875</c:v>
                </c:pt>
                <c:pt idx="203">
                  <c:v>17883</c:v>
                </c:pt>
                <c:pt idx="204">
                  <c:v>17883</c:v>
                </c:pt>
                <c:pt idx="205">
                  <c:v>17884.5</c:v>
                </c:pt>
                <c:pt idx="206">
                  <c:v>17884.5</c:v>
                </c:pt>
                <c:pt idx="207">
                  <c:v>17909</c:v>
                </c:pt>
                <c:pt idx="208">
                  <c:v>17909</c:v>
                </c:pt>
                <c:pt idx="209">
                  <c:v>17927</c:v>
                </c:pt>
                <c:pt idx="210">
                  <c:v>17968</c:v>
                </c:pt>
                <c:pt idx="211">
                  <c:v>18022</c:v>
                </c:pt>
                <c:pt idx="212">
                  <c:v>18040.5</c:v>
                </c:pt>
                <c:pt idx="213">
                  <c:v>18045</c:v>
                </c:pt>
                <c:pt idx="214">
                  <c:v>18045</c:v>
                </c:pt>
                <c:pt idx="215">
                  <c:v>18045</c:v>
                </c:pt>
                <c:pt idx="216">
                  <c:v>18045</c:v>
                </c:pt>
                <c:pt idx="217">
                  <c:v>18052</c:v>
                </c:pt>
                <c:pt idx="218">
                  <c:v>18103</c:v>
                </c:pt>
                <c:pt idx="219">
                  <c:v>18429</c:v>
                </c:pt>
                <c:pt idx="220">
                  <c:v>18563</c:v>
                </c:pt>
                <c:pt idx="221">
                  <c:v>18629</c:v>
                </c:pt>
                <c:pt idx="222">
                  <c:v>18645</c:v>
                </c:pt>
                <c:pt idx="223">
                  <c:v>19009</c:v>
                </c:pt>
                <c:pt idx="224">
                  <c:v>19009</c:v>
                </c:pt>
                <c:pt idx="225">
                  <c:v>19183</c:v>
                </c:pt>
                <c:pt idx="226">
                  <c:v>19191</c:v>
                </c:pt>
                <c:pt idx="227">
                  <c:v>19191</c:v>
                </c:pt>
                <c:pt idx="228">
                  <c:v>19191</c:v>
                </c:pt>
                <c:pt idx="229">
                  <c:v>19696</c:v>
                </c:pt>
                <c:pt idx="230">
                  <c:v>19787.5</c:v>
                </c:pt>
                <c:pt idx="231">
                  <c:v>19812</c:v>
                </c:pt>
                <c:pt idx="232">
                  <c:v>19817</c:v>
                </c:pt>
                <c:pt idx="233">
                  <c:v>20420</c:v>
                </c:pt>
                <c:pt idx="234">
                  <c:v>20450</c:v>
                </c:pt>
                <c:pt idx="235">
                  <c:v>20904</c:v>
                </c:pt>
                <c:pt idx="236">
                  <c:v>22053</c:v>
                </c:pt>
                <c:pt idx="237">
                  <c:v>22077.5</c:v>
                </c:pt>
                <c:pt idx="238">
                  <c:v>22107</c:v>
                </c:pt>
                <c:pt idx="239">
                  <c:v>22640</c:v>
                </c:pt>
                <c:pt idx="240">
                  <c:v>22723</c:v>
                </c:pt>
                <c:pt idx="241">
                  <c:v>22723</c:v>
                </c:pt>
                <c:pt idx="242">
                  <c:v>22723</c:v>
                </c:pt>
                <c:pt idx="243">
                  <c:v>22810</c:v>
                </c:pt>
                <c:pt idx="244">
                  <c:v>23278.5</c:v>
                </c:pt>
                <c:pt idx="245">
                  <c:v>23278.5</c:v>
                </c:pt>
                <c:pt idx="246">
                  <c:v>23278.5</c:v>
                </c:pt>
                <c:pt idx="247">
                  <c:v>23312</c:v>
                </c:pt>
                <c:pt idx="248">
                  <c:v>23392</c:v>
                </c:pt>
                <c:pt idx="249">
                  <c:v>23891.5</c:v>
                </c:pt>
                <c:pt idx="250">
                  <c:v>23891.5</c:v>
                </c:pt>
                <c:pt idx="251">
                  <c:v>23891.5</c:v>
                </c:pt>
                <c:pt idx="252">
                  <c:v>23898</c:v>
                </c:pt>
                <c:pt idx="253">
                  <c:v>23898</c:v>
                </c:pt>
                <c:pt idx="254">
                  <c:v>23898</c:v>
                </c:pt>
                <c:pt idx="255">
                  <c:v>23938</c:v>
                </c:pt>
                <c:pt idx="256">
                  <c:v>24087</c:v>
                </c:pt>
                <c:pt idx="257">
                  <c:v>24464</c:v>
                </c:pt>
                <c:pt idx="258">
                  <c:v>24520</c:v>
                </c:pt>
                <c:pt idx="259">
                  <c:v>24523</c:v>
                </c:pt>
                <c:pt idx="260">
                  <c:v>24664</c:v>
                </c:pt>
                <c:pt idx="261">
                  <c:v>24962</c:v>
                </c:pt>
                <c:pt idx="262">
                  <c:v>24962</c:v>
                </c:pt>
                <c:pt idx="263">
                  <c:v>24962</c:v>
                </c:pt>
                <c:pt idx="264">
                  <c:v>24962</c:v>
                </c:pt>
                <c:pt idx="265">
                  <c:v>24962</c:v>
                </c:pt>
                <c:pt idx="266">
                  <c:v>24962</c:v>
                </c:pt>
                <c:pt idx="267">
                  <c:v>24962</c:v>
                </c:pt>
                <c:pt idx="268">
                  <c:v>25031</c:v>
                </c:pt>
                <c:pt idx="269">
                  <c:v>25031</c:v>
                </c:pt>
                <c:pt idx="270">
                  <c:v>25069</c:v>
                </c:pt>
                <c:pt idx="271">
                  <c:v>25069</c:v>
                </c:pt>
                <c:pt idx="272">
                  <c:v>25069</c:v>
                </c:pt>
                <c:pt idx="273">
                  <c:v>25071</c:v>
                </c:pt>
                <c:pt idx="274">
                  <c:v>25071</c:v>
                </c:pt>
                <c:pt idx="275">
                  <c:v>25093</c:v>
                </c:pt>
                <c:pt idx="276">
                  <c:v>25093</c:v>
                </c:pt>
                <c:pt idx="277">
                  <c:v>25093</c:v>
                </c:pt>
                <c:pt idx="278">
                  <c:v>25265</c:v>
                </c:pt>
                <c:pt idx="279">
                  <c:v>25290</c:v>
                </c:pt>
                <c:pt idx="280">
                  <c:v>25737</c:v>
                </c:pt>
                <c:pt idx="281">
                  <c:v>25744</c:v>
                </c:pt>
                <c:pt idx="282">
                  <c:v>25790</c:v>
                </c:pt>
                <c:pt idx="283">
                  <c:v>25826</c:v>
                </c:pt>
                <c:pt idx="284">
                  <c:v>25844</c:v>
                </c:pt>
                <c:pt idx="285">
                  <c:v>26192</c:v>
                </c:pt>
                <c:pt idx="286">
                  <c:v>26201</c:v>
                </c:pt>
                <c:pt idx="287">
                  <c:v>26201</c:v>
                </c:pt>
                <c:pt idx="288">
                  <c:v>26276</c:v>
                </c:pt>
                <c:pt idx="289">
                  <c:v>26349</c:v>
                </c:pt>
                <c:pt idx="290">
                  <c:v>26408</c:v>
                </c:pt>
                <c:pt idx="291">
                  <c:v>26479</c:v>
                </c:pt>
                <c:pt idx="292">
                  <c:v>26883</c:v>
                </c:pt>
                <c:pt idx="293">
                  <c:v>26886</c:v>
                </c:pt>
                <c:pt idx="294">
                  <c:v>26886</c:v>
                </c:pt>
                <c:pt idx="295">
                  <c:v>26922</c:v>
                </c:pt>
                <c:pt idx="296">
                  <c:v>26924</c:v>
                </c:pt>
                <c:pt idx="297">
                  <c:v>26925.5</c:v>
                </c:pt>
                <c:pt idx="298">
                  <c:v>26958.5</c:v>
                </c:pt>
                <c:pt idx="299">
                  <c:v>26986</c:v>
                </c:pt>
                <c:pt idx="300">
                  <c:v>26998</c:v>
                </c:pt>
                <c:pt idx="301">
                  <c:v>27128.5</c:v>
                </c:pt>
                <c:pt idx="302">
                  <c:v>27422</c:v>
                </c:pt>
                <c:pt idx="303">
                  <c:v>27500.5</c:v>
                </c:pt>
                <c:pt idx="304">
                  <c:v>27527</c:v>
                </c:pt>
                <c:pt idx="305">
                  <c:v>27528</c:v>
                </c:pt>
                <c:pt idx="306">
                  <c:v>27547</c:v>
                </c:pt>
                <c:pt idx="307">
                  <c:v>27553</c:v>
                </c:pt>
                <c:pt idx="308">
                  <c:v>27553</c:v>
                </c:pt>
                <c:pt idx="309">
                  <c:v>28001</c:v>
                </c:pt>
                <c:pt idx="310">
                  <c:v>28071</c:v>
                </c:pt>
                <c:pt idx="311">
                  <c:v>28076</c:v>
                </c:pt>
                <c:pt idx="312">
                  <c:v>28732</c:v>
                </c:pt>
                <c:pt idx="313">
                  <c:v>28778</c:v>
                </c:pt>
                <c:pt idx="314">
                  <c:v>29134</c:v>
                </c:pt>
                <c:pt idx="315">
                  <c:v>29404</c:v>
                </c:pt>
                <c:pt idx="316">
                  <c:v>29706</c:v>
                </c:pt>
                <c:pt idx="317">
                  <c:v>29801</c:v>
                </c:pt>
                <c:pt idx="318">
                  <c:v>29917</c:v>
                </c:pt>
                <c:pt idx="319">
                  <c:v>30017</c:v>
                </c:pt>
                <c:pt idx="320">
                  <c:v>30046.5</c:v>
                </c:pt>
                <c:pt idx="321">
                  <c:v>30378</c:v>
                </c:pt>
                <c:pt idx="322">
                  <c:v>30623</c:v>
                </c:pt>
                <c:pt idx="323">
                  <c:v>30629.5</c:v>
                </c:pt>
                <c:pt idx="324">
                  <c:v>30671</c:v>
                </c:pt>
                <c:pt idx="325">
                  <c:v>30979</c:v>
                </c:pt>
                <c:pt idx="326">
                  <c:v>31054.5</c:v>
                </c:pt>
                <c:pt idx="327">
                  <c:v>31060</c:v>
                </c:pt>
                <c:pt idx="328">
                  <c:v>31106</c:v>
                </c:pt>
                <c:pt idx="329">
                  <c:v>31130</c:v>
                </c:pt>
                <c:pt idx="330">
                  <c:v>31574</c:v>
                </c:pt>
                <c:pt idx="331">
                  <c:v>31669</c:v>
                </c:pt>
                <c:pt idx="332">
                  <c:v>31707</c:v>
                </c:pt>
                <c:pt idx="333">
                  <c:v>31707</c:v>
                </c:pt>
                <c:pt idx="334">
                  <c:v>31713</c:v>
                </c:pt>
                <c:pt idx="335">
                  <c:v>31761</c:v>
                </c:pt>
                <c:pt idx="336">
                  <c:v>31761</c:v>
                </c:pt>
                <c:pt idx="337">
                  <c:v>32169</c:v>
                </c:pt>
                <c:pt idx="338">
                  <c:v>32180.5</c:v>
                </c:pt>
                <c:pt idx="339">
                  <c:v>32188.5</c:v>
                </c:pt>
                <c:pt idx="340">
                  <c:v>32235</c:v>
                </c:pt>
                <c:pt idx="341">
                  <c:v>32235</c:v>
                </c:pt>
                <c:pt idx="342">
                  <c:v>32237.5</c:v>
                </c:pt>
                <c:pt idx="343">
                  <c:v>32253</c:v>
                </c:pt>
                <c:pt idx="344">
                  <c:v>32343</c:v>
                </c:pt>
                <c:pt idx="345">
                  <c:v>32391.5</c:v>
                </c:pt>
                <c:pt idx="346">
                  <c:v>32794</c:v>
                </c:pt>
                <c:pt idx="347">
                  <c:v>32794</c:v>
                </c:pt>
                <c:pt idx="348">
                  <c:v>32843</c:v>
                </c:pt>
                <c:pt idx="349">
                  <c:v>32872</c:v>
                </c:pt>
                <c:pt idx="350">
                  <c:v>32873.5</c:v>
                </c:pt>
                <c:pt idx="351">
                  <c:v>32968.5</c:v>
                </c:pt>
                <c:pt idx="352">
                  <c:v>33455.5</c:v>
                </c:pt>
                <c:pt idx="353">
                  <c:v>33559</c:v>
                </c:pt>
                <c:pt idx="354">
                  <c:v>33997</c:v>
                </c:pt>
                <c:pt idx="355">
                  <c:v>34041</c:v>
                </c:pt>
                <c:pt idx="356">
                  <c:v>34044</c:v>
                </c:pt>
                <c:pt idx="357">
                  <c:v>34082</c:v>
                </c:pt>
                <c:pt idx="358">
                  <c:v>34091.5</c:v>
                </c:pt>
                <c:pt idx="359">
                  <c:v>34118</c:v>
                </c:pt>
                <c:pt idx="360">
                  <c:v>34190</c:v>
                </c:pt>
                <c:pt idx="361">
                  <c:v>34574</c:v>
                </c:pt>
                <c:pt idx="362">
                  <c:v>34618</c:v>
                </c:pt>
                <c:pt idx="363">
                  <c:v>35151</c:v>
                </c:pt>
                <c:pt idx="364">
                  <c:v>35275</c:v>
                </c:pt>
                <c:pt idx="365">
                  <c:v>35280</c:v>
                </c:pt>
                <c:pt idx="366">
                  <c:v>35288</c:v>
                </c:pt>
                <c:pt idx="367">
                  <c:v>35298</c:v>
                </c:pt>
                <c:pt idx="368">
                  <c:v>35316</c:v>
                </c:pt>
                <c:pt idx="369">
                  <c:v>35403</c:v>
                </c:pt>
                <c:pt idx="370">
                  <c:v>35823</c:v>
                </c:pt>
                <c:pt idx="371">
                  <c:v>35827.5</c:v>
                </c:pt>
                <c:pt idx="372">
                  <c:v>35914</c:v>
                </c:pt>
                <c:pt idx="373">
                  <c:v>35950</c:v>
                </c:pt>
                <c:pt idx="374">
                  <c:v>35996</c:v>
                </c:pt>
                <c:pt idx="375">
                  <c:v>35925.5</c:v>
                </c:pt>
                <c:pt idx="376">
                  <c:v>35925.5</c:v>
                </c:pt>
                <c:pt idx="377">
                  <c:v>36336</c:v>
                </c:pt>
                <c:pt idx="378">
                  <c:v>36423</c:v>
                </c:pt>
                <c:pt idx="379">
                  <c:v>36586</c:v>
                </c:pt>
                <c:pt idx="380">
                  <c:v>36652</c:v>
                </c:pt>
                <c:pt idx="381">
                  <c:v>34134</c:v>
                </c:pt>
                <c:pt idx="382">
                  <c:v>35244</c:v>
                </c:pt>
                <c:pt idx="383">
                  <c:v>37099</c:v>
                </c:pt>
                <c:pt idx="384">
                  <c:v>36990</c:v>
                </c:pt>
                <c:pt idx="385">
                  <c:v>37003</c:v>
                </c:pt>
                <c:pt idx="386">
                  <c:v>37034</c:v>
                </c:pt>
                <c:pt idx="387">
                  <c:v>37204</c:v>
                </c:pt>
                <c:pt idx="388">
                  <c:v>35823</c:v>
                </c:pt>
                <c:pt idx="389">
                  <c:v>36336</c:v>
                </c:pt>
                <c:pt idx="390">
                  <c:v>36423</c:v>
                </c:pt>
                <c:pt idx="391">
                  <c:v>36586</c:v>
                </c:pt>
                <c:pt idx="392">
                  <c:v>36652</c:v>
                </c:pt>
                <c:pt idx="393">
                  <c:v>36990</c:v>
                </c:pt>
                <c:pt idx="394">
                  <c:v>37003</c:v>
                </c:pt>
                <c:pt idx="395">
                  <c:v>37034</c:v>
                </c:pt>
                <c:pt idx="396">
                  <c:v>37204</c:v>
                </c:pt>
                <c:pt idx="397">
                  <c:v>37585</c:v>
                </c:pt>
                <c:pt idx="398">
                  <c:v>37635</c:v>
                </c:pt>
                <c:pt idx="399">
                  <c:v>37742</c:v>
                </c:pt>
                <c:pt idx="400">
                  <c:v>37812</c:v>
                </c:pt>
                <c:pt idx="401">
                  <c:v>37514</c:v>
                </c:pt>
                <c:pt idx="402">
                  <c:v>38157</c:v>
                </c:pt>
              </c:numCache>
            </c:numRef>
          </c:xVal>
          <c:yVal>
            <c:numRef>
              <c:f>'Active 1'!$L$21:$L$960</c:f>
              <c:numCache>
                <c:formatCode>General</c:formatCode>
                <c:ptCount val="940"/>
                <c:pt idx="289">
                  <c:v>-3.2593659998383373E-2</c:v>
                </c:pt>
                <c:pt idx="343">
                  <c:v>-6.2761020002653822E-2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EDA-455C-8DB6-587AF388C849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'Active 1'!$F$21:$F$960</c:f>
              <c:numCache>
                <c:formatCode>General</c:formatCode>
                <c:ptCount val="940"/>
                <c:pt idx="0">
                  <c:v>-35829.5</c:v>
                </c:pt>
                <c:pt idx="1">
                  <c:v>-35341</c:v>
                </c:pt>
                <c:pt idx="2">
                  <c:v>-34823</c:v>
                </c:pt>
                <c:pt idx="3">
                  <c:v>-33038</c:v>
                </c:pt>
                <c:pt idx="4">
                  <c:v>-32237</c:v>
                </c:pt>
                <c:pt idx="5">
                  <c:v>-31732</c:v>
                </c:pt>
                <c:pt idx="6">
                  <c:v>-29480</c:v>
                </c:pt>
                <c:pt idx="7">
                  <c:v>-25859</c:v>
                </c:pt>
                <c:pt idx="8">
                  <c:v>-25774</c:v>
                </c:pt>
                <c:pt idx="9">
                  <c:v>-25305</c:v>
                </c:pt>
                <c:pt idx="10">
                  <c:v>-22268</c:v>
                </c:pt>
                <c:pt idx="11">
                  <c:v>-22142</c:v>
                </c:pt>
                <c:pt idx="12">
                  <c:v>-20429</c:v>
                </c:pt>
                <c:pt idx="13">
                  <c:v>-15031.5</c:v>
                </c:pt>
                <c:pt idx="14">
                  <c:v>-13155</c:v>
                </c:pt>
                <c:pt idx="15">
                  <c:v>-11890</c:v>
                </c:pt>
                <c:pt idx="16">
                  <c:v>-10198</c:v>
                </c:pt>
                <c:pt idx="17">
                  <c:v>-10169</c:v>
                </c:pt>
                <c:pt idx="18">
                  <c:v>-10145</c:v>
                </c:pt>
                <c:pt idx="19">
                  <c:v>-9726</c:v>
                </c:pt>
                <c:pt idx="20">
                  <c:v>-9721</c:v>
                </c:pt>
                <c:pt idx="21">
                  <c:v>-9640</c:v>
                </c:pt>
                <c:pt idx="22">
                  <c:v>-9068</c:v>
                </c:pt>
                <c:pt idx="23">
                  <c:v>-8936.5</c:v>
                </c:pt>
                <c:pt idx="24">
                  <c:v>-8343</c:v>
                </c:pt>
                <c:pt idx="25">
                  <c:v>-7901</c:v>
                </c:pt>
                <c:pt idx="26">
                  <c:v>-4896</c:v>
                </c:pt>
                <c:pt idx="27">
                  <c:v>-4847</c:v>
                </c:pt>
                <c:pt idx="28">
                  <c:v>-4829</c:v>
                </c:pt>
                <c:pt idx="29">
                  <c:v>-3747</c:v>
                </c:pt>
                <c:pt idx="30">
                  <c:v>-3716</c:v>
                </c:pt>
                <c:pt idx="31">
                  <c:v>-2998</c:v>
                </c:pt>
                <c:pt idx="32">
                  <c:v>-2980</c:v>
                </c:pt>
                <c:pt idx="33">
                  <c:v>-2939</c:v>
                </c:pt>
                <c:pt idx="34">
                  <c:v>-2926</c:v>
                </c:pt>
                <c:pt idx="35">
                  <c:v>0</c:v>
                </c:pt>
                <c:pt idx="36">
                  <c:v>16</c:v>
                </c:pt>
                <c:pt idx="37">
                  <c:v>1068.5</c:v>
                </c:pt>
                <c:pt idx="38">
                  <c:v>2853</c:v>
                </c:pt>
                <c:pt idx="39">
                  <c:v>3066</c:v>
                </c:pt>
                <c:pt idx="40">
                  <c:v>4097</c:v>
                </c:pt>
                <c:pt idx="41">
                  <c:v>4108.5</c:v>
                </c:pt>
                <c:pt idx="42">
                  <c:v>4110</c:v>
                </c:pt>
                <c:pt idx="43">
                  <c:v>4110</c:v>
                </c:pt>
                <c:pt idx="44">
                  <c:v>4143</c:v>
                </c:pt>
                <c:pt idx="45">
                  <c:v>4144.5</c:v>
                </c:pt>
                <c:pt idx="46">
                  <c:v>4151</c:v>
                </c:pt>
                <c:pt idx="47">
                  <c:v>4628</c:v>
                </c:pt>
                <c:pt idx="48">
                  <c:v>4687</c:v>
                </c:pt>
                <c:pt idx="49">
                  <c:v>4777</c:v>
                </c:pt>
                <c:pt idx="50">
                  <c:v>4813</c:v>
                </c:pt>
                <c:pt idx="51">
                  <c:v>5834.5</c:v>
                </c:pt>
                <c:pt idx="52">
                  <c:v>5854</c:v>
                </c:pt>
                <c:pt idx="53">
                  <c:v>5859</c:v>
                </c:pt>
                <c:pt idx="54">
                  <c:v>5895</c:v>
                </c:pt>
                <c:pt idx="55">
                  <c:v>5908</c:v>
                </c:pt>
                <c:pt idx="56">
                  <c:v>5923</c:v>
                </c:pt>
                <c:pt idx="57">
                  <c:v>5985</c:v>
                </c:pt>
                <c:pt idx="58">
                  <c:v>6162</c:v>
                </c:pt>
                <c:pt idx="59">
                  <c:v>6503</c:v>
                </c:pt>
                <c:pt idx="60">
                  <c:v>6680</c:v>
                </c:pt>
                <c:pt idx="61">
                  <c:v>6995</c:v>
                </c:pt>
                <c:pt idx="62">
                  <c:v>7062</c:v>
                </c:pt>
                <c:pt idx="63">
                  <c:v>7080</c:v>
                </c:pt>
                <c:pt idx="64">
                  <c:v>7144</c:v>
                </c:pt>
                <c:pt idx="65">
                  <c:v>7572</c:v>
                </c:pt>
                <c:pt idx="66">
                  <c:v>7585</c:v>
                </c:pt>
                <c:pt idx="67">
                  <c:v>7590</c:v>
                </c:pt>
                <c:pt idx="68">
                  <c:v>7634</c:v>
                </c:pt>
                <c:pt idx="69">
                  <c:v>7674</c:v>
                </c:pt>
                <c:pt idx="70">
                  <c:v>7679</c:v>
                </c:pt>
                <c:pt idx="71">
                  <c:v>7706</c:v>
                </c:pt>
                <c:pt idx="72">
                  <c:v>7782</c:v>
                </c:pt>
                <c:pt idx="73">
                  <c:v>8247</c:v>
                </c:pt>
                <c:pt idx="74">
                  <c:v>8311</c:v>
                </c:pt>
                <c:pt idx="75">
                  <c:v>8314</c:v>
                </c:pt>
                <c:pt idx="76">
                  <c:v>8342</c:v>
                </c:pt>
                <c:pt idx="77">
                  <c:v>8442</c:v>
                </c:pt>
                <c:pt idx="78">
                  <c:v>8804.5</c:v>
                </c:pt>
                <c:pt idx="79">
                  <c:v>8888</c:v>
                </c:pt>
                <c:pt idx="80">
                  <c:v>8888</c:v>
                </c:pt>
                <c:pt idx="81">
                  <c:v>9027</c:v>
                </c:pt>
                <c:pt idx="82">
                  <c:v>9573</c:v>
                </c:pt>
                <c:pt idx="83">
                  <c:v>9628.5</c:v>
                </c:pt>
                <c:pt idx="84">
                  <c:v>9669.5</c:v>
                </c:pt>
                <c:pt idx="85">
                  <c:v>9733.5</c:v>
                </c:pt>
                <c:pt idx="86">
                  <c:v>10135</c:v>
                </c:pt>
                <c:pt idx="87">
                  <c:v>10194</c:v>
                </c:pt>
                <c:pt idx="88">
                  <c:v>10241.5</c:v>
                </c:pt>
                <c:pt idx="89">
                  <c:v>10258</c:v>
                </c:pt>
                <c:pt idx="90">
                  <c:v>10323.5</c:v>
                </c:pt>
                <c:pt idx="91">
                  <c:v>10341.5</c:v>
                </c:pt>
                <c:pt idx="92">
                  <c:v>10627</c:v>
                </c:pt>
                <c:pt idx="93">
                  <c:v>10627</c:v>
                </c:pt>
                <c:pt idx="94">
                  <c:v>10662</c:v>
                </c:pt>
                <c:pt idx="95">
                  <c:v>10663.5</c:v>
                </c:pt>
                <c:pt idx="96">
                  <c:v>10676</c:v>
                </c:pt>
                <c:pt idx="97">
                  <c:v>10704</c:v>
                </c:pt>
                <c:pt idx="98">
                  <c:v>10707</c:v>
                </c:pt>
                <c:pt idx="99">
                  <c:v>10716</c:v>
                </c:pt>
                <c:pt idx="100">
                  <c:v>10748</c:v>
                </c:pt>
                <c:pt idx="101">
                  <c:v>10761</c:v>
                </c:pt>
                <c:pt idx="102">
                  <c:v>10768.5</c:v>
                </c:pt>
                <c:pt idx="103">
                  <c:v>10770</c:v>
                </c:pt>
                <c:pt idx="104">
                  <c:v>10840</c:v>
                </c:pt>
                <c:pt idx="105">
                  <c:v>10894</c:v>
                </c:pt>
                <c:pt idx="106">
                  <c:v>11241.5</c:v>
                </c:pt>
                <c:pt idx="107">
                  <c:v>11271</c:v>
                </c:pt>
                <c:pt idx="108">
                  <c:v>11296</c:v>
                </c:pt>
                <c:pt idx="109">
                  <c:v>11312</c:v>
                </c:pt>
                <c:pt idx="110">
                  <c:v>11338</c:v>
                </c:pt>
                <c:pt idx="111">
                  <c:v>11338</c:v>
                </c:pt>
                <c:pt idx="112">
                  <c:v>11354.5</c:v>
                </c:pt>
                <c:pt idx="113">
                  <c:v>11354.5</c:v>
                </c:pt>
                <c:pt idx="114">
                  <c:v>11356</c:v>
                </c:pt>
                <c:pt idx="115">
                  <c:v>11356</c:v>
                </c:pt>
                <c:pt idx="116">
                  <c:v>11397</c:v>
                </c:pt>
                <c:pt idx="117">
                  <c:v>11407</c:v>
                </c:pt>
                <c:pt idx="118">
                  <c:v>11432</c:v>
                </c:pt>
                <c:pt idx="119">
                  <c:v>11443</c:v>
                </c:pt>
                <c:pt idx="120">
                  <c:v>11453</c:v>
                </c:pt>
                <c:pt idx="121">
                  <c:v>11825</c:v>
                </c:pt>
                <c:pt idx="122">
                  <c:v>11853</c:v>
                </c:pt>
                <c:pt idx="123">
                  <c:v>11879</c:v>
                </c:pt>
                <c:pt idx="124">
                  <c:v>11907</c:v>
                </c:pt>
                <c:pt idx="125">
                  <c:v>11933</c:v>
                </c:pt>
                <c:pt idx="126">
                  <c:v>11933.5</c:v>
                </c:pt>
                <c:pt idx="127">
                  <c:v>11934</c:v>
                </c:pt>
                <c:pt idx="128">
                  <c:v>11952</c:v>
                </c:pt>
                <c:pt idx="129">
                  <c:v>11979</c:v>
                </c:pt>
                <c:pt idx="130">
                  <c:v>11992</c:v>
                </c:pt>
                <c:pt idx="131">
                  <c:v>11997</c:v>
                </c:pt>
                <c:pt idx="132">
                  <c:v>12043</c:v>
                </c:pt>
                <c:pt idx="133">
                  <c:v>12465</c:v>
                </c:pt>
                <c:pt idx="134">
                  <c:v>12476</c:v>
                </c:pt>
                <c:pt idx="135">
                  <c:v>12520</c:v>
                </c:pt>
                <c:pt idx="136">
                  <c:v>13053</c:v>
                </c:pt>
                <c:pt idx="137">
                  <c:v>13099</c:v>
                </c:pt>
                <c:pt idx="138">
                  <c:v>13130</c:v>
                </c:pt>
                <c:pt idx="139">
                  <c:v>13253</c:v>
                </c:pt>
                <c:pt idx="140">
                  <c:v>13669</c:v>
                </c:pt>
                <c:pt idx="141">
                  <c:v>13689</c:v>
                </c:pt>
                <c:pt idx="142">
                  <c:v>14234.5</c:v>
                </c:pt>
                <c:pt idx="143">
                  <c:v>14241</c:v>
                </c:pt>
                <c:pt idx="144">
                  <c:v>14242.5</c:v>
                </c:pt>
                <c:pt idx="145">
                  <c:v>14246</c:v>
                </c:pt>
                <c:pt idx="146">
                  <c:v>14248</c:v>
                </c:pt>
                <c:pt idx="147">
                  <c:v>14829.5</c:v>
                </c:pt>
                <c:pt idx="148">
                  <c:v>14931</c:v>
                </c:pt>
                <c:pt idx="149">
                  <c:v>15559</c:v>
                </c:pt>
                <c:pt idx="150">
                  <c:v>15564</c:v>
                </c:pt>
                <c:pt idx="151">
                  <c:v>15587</c:v>
                </c:pt>
                <c:pt idx="152">
                  <c:v>15618</c:v>
                </c:pt>
                <c:pt idx="153">
                  <c:v>15623</c:v>
                </c:pt>
                <c:pt idx="154">
                  <c:v>15636</c:v>
                </c:pt>
                <c:pt idx="155">
                  <c:v>15641</c:v>
                </c:pt>
                <c:pt idx="156">
                  <c:v>16095</c:v>
                </c:pt>
                <c:pt idx="157">
                  <c:v>16113</c:v>
                </c:pt>
                <c:pt idx="158">
                  <c:v>16124.5</c:v>
                </c:pt>
                <c:pt idx="159">
                  <c:v>16134</c:v>
                </c:pt>
                <c:pt idx="160">
                  <c:v>16134</c:v>
                </c:pt>
                <c:pt idx="161">
                  <c:v>16139</c:v>
                </c:pt>
                <c:pt idx="162">
                  <c:v>16139</c:v>
                </c:pt>
                <c:pt idx="163">
                  <c:v>16231</c:v>
                </c:pt>
                <c:pt idx="164">
                  <c:v>16249</c:v>
                </c:pt>
                <c:pt idx="165">
                  <c:v>16254</c:v>
                </c:pt>
                <c:pt idx="166">
                  <c:v>16298</c:v>
                </c:pt>
                <c:pt idx="167">
                  <c:v>16605</c:v>
                </c:pt>
                <c:pt idx="168">
                  <c:v>16695</c:v>
                </c:pt>
                <c:pt idx="169">
                  <c:v>16701</c:v>
                </c:pt>
                <c:pt idx="170">
                  <c:v>16764</c:v>
                </c:pt>
                <c:pt idx="171">
                  <c:v>16785</c:v>
                </c:pt>
                <c:pt idx="172">
                  <c:v>17229</c:v>
                </c:pt>
                <c:pt idx="173">
                  <c:v>17234</c:v>
                </c:pt>
                <c:pt idx="174">
                  <c:v>17247</c:v>
                </c:pt>
                <c:pt idx="175">
                  <c:v>17265</c:v>
                </c:pt>
                <c:pt idx="176">
                  <c:v>17265</c:v>
                </c:pt>
                <c:pt idx="177">
                  <c:v>17266.5</c:v>
                </c:pt>
                <c:pt idx="178">
                  <c:v>17266.5</c:v>
                </c:pt>
                <c:pt idx="179">
                  <c:v>17314</c:v>
                </c:pt>
                <c:pt idx="180">
                  <c:v>17316</c:v>
                </c:pt>
                <c:pt idx="181">
                  <c:v>17316</c:v>
                </c:pt>
                <c:pt idx="182">
                  <c:v>17316</c:v>
                </c:pt>
                <c:pt idx="183">
                  <c:v>17316</c:v>
                </c:pt>
                <c:pt idx="184">
                  <c:v>17317.5</c:v>
                </c:pt>
                <c:pt idx="185">
                  <c:v>17317.5</c:v>
                </c:pt>
                <c:pt idx="186">
                  <c:v>17317.5</c:v>
                </c:pt>
                <c:pt idx="187">
                  <c:v>17317.5</c:v>
                </c:pt>
                <c:pt idx="188">
                  <c:v>17337</c:v>
                </c:pt>
                <c:pt idx="189">
                  <c:v>17341</c:v>
                </c:pt>
                <c:pt idx="190">
                  <c:v>17350</c:v>
                </c:pt>
                <c:pt idx="191">
                  <c:v>17353.5</c:v>
                </c:pt>
                <c:pt idx="192">
                  <c:v>17353.5</c:v>
                </c:pt>
                <c:pt idx="193">
                  <c:v>17353.5</c:v>
                </c:pt>
                <c:pt idx="194">
                  <c:v>17353.5</c:v>
                </c:pt>
                <c:pt idx="195">
                  <c:v>17355</c:v>
                </c:pt>
                <c:pt idx="196">
                  <c:v>17355</c:v>
                </c:pt>
                <c:pt idx="197">
                  <c:v>17355</c:v>
                </c:pt>
                <c:pt idx="198">
                  <c:v>17355</c:v>
                </c:pt>
                <c:pt idx="199">
                  <c:v>17396</c:v>
                </c:pt>
                <c:pt idx="200">
                  <c:v>17414</c:v>
                </c:pt>
                <c:pt idx="201">
                  <c:v>17837</c:v>
                </c:pt>
                <c:pt idx="202">
                  <c:v>17875</c:v>
                </c:pt>
                <c:pt idx="203">
                  <c:v>17883</c:v>
                </c:pt>
                <c:pt idx="204">
                  <c:v>17883</c:v>
                </c:pt>
                <c:pt idx="205">
                  <c:v>17884.5</c:v>
                </c:pt>
                <c:pt idx="206">
                  <c:v>17884.5</c:v>
                </c:pt>
                <c:pt idx="207">
                  <c:v>17909</c:v>
                </c:pt>
                <c:pt idx="208">
                  <c:v>17909</c:v>
                </c:pt>
                <c:pt idx="209">
                  <c:v>17927</c:v>
                </c:pt>
                <c:pt idx="210">
                  <c:v>17968</c:v>
                </c:pt>
                <c:pt idx="211">
                  <c:v>18022</c:v>
                </c:pt>
                <c:pt idx="212">
                  <c:v>18040.5</c:v>
                </c:pt>
                <c:pt idx="213">
                  <c:v>18045</c:v>
                </c:pt>
                <c:pt idx="214">
                  <c:v>18045</c:v>
                </c:pt>
                <c:pt idx="215">
                  <c:v>18045</c:v>
                </c:pt>
                <c:pt idx="216">
                  <c:v>18045</c:v>
                </c:pt>
                <c:pt idx="217">
                  <c:v>18052</c:v>
                </c:pt>
                <c:pt idx="218">
                  <c:v>18103</c:v>
                </c:pt>
                <c:pt idx="219">
                  <c:v>18429</c:v>
                </c:pt>
                <c:pt idx="220">
                  <c:v>18563</c:v>
                </c:pt>
                <c:pt idx="221">
                  <c:v>18629</c:v>
                </c:pt>
                <c:pt idx="222">
                  <c:v>18645</c:v>
                </c:pt>
                <c:pt idx="223">
                  <c:v>19009</c:v>
                </c:pt>
                <c:pt idx="224">
                  <c:v>19009</c:v>
                </c:pt>
                <c:pt idx="225">
                  <c:v>19183</c:v>
                </c:pt>
                <c:pt idx="226">
                  <c:v>19191</c:v>
                </c:pt>
                <c:pt idx="227">
                  <c:v>19191</c:v>
                </c:pt>
                <c:pt idx="228">
                  <c:v>19191</c:v>
                </c:pt>
                <c:pt idx="229">
                  <c:v>19696</c:v>
                </c:pt>
                <c:pt idx="230">
                  <c:v>19787.5</c:v>
                </c:pt>
                <c:pt idx="231">
                  <c:v>19812</c:v>
                </c:pt>
                <c:pt idx="232">
                  <c:v>19817</c:v>
                </c:pt>
                <c:pt idx="233">
                  <c:v>20420</c:v>
                </c:pt>
                <c:pt idx="234">
                  <c:v>20450</c:v>
                </c:pt>
                <c:pt idx="235">
                  <c:v>20904</c:v>
                </c:pt>
                <c:pt idx="236">
                  <c:v>22053</c:v>
                </c:pt>
                <c:pt idx="237">
                  <c:v>22077.5</c:v>
                </c:pt>
                <c:pt idx="238">
                  <c:v>22107</c:v>
                </c:pt>
                <c:pt idx="239">
                  <c:v>22640</c:v>
                </c:pt>
                <c:pt idx="240">
                  <c:v>22723</c:v>
                </c:pt>
                <c:pt idx="241">
                  <c:v>22723</c:v>
                </c:pt>
                <c:pt idx="242">
                  <c:v>22723</c:v>
                </c:pt>
                <c:pt idx="243">
                  <c:v>22810</c:v>
                </c:pt>
                <c:pt idx="244">
                  <c:v>23278.5</c:v>
                </c:pt>
                <c:pt idx="245">
                  <c:v>23278.5</c:v>
                </c:pt>
                <c:pt idx="246">
                  <c:v>23278.5</c:v>
                </c:pt>
                <c:pt idx="247">
                  <c:v>23312</c:v>
                </c:pt>
                <c:pt idx="248">
                  <c:v>23392</c:v>
                </c:pt>
                <c:pt idx="249">
                  <c:v>23891.5</c:v>
                </c:pt>
                <c:pt idx="250">
                  <c:v>23891.5</c:v>
                </c:pt>
                <c:pt idx="251">
                  <c:v>23891.5</c:v>
                </c:pt>
                <c:pt idx="252">
                  <c:v>23898</c:v>
                </c:pt>
                <c:pt idx="253">
                  <c:v>23898</c:v>
                </c:pt>
                <c:pt idx="254">
                  <c:v>23898</c:v>
                </c:pt>
                <c:pt idx="255">
                  <c:v>23938</c:v>
                </c:pt>
                <c:pt idx="256">
                  <c:v>24087</c:v>
                </c:pt>
                <c:pt idx="257">
                  <c:v>24464</c:v>
                </c:pt>
                <c:pt idx="258">
                  <c:v>24520</c:v>
                </c:pt>
                <c:pt idx="259">
                  <c:v>24523</c:v>
                </c:pt>
                <c:pt idx="260">
                  <c:v>24664</c:v>
                </c:pt>
                <c:pt idx="261">
                  <c:v>24962</c:v>
                </c:pt>
                <c:pt idx="262">
                  <c:v>24962</c:v>
                </c:pt>
                <c:pt idx="263">
                  <c:v>24962</c:v>
                </c:pt>
                <c:pt idx="264">
                  <c:v>24962</c:v>
                </c:pt>
                <c:pt idx="265">
                  <c:v>24962</c:v>
                </c:pt>
                <c:pt idx="266">
                  <c:v>24962</c:v>
                </c:pt>
                <c:pt idx="267">
                  <c:v>24962</c:v>
                </c:pt>
                <c:pt idx="268">
                  <c:v>25031</c:v>
                </c:pt>
                <c:pt idx="269">
                  <c:v>25031</c:v>
                </c:pt>
                <c:pt idx="270">
                  <c:v>25069</c:v>
                </c:pt>
                <c:pt idx="271">
                  <c:v>25069</c:v>
                </c:pt>
                <c:pt idx="272">
                  <c:v>25069</c:v>
                </c:pt>
                <c:pt idx="273">
                  <c:v>25071</c:v>
                </c:pt>
                <c:pt idx="274">
                  <c:v>25071</c:v>
                </c:pt>
                <c:pt idx="275">
                  <c:v>25093</c:v>
                </c:pt>
                <c:pt idx="276">
                  <c:v>25093</c:v>
                </c:pt>
                <c:pt idx="277">
                  <c:v>25093</c:v>
                </c:pt>
                <c:pt idx="278">
                  <c:v>25265</c:v>
                </c:pt>
                <c:pt idx="279">
                  <c:v>25290</c:v>
                </c:pt>
                <c:pt idx="280">
                  <c:v>25737</c:v>
                </c:pt>
                <c:pt idx="281">
                  <c:v>25744</c:v>
                </c:pt>
                <c:pt idx="282">
                  <c:v>25790</c:v>
                </c:pt>
                <c:pt idx="283">
                  <c:v>25826</c:v>
                </c:pt>
                <c:pt idx="284">
                  <c:v>25844</c:v>
                </c:pt>
                <c:pt idx="285">
                  <c:v>26192</c:v>
                </c:pt>
                <c:pt idx="286">
                  <c:v>26201</c:v>
                </c:pt>
                <c:pt idx="287">
                  <c:v>26201</c:v>
                </c:pt>
                <c:pt idx="288">
                  <c:v>26276</c:v>
                </c:pt>
                <c:pt idx="289">
                  <c:v>26349</c:v>
                </c:pt>
                <c:pt idx="290">
                  <c:v>26408</c:v>
                </c:pt>
                <c:pt idx="291">
                  <c:v>26479</c:v>
                </c:pt>
                <c:pt idx="292">
                  <c:v>26883</c:v>
                </c:pt>
                <c:pt idx="293">
                  <c:v>26886</c:v>
                </c:pt>
                <c:pt idx="294">
                  <c:v>26886</c:v>
                </c:pt>
                <c:pt idx="295">
                  <c:v>26922</c:v>
                </c:pt>
                <c:pt idx="296">
                  <c:v>26924</c:v>
                </c:pt>
                <c:pt idx="297">
                  <c:v>26925.5</c:v>
                </c:pt>
                <c:pt idx="298">
                  <c:v>26958.5</c:v>
                </c:pt>
                <c:pt idx="299">
                  <c:v>26986</c:v>
                </c:pt>
                <c:pt idx="300">
                  <c:v>26998</c:v>
                </c:pt>
                <c:pt idx="301">
                  <c:v>27128.5</c:v>
                </c:pt>
                <c:pt idx="302">
                  <c:v>27422</c:v>
                </c:pt>
                <c:pt idx="303">
                  <c:v>27500.5</c:v>
                </c:pt>
                <c:pt idx="304">
                  <c:v>27527</c:v>
                </c:pt>
                <c:pt idx="305">
                  <c:v>27528</c:v>
                </c:pt>
                <c:pt idx="306">
                  <c:v>27547</c:v>
                </c:pt>
                <c:pt idx="307">
                  <c:v>27553</c:v>
                </c:pt>
                <c:pt idx="308">
                  <c:v>27553</c:v>
                </c:pt>
                <c:pt idx="309">
                  <c:v>28001</c:v>
                </c:pt>
                <c:pt idx="310">
                  <c:v>28071</c:v>
                </c:pt>
                <c:pt idx="311">
                  <c:v>28076</c:v>
                </c:pt>
                <c:pt idx="312">
                  <c:v>28732</c:v>
                </c:pt>
                <c:pt idx="313">
                  <c:v>28778</c:v>
                </c:pt>
                <c:pt idx="314">
                  <c:v>29134</c:v>
                </c:pt>
                <c:pt idx="315">
                  <c:v>29404</c:v>
                </c:pt>
                <c:pt idx="316">
                  <c:v>29706</c:v>
                </c:pt>
                <c:pt idx="317">
                  <c:v>29801</c:v>
                </c:pt>
                <c:pt idx="318">
                  <c:v>29917</c:v>
                </c:pt>
                <c:pt idx="319">
                  <c:v>30017</c:v>
                </c:pt>
                <c:pt idx="320">
                  <c:v>30046.5</c:v>
                </c:pt>
                <c:pt idx="321">
                  <c:v>30378</c:v>
                </c:pt>
                <c:pt idx="322">
                  <c:v>30623</c:v>
                </c:pt>
                <c:pt idx="323">
                  <c:v>30629.5</c:v>
                </c:pt>
                <c:pt idx="324">
                  <c:v>30671</c:v>
                </c:pt>
                <c:pt idx="325">
                  <c:v>30979</c:v>
                </c:pt>
                <c:pt idx="326">
                  <c:v>31054.5</c:v>
                </c:pt>
                <c:pt idx="327">
                  <c:v>31060</c:v>
                </c:pt>
                <c:pt idx="328">
                  <c:v>31106</c:v>
                </c:pt>
                <c:pt idx="329">
                  <c:v>31130</c:v>
                </c:pt>
                <c:pt idx="330">
                  <c:v>31574</c:v>
                </c:pt>
                <c:pt idx="331">
                  <c:v>31669</c:v>
                </c:pt>
                <c:pt idx="332">
                  <c:v>31707</c:v>
                </c:pt>
                <c:pt idx="333">
                  <c:v>31707</c:v>
                </c:pt>
                <c:pt idx="334">
                  <c:v>31713</c:v>
                </c:pt>
                <c:pt idx="335">
                  <c:v>31761</c:v>
                </c:pt>
                <c:pt idx="336">
                  <c:v>31761</c:v>
                </c:pt>
                <c:pt idx="337">
                  <c:v>32169</c:v>
                </c:pt>
                <c:pt idx="338">
                  <c:v>32180.5</c:v>
                </c:pt>
                <c:pt idx="339">
                  <c:v>32188.5</c:v>
                </c:pt>
                <c:pt idx="340">
                  <c:v>32235</c:v>
                </c:pt>
                <c:pt idx="341">
                  <c:v>32235</c:v>
                </c:pt>
                <c:pt idx="342">
                  <c:v>32237.5</c:v>
                </c:pt>
                <c:pt idx="343">
                  <c:v>32253</c:v>
                </c:pt>
                <c:pt idx="344">
                  <c:v>32343</c:v>
                </c:pt>
                <c:pt idx="345">
                  <c:v>32391.5</c:v>
                </c:pt>
                <c:pt idx="346">
                  <c:v>32794</c:v>
                </c:pt>
                <c:pt idx="347">
                  <c:v>32794</c:v>
                </c:pt>
                <c:pt idx="348">
                  <c:v>32843</c:v>
                </c:pt>
                <c:pt idx="349">
                  <c:v>32872</c:v>
                </c:pt>
                <c:pt idx="350">
                  <c:v>32873.5</c:v>
                </c:pt>
                <c:pt idx="351">
                  <c:v>32968.5</c:v>
                </c:pt>
                <c:pt idx="352">
                  <c:v>33455.5</c:v>
                </c:pt>
                <c:pt idx="353">
                  <c:v>33559</c:v>
                </c:pt>
                <c:pt idx="354">
                  <c:v>33997</c:v>
                </c:pt>
                <c:pt idx="355">
                  <c:v>34041</c:v>
                </c:pt>
                <c:pt idx="356">
                  <c:v>34044</c:v>
                </c:pt>
                <c:pt idx="357">
                  <c:v>34082</c:v>
                </c:pt>
                <c:pt idx="358">
                  <c:v>34091.5</c:v>
                </c:pt>
                <c:pt idx="359">
                  <c:v>34118</c:v>
                </c:pt>
                <c:pt idx="360">
                  <c:v>34190</c:v>
                </c:pt>
                <c:pt idx="361">
                  <c:v>34574</c:v>
                </c:pt>
                <c:pt idx="362">
                  <c:v>34618</c:v>
                </c:pt>
                <c:pt idx="363">
                  <c:v>35151</c:v>
                </c:pt>
                <c:pt idx="364">
                  <c:v>35275</c:v>
                </c:pt>
                <c:pt idx="365">
                  <c:v>35280</c:v>
                </c:pt>
                <c:pt idx="366">
                  <c:v>35288</c:v>
                </c:pt>
                <c:pt idx="367">
                  <c:v>35298</c:v>
                </c:pt>
                <c:pt idx="368">
                  <c:v>35316</c:v>
                </c:pt>
                <c:pt idx="369">
                  <c:v>35403</c:v>
                </c:pt>
                <c:pt idx="370">
                  <c:v>35823</c:v>
                </c:pt>
                <c:pt idx="371">
                  <c:v>35827.5</c:v>
                </c:pt>
                <c:pt idx="372">
                  <c:v>35914</c:v>
                </c:pt>
                <c:pt idx="373">
                  <c:v>35950</c:v>
                </c:pt>
                <c:pt idx="374">
                  <c:v>35996</c:v>
                </c:pt>
                <c:pt idx="375">
                  <c:v>35925.5</c:v>
                </c:pt>
                <c:pt idx="376">
                  <c:v>35925.5</c:v>
                </c:pt>
                <c:pt idx="377">
                  <c:v>36336</c:v>
                </c:pt>
                <c:pt idx="378">
                  <c:v>36423</c:v>
                </c:pt>
                <c:pt idx="379">
                  <c:v>36586</c:v>
                </c:pt>
                <c:pt idx="380">
                  <c:v>36652</c:v>
                </c:pt>
                <c:pt idx="381">
                  <c:v>34134</c:v>
                </c:pt>
                <c:pt idx="382">
                  <c:v>35244</c:v>
                </c:pt>
                <c:pt idx="383">
                  <c:v>37099</c:v>
                </c:pt>
                <c:pt idx="384">
                  <c:v>36990</c:v>
                </c:pt>
                <c:pt idx="385">
                  <c:v>37003</c:v>
                </c:pt>
                <c:pt idx="386">
                  <c:v>37034</c:v>
                </c:pt>
                <c:pt idx="387">
                  <c:v>37204</c:v>
                </c:pt>
                <c:pt idx="388">
                  <c:v>35823</c:v>
                </c:pt>
                <c:pt idx="389">
                  <c:v>36336</c:v>
                </c:pt>
                <c:pt idx="390">
                  <c:v>36423</c:v>
                </c:pt>
                <c:pt idx="391">
                  <c:v>36586</c:v>
                </c:pt>
                <c:pt idx="392">
                  <c:v>36652</c:v>
                </c:pt>
                <c:pt idx="393">
                  <c:v>36990</c:v>
                </c:pt>
                <c:pt idx="394">
                  <c:v>37003</c:v>
                </c:pt>
                <c:pt idx="395">
                  <c:v>37034</c:v>
                </c:pt>
                <c:pt idx="396">
                  <c:v>37204</c:v>
                </c:pt>
                <c:pt idx="397">
                  <c:v>37585</c:v>
                </c:pt>
                <c:pt idx="398">
                  <c:v>37635</c:v>
                </c:pt>
                <c:pt idx="399">
                  <c:v>37742</c:v>
                </c:pt>
                <c:pt idx="400">
                  <c:v>37812</c:v>
                </c:pt>
                <c:pt idx="401">
                  <c:v>37514</c:v>
                </c:pt>
                <c:pt idx="402">
                  <c:v>38157</c:v>
                </c:pt>
              </c:numCache>
            </c:numRef>
          </c:xVal>
          <c:yVal>
            <c:numRef>
              <c:f>'Active 1'!$M$21:$M$960</c:f>
              <c:numCache>
                <c:formatCode>General</c:formatCode>
                <c:ptCount val="94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EDA-455C-8DB6-587AF388C849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1'!$F$21:$F$960</c:f>
              <c:numCache>
                <c:formatCode>General</c:formatCode>
                <c:ptCount val="940"/>
                <c:pt idx="0">
                  <c:v>-35829.5</c:v>
                </c:pt>
                <c:pt idx="1">
                  <c:v>-35341</c:v>
                </c:pt>
                <c:pt idx="2">
                  <c:v>-34823</c:v>
                </c:pt>
                <c:pt idx="3">
                  <c:v>-33038</c:v>
                </c:pt>
                <c:pt idx="4">
                  <c:v>-32237</c:v>
                </c:pt>
                <c:pt idx="5">
                  <c:v>-31732</c:v>
                </c:pt>
                <c:pt idx="6">
                  <c:v>-29480</c:v>
                </c:pt>
                <c:pt idx="7">
                  <c:v>-25859</c:v>
                </c:pt>
                <c:pt idx="8">
                  <c:v>-25774</c:v>
                </c:pt>
                <c:pt idx="9">
                  <c:v>-25305</c:v>
                </c:pt>
                <c:pt idx="10">
                  <c:v>-22268</c:v>
                </c:pt>
                <c:pt idx="11">
                  <c:v>-22142</c:v>
                </c:pt>
                <c:pt idx="12">
                  <c:v>-20429</c:v>
                </c:pt>
                <c:pt idx="13">
                  <c:v>-15031.5</c:v>
                </c:pt>
                <c:pt idx="14">
                  <c:v>-13155</c:v>
                </c:pt>
                <c:pt idx="15">
                  <c:v>-11890</c:v>
                </c:pt>
                <c:pt idx="16">
                  <c:v>-10198</c:v>
                </c:pt>
                <c:pt idx="17">
                  <c:v>-10169</c:v>
                </c:pt>
                <c:pt idx="18">
                  <c:v>-10145</c:v>
                </c:pt>
                <c:pt idx="19">
                  <c:v>-9726</c:v>
                </c:pt>
                <c:pt idx="20">
                  <c:v>-9721</c:v>
                </c:pt>
                <c:pt idx="21">
                  <c:v>-9640</c:v>
                </c:pt>
                <c:pt idx="22">
                  <c:v>-9068</c:v>
                </c:pt>
                <c:pt idx="23">
                  <c:v>-8936.5</c:v>
                </c:pt>
                <c:pt idx="24">
                  <c:v>-8343</c:v>
                </c:pt>
                <c:pt idx="25">
                  <c:v>-7901</c:v>
                </c:pt>
                <c:pt idx="26">
                  <c:v>-4896</c:v>
                </c:pt>
                <c:pt idx="27">
                  <c:v>-4847</c:v>
                </c:pt>
                <c:pt idx="28">
                  <c:v>-4829</c:v>
                </c:pt>
                <c:pt idx="29">
                  <c:v>-3747</c:v>
                </c:pt>
                <c:pt idx="30">
                  <c:v>-3716</c:v>
                </c:pt>
                <c:pt idx="31">
                  <c:v>-2998</c:v>
                </c:pt>
                <c:pt idx="32">
                  <c:v>-2980</c:v>
                </c:pt>
                <c:pt idx="33">
                  <c:v>-2939</c:v>
                </c:pt>
                <c:pt idx="34">
                  <c:v>-2926</c:v>
                </c:pt>
                <c:pt idx="35">
                  <c:v>0</c:v>
                </c:pt>
                <c:pt idx="36">
                  <c:v>16</c:v>
                </c:pt>
                <c:pt idx="37">
                  <c:v>1068.5</c:v>
                </c:pt>
                <c:pt idx="38">
                  <c:v>2853</c:v>
                </c:pt>
                <c:pt idx="39">
                  <c:v>3066</c:v>
                </c:pt>
                <c:pt idx="40">
                  <c:v>4097</c:v>
                </c:pt>
                <c:pt idx="41">
                  <c:v>4108.5</c:v>
                </c:pt>
                <c:pt idx="42">
                  <c:v>4110</c:v>
                </c:pt>
                <c:pt idx="43">
                  <c:v>4110</c:v>
                </c:pt>
                <c:pt idx="44">
                  <c:v>4143</c:v>
                </c:pt>
                <c:pt idx="45">
                  <c:v>4144.5</c:v>
                </c:pt>
                <c:pt idx="46">
                  <c:v>4151</c:v>
                </c:pt>
                <c:pt idx="47">
                  <c:v>4628</c:v>
                </c:pt>
                <c:pt idx="48">
                  <c:v>4687</c:v>
                </c:pt>
                <c:pt idx="49">
                  <c:v>4777</c:v>
                </c:pt>
                <c:pt idx="50">
                  <c:v>4813</c:v>
                </c:pt>
                <c:pt idx="51">
                  <c:v>5834.5</c:v>
                </c:pt>
                <c:pt idx="52">
                  <c:v>5854</c:v>
                </c:pt>
                <c:pt idx="53">
                  <c:v>5859</c:v>
                </c:pt>
                <c:pt idx="54">
                  <c:v>5895</c:v>
                </c:pt>
                <c:pt idx="55">
                  <c:v>5908</c:v>
                </c:pt>
                <c:pt idx="56">
                  <c:v>5923</c:v>
                </c:pt>
                <c:pt idx="57">
                  <c:v>5985</c:v>
                </c:pt>
                <c:pt idx="58">
                  <c:v>6162</c:v>
                </c:pt>
                <c:pt idx="59">
                  <c:v>6503</c:v>
                </c:pt>
                <c:pt idx="60">
                  <c:v>6680</c:v>
                </c:pt>
                <c:pt idx="61">
                  <c:v>6995</c:v>
                </c:pt>
                <c:pt idx="62">
                  <c:v>7062</c:v>
                </c:pt>
                <c:pt idx="63">
                  <c:v>7080</c:v>
                </c:pt>
                <c:pt idx="64">
                  <c:v>7144</c:v>
                </c:pt>
                <c:pt idx="65">
                  <c:v>7572</c:v>
                </c:pt>
                <c:pt idx="66">
                  <c:v>7585</c:v>
                </c:pt>
                <c:pt idx="67">
                  <c:v>7590</c:v>
                </c:pt>
                <c:pt idx="68">
                  <c:v>7634</c:v>
                </c:pt>
                <c:pt idx="69">
                  <c:v>7674</c:v>
                </c:pt>
                <c:pt idx="70">
                  <c:v>7679</c:v>
                </c:pt>
                <c:pt idx="71">
                  <c:v>7706</c:v>
                </c:pt>
                <c:pt idx="72">
                  <c:v>7782</c:v>
                </c:pt>
                <c:pt idx="73">
                  <c:v>8247</c:v>
                </c:pt>
                <c:pt idx="74">
                  <c:v>8311</c:v>
                </c:pt>
                <c:pt idx="75">
                  <c:v>8314</c:v>
                </c:pt>
                <c:pt idx="76">
                  <c:v>8342</c:v>
                </c:pt>
                <c:pt idx="77">
                  <c:v>8442</c:v>
                </c:pt>
                <c:pt idx="78">
                  <c:v>8804.5</c:v>
                </c:pt>
                <c:pt idx="79">
                  <c:v>8888</c:v>
                </c:pt>
                <c:pt idx="80">
                  <c:v>8888</c:v>
                </c:pt>
                <c:pt idx="81">
                  <c:v>9027</c:v>
                </c:pt>
                <c:pt idx="82">
                  <c:v>9573</c:v>
                </c:pt>
                <c:pt idx="83">
                  <c:v>9628.5</c:v>
                </c:pt>
                <c:pt idx="84">
                  <c:v>9669.5</c:v>
                </c:pt>
                <c:pt idx="85">
                  <c:v>9733.5</c:v>
                </c:pt>
                <c:pt idx="86">
                  <c:v>10135</c:v>
                </c:pt>
                <c:pt idx="87">
                  <c:v>10194</c:v>
                </c:pt>
                <c:pt idx="88">
                  <c:v>10241.5</c:v>
                </c:pt>
                <c:pt idx="89">
                  <c:v>10258</c:v>
                </c:pt>
                <c:pt idx="90">
                  <c:v>10323.5</c:v>
                </c:pt>
                <c:pt idx="91">
                  <c:v>10341.5</c:v>
                </c:pt>
                <c:pt idx="92">
                  <c:v>10627</c:v>
                </c:pt>
                <c:pt idx="93">
                  <c:v>10627</c:v>
                </c:pt>
                <c:pt idx="94">
                  <c:v>10662</c:v>
                </c:pt>
                <c:pt idx="95">
                  <c:v>10663.5</c:v>
                </c:pt>
                <c:pt idx="96">
                  <c:v>10676</c:v>
                </c:pt>
                <c:pt idx="97">
                  <c:v>10704</c:v>
                </c:pt>
                <c:pt idx="98">
                  <c:v>10707</c:v>
                </c:pt>
                <c:pt idx="99">
                  <c:v>10716</c:v>
                </c:pt>
                <c:pt idx="100">
                  <c:v>10748</c:v>
                </c:pt>
                <c:pt idx="101">
                  <c:v>10761</c:v>
                </c:pt>
                <c:pt idx="102">
                  <c:v>10768.5</c:v>
                </c:pt>
                <c:pt idx="103">
                  <c:v>10770</c:v>
                </c:pt>
                <c:pt idx="104">
                  <c:v>10840</c:v>
                </c:pt>
                <c:pt idx="105">
                  <c:v>10894</c:v>
                </c:pt>
                <c:pt idx="106">
                  <c:v>11241.5</c:v>
                </c:pt>
                <c:pt idx="107">
                  <c:v>11271</c:v>
                </c:pt>
                <c:pt idx="108">
                  <c:v>11296</c:v>
                </c:pt>
                <c:pt idx="109">
                  <c:v>11312</c:v>
                </c:pt>
                <c:pt idx="110">
                  <c:v>11338</c:v>
                </c:pt>
                <c:pt idx="111">
                  <c:v>11338</c:v>
                </c:pt>
                <c:pt idx="112">
                  <c:v>11354.5</c:v>
                </c:pt>
                <c:pt idx="113">
                  <c:v>11354.5</c:v>
                </c:pt>
                <c:pt idx="114">
                  <c:v>11356</c:v>
                </c:pt>
                <c:pt idx="115">
                  <c:v>11356</c:v>
                </c:pt>
                <c:pt idx="116">
                  <c:v>11397</c:v>
                </c:pt>
                <c:pt idx="117">
                  <c:v>11407</c:v>
                </c:pt>
                <c:pt idx="118">
                  <c:v>11432</c:v>
                </c:pt>
                <c:pt idx="119">
                  <c:v>11443</c:v>
                </c:pt>
                <c:pt idx="120">
                  <c:v>11453</c:v>
                </c:pt>
                <c:pt idx="121">
                  <c:v>11825</c:v>
                </c:pt>
                <c:pt idx="122">
                  <c:v>11853</c:v>
                </c:pt>
                <c:pt idx="123">
                  <c:v>11879</c:v>
                </c:pt>
                <c:pt idx="124">
                  <c:v>11907</c:v>
                </c:pt>
                <c:pt idx="125">
                  <c:v>11933</c:v>
                </c:pt>
                <c:pt idx="126">
                  <c:v>11933.5</c:v>
                </c:pt>
                <c:pt idx="127">
                  <c:v>11934</c:v>
                </c:pt>
                <c:pt idx="128">
                  <c:v>11952</c:v>
                </c:pt>
                <c:pt idx="129">
                  <c:v>11979</c:v>
                </c:pt>
                <c:pt idx="130">
                  <c:v>11992</c:v>
                </c:pt>
                <c:pt idx="131">
                  <c:v>11997</c:v>
                </c:pt>
                <c:pt idx="132">
                  <c:v>12043</c:v>
                </c:pt>
                <c:pt idx="133">
                  <c:v>12465</c:v>
                </c:pt>
                <c:pt idx="134">
                  <c:v>12476</c:v>
                </c:pt>
                <c:pt idx="135">
                  <c:v>12520</c:v>
                </c:pt>
                <c:pt idx="136">
                  <c:v>13053</c:v>
                </c:pt>
                <c:pt idx="137">
                  <c:v>13099</c:v>
                </c:pt>
                <c:pt idx="138">
                  <c:v>13130</c:v>
                </c:pt>
                <c:pt idx="139">
                  <c:v>13253</c:v>
                </c:pt>
                <c:pt idx="140">
                  <c:v>13669</c:v>
                </c:pt>
                <c:pt idx="141">
                  <c:v>13689</c:v>
                </c:pt>
                <c:pt idx="142">
                  <c:v>14234.5</c:v>
                </c:pt>
                <c:pt idx="143">
                  <c:v>14241</c:v>
                </c:pt>
                <c:pt idx="144">
                  <c:v>14242.5</c:v>
                </c:pt>
                <c:pt idx="145">
                  <c:v>14246</c:v>
                </c:pt>
                <c:pt idx="146">
                  <c:v>14248</c:v>
                </c:pt>
                <c:pt idx="147">
                  <c:v>14829.5</c:v>
                </c:pt>
                <c:pt idx="148">
                  <c:v>14931</c:v>
                </c:pt>
                <c:pt idx="149">
                  <c:v>15559</c:v>
                </c:pt>
                <c:pt idx="150">
                  <c:v>15564</c:v>
                </c:pt>
                <c:pt idx="151">
                  <c:v>15587</c:v>
                </c:pt>
                <c:pt idx="152">
                  <c:v>15618</c:v>
                </c:pt>
                <c:pt idx="153">
                  <c:v>15623</c:v>
                </c:pt>
                <c:pt idx="154">
                  <c:v>15636</c:v>
                </c:pt>
                <c:pt idx="155">
                  <c:v>15641</c:v>
                </c:pt>
                <c:pt idx="156">
                  <c:v>16095</c:v>
                </c:pt>
                <c:pt idx="157">
                  <c:v>16113</c:v>
                </c:pt>
                <c:pt idx="158">
                  <c:v>16124.5</c:v>
                </c:pt>
                <c:pt idx="159">
                  <c:v>16134</c:v>
                </c:pt>
                <c:pt idx="160">
                  <c:v>16134</c:v>
                </c:pt>
                <c:pt idx="161">
                  <c:v>16139</c:v>
                </c:pt>
                <c:pt idx="162">
                  <c:v>16139</c:v>
                </c:pt>
                <c:pt idx="163">
                  <c:v>16231</c:v>
                </c:pt>
                <c:pt idx="164">
                  <c:v>16249</c:v>
                </c:pt>
                <c:pt idx="165">
                  <c:v>16254</c:v>
                </c:pt>
                <c:pt idx="166">
                  <c:v>16298</c:v>
                </c:pt>
                <c:pt idx="167">
                  <c:v>16605</c:v>
                </c:pt>
                <c:pt idx="168">
                  <c:v>16695</c:v>
                </c:pt>
                <c:pt idx="169">
                  <c:v>16701</c:v>
                </c:pt>
                <c:pt idx="170">
                  <c:v>16764</c:v>
                </c:pt>
                <c:pt idx="171">
                  <c:v>16785</c:v>
                </c:pt>
                <c:pt idx="172">
                  <c:v>17229</c:v>
                </c:pt>
                <c:pt idx="173">
                  <c:v>17234</c:v>
                </c:pt>
                <c:pt idx="174">
                  <c:v>17247</c:v>
                </c:pt>
                <c:pt idx="175">
                  <c:v>17265</c:v>
                </c:pt>
                <c:pt idx="176">
                  <c:v>17265</c:v>
                </c:pt>
                <c:pt idx="177">
                  <c:v>17266.5</c:v>
                </c:pt>
                <c:pt idx="178">
                  <c:v>17266.5</c:v>
                </c:pt>
                <c:pt idx="179">
                  <c:v>17314</c:v>
                </c:pt>
                <c:pt idx="180">
                  <c:v>17316</c:v>
                </c:pt>
                <c:pt idx="181">
                  <c:v>17316</c:v>
                </c:pt>
                <c:pt idx="182">
                  <c:v>17316</c:v>
                </c:pt>
                <c:pt idx="183">
                  <c:v>17316</c:v>
                </c:pt>
                <c:pt idx="184">
                  <c:v>17317.5</c:v>
                </c:pt>
                <c:pt idx="185">
                  <c:v>17317.5</c:v>
                </c:pt>
                <c:pt idx="186">
                  <c:v>17317.5</c:v>
                </c:pt>
                <c:pt idx="187">
                  <c:v>17317.5</c:v>
                </c:pt>
                <c:pt idx="188">
                  <c:v>17337</c:v>
                </c:pt>
                <c:pt idx="189">
                  <c:v>17341</c:v>
                </c:pt>
                <c:pt idx="190">
                  <c:v>17350</c:v>
                </c:pt>
                <c:pt idx="191">
                  <c:v>17353.5</c:v>
                </c:pt>
                <c:pt idx="192">
                  <c:v>17353.5</c:v>
                </c:pt>
                <c:pt idx="193">
                  <c:v>17353.5</c:v>
                </c:pt>
                <c:pt idx="194">
                  <c:v>17353.5</c:v>
                </c:pt>
                <c:pt idx="195">
                  <c:v>17355</c:v>
                </c:pt>
                <c:pt idx="196">
                  <c:v>17355</c:v>
                </c:pt>
                <c:pt idx="197">
                  <c:v>17355</c:v>
                </c:pt>
                <c:pt idx="198">
                  <c:v>17355</c:v>
                </c:pt>
                <c:pt idx="199">
                  <c:v>17396</c:v>
                </c:pt>
                <c:pt idx="200">
                  <c:v>17414</c:v>
                </c:pt>
                <c:pt idx="201">
                  <c:v>17837</c:v>
                </c:pt>
                <c:pt idx="202">
                  <c:v>17875</c:v>
                </c:pt>
                <c:pt idx="203">
                  <c:v>17883</c:v>
                </c:pt>
                <c:pt idx="204">
                  <c:v>17883</c:v>
                </c:pt>
                <c:pt idx="205">
                  <c:v>17884.5</c:v>
                </c:pt>
                <c:pt idx="206">
                  <c:v>17884.5</c:v>
                </c:pt>
                <c:pt idx="207">
                  <c:v>17909</c:v>
                </c:pt>
                <c:pt idx="208">
                  <c:v>17909</c:v>
                </c:pt>
                <c:pt idx="209">
                  <c:v>17927</c:v>
                </c:pt>
                <c:pt idx="210">
                  <c:v>17968</c:v>
                </c:pt>
                <c:pt idx="211">
                  <c:v>18022</c:v>
                </c:pt>
                <c:pt idx="212">
                  <c:v>18040.5</c:v>
                </c:pt>
                <c:pt idx="213">
                  <c:v>18045</c:v>
                </c:pt>
                <c:pt idx="214">
                  <c:v>18045</c:v>
                </c:pt>
                <c:pt idx="215">
                  <c:v>18045</c:v>
                </c:pt>
                <c:pt idx="216">
                  <c:v>18045</c:v>
                </c:pt>
                <c:pt idx="217">
                  <c:v>18052</c:v>
                </c:pt>
                <c:pt idx="218">
                  <c:v>18103</c:v>
                </c:pt>
                <c:pt idx="219">
                  <c:v>18429</c:v>
                </c:pt>
                <c:pt idx="220">
                  <c:v>18563</c:v>
                </c:pt>
                <c:pt idx="221">
                  <c:v>18629</c:v>
                </c:pt>
                <c:pt idx="222">
                  <c:v>18645</c:v>
                </c:pt>
                <c:pt idx="223">
                  <c:v>19009</c:v>
                </c:pt>
                <c:pt idx="224">
                  <c:v>19009</c:v>
                </c:pt>
                <c:pt idx="225">
                  <c:v>19183</c:v>
                </c:pt>
                <c:pt idx="226">
                  <c:v>19191</c:v>
                </c:pt>
                <c:pt idx="227">
                  <c:v>19191</c:v>
                </c:pt>
                <c:pt idx="228">
                  <c:v>19191</c:v>
                </c:pt>
                <c:pt idx="229">
                  <c:v>19696</c:v>
                </c:pt>
                <c:pt idx="230">
                  <c:v>19787.5</c:v>
                </c:pt>
                <c:pt idx="231">
                  <c:v>19812</c:v>
                </c:pt>
                <c:pt idx="232">
                  <c:v>19817</c:v>
                </c:pt>
                <c:pt idx="233">
                  <c:v>20420</c:v>
                </c:pt>
                <c:pt idx="234">
                  <c:v>20450</c:v>
                </c:pt>
                <c:pt idx="235">
                  <c:v>20904</c:v>
                </c:pt>
                <c:pt idx="236">
                  <c:v>22053</c:v>
                </c:pt>
                <c:pt idx="237">
                  <c:v>22077.5</c:v>
                </c:pt>
                <c:pt idx="238">
                  <c:v>22107</c:v>
                </c:pt>
                <c:pt idx="239">
                  <c:v>22640</c:v>
                </c:pt>
                <c:pt idx="240">
                  <c:v>22723</c:v>
                </c:pt>
                <c:pt idx="241">
                  <c:v>22723</c:v>
                </c:pt>
                <c:pt idx="242">
                  <c:v>22723</c:v>
                </c:pt>
                <c:pt idx="243">
                  <c:v>22810</c:v>
                </c:pt>
                <c:pt idx="244">
                  <c:v>23278.5</c:v>
                </c:pt>
                <c:pt idx="245">
                  <c:v>23278.5</c:v>
                </c:pt>
                <c:pt idx="246">
                  <c:v>23278.5</c:v>
                </c:pt>
                <c:pt idx="247">
                  <c:v>23312</c:v>
                </c:pt>
                <c:pt idx="248">
                  <c:v>23392</c:v>
                </c:pt>
                <c:pt idx="249">
                  <c:v>23891.5</c:v>
                </c:pt>
                <c:pt idx="250">
                  <c:v>23891.5</c:v>
                </c:pt>
                <c:pt idx="251">
                  <c:v>23891.5</c:v>
                </c:pt>
                <c:pt idx="252">
                  <c:v>23898</c:v>
                </c:pt>
                <c:pt idx="253">
                  <c:v>23898</c:v>
                </c:pt>
                <c:pt idx="254">
                  <c:v>23898</c:v>
                </c:pt>
                <c:pt idx="255">
                  <c:v>23938</c:v>
                </c:pt>
                <c:pt idx="256">
                  <c:v>24087</c:v>
                </c:pt>
                <c:pt idx="257">
                  <c:v>24464</c:v>
                </c:pt>
                <c:pt idx="258">
                  <c:v>24520</c:v>
                </c:pt>
                <c:pt idx="259">
                  <c:v>24523</c:v>
                </c:pt>
                <c:pt idx="260">
                  <c:v>24664</c:v>
                </c:pt>
                <c:pt idx="261">
                  <c:v>24962</c:v>
                </c:pt>
                <c:pt idx="262">
                  <c:v>24962</c:v>
                </c:pt>
                <c:pt idx="263">
                  <c:v>24962</c:v>
                </c:pt>
                <c:pt idx="264">
                  <c:v>24962</c:v>
                </c:pt>
                <c:pt idx="265">
                  <c:v>24962</c:v>
                </c:pt>
                <c:pt idx="266">
                  <c:v>24962</c:v>
                </c:pt>
                <c:pt idx="267">
                  <c:v>24962</c:v>
                </c:pt>
                <c:pt idx="268">
                  <c:v>25031</c:v>
                </c:pt>
                <c:pt idx="269">
                  <c:v>25031</c:v>
                </c:pt>
                <c:pt idx="270">
                  <c:v>25069</c:v>
                </c:pt>
                <c:pt idx="271">
                  <c:v>25069</c:v>
                </c:pt>
                <c:pt idx="272">
                  <c:v>25069</c:v>
                </c:pt>
                <c:pt idx="273">
                  <c:v>25071</c:v>
                </c:pt>
                <c:pt idx="274">
                  <c:v>25071</c:v>
                </c:pt>
                <c:pt idx="275">
                  <c:v>25093</c:v>
                </c:pt>
                <c:pt idx="276">
                  <c:v>25093</c:v>
                </c:pt>
                <c:pt idx="277">
                  <c:v>25093</c:v>
                </c:pt>
                <c:pt idx="278">
                  <c:v>25265</c:v>
                </c:pt>
                <c:pt idx="279">
                  <c:v>25290</c:v>
                </c:pt>
                <c:pt idx="280">
                  <c:v>25737</c:v>
                </c:pt>
                <c:pt idx="281">
                  <c:v>25744</c:v>
                </c:pt>
                <c:pt idx="282">
                  <c:v>25790</c:v>
                </c:pt>
                <c:pt idx="283">
                  <c:v>25826</c:v>
                </c:pt>
                <c:pt idx="284">
                  <c:v>25844</c:v>
                </c:pt>
                <c:pt idx="285">
                  <c:v>26192</c:v>
                </c:pt>
                <c:pt idx="286">
                  <c:v>26201</c:v>
                </c:pt>
                <c:pt idx="287">
                  <c:v>26201</c:v>
                </c:pt>
                <c:pt idx="288">
                  <c:v>26276</c:v>
                </c:pt>
                <c:pt idx="289">
                  <c:v>26349</c:v>
                </c:pt>
                <c:pt idx="290">
                  <c:v>26408</c:v>
                </c:pt>
                <c:pt idx="291">
                  <c:v>26479</c:v>
                </c:pt>
                <c:pt idx="292">
                  <c:v>26883</c:v>
                </c:pt>
                <c:pt idx="293">
                  <c:v>26886</c:v>
                </c:pt>
                <c:pt idx="294">
                  <c:v>26886</c:v>
                </c:pt>
                <c:pt idx="295">
                  <c:v>26922</c:v>
                </c:pt>
                <c:pt idx="296">
                  <c:v>26924</c:v>
                </c:pt>
                <c:pt idx="297">
                  <c:v>26925.5</c:v>
                </c:pt>
                <c:pt idx="298">
                  <c:v>26958.5</c:v>
                </c:pt>
                <c:pt idx="299">
                  <c:v>26986</c:v>
                </c:pt>
                <c:pt idx="300">
                  <c:v>26998</c:v>
                </c:pt>
                <c:pt idx="301">
                  <c:v>27128.5</c:v>
                </c:pt>
                <c:pt idx="302">
                  <c:v>27422</c:v>
                </c:pt>
                <c:pt idx="303">
                  <c:v>27500.5</c:v>
                </c:pt>
                <c:pt idx="304">
                  <c:v>27527</c:v>
                </c:pt>
                <c:pt idx="305">
                  <c:v>27528</c:v>
                </c:pt>
                <c:pt idx="306">
                  <c:v>27547</c:v>
                </c:pt>
                <c:pt idx="307">
                  <c:v>27553</c:v>
                </c:pt>
                <c:pt idx="308">
                  <c:v>27553</c:v>
                </c:pt>
                <c:pt idx="309">
                  <c:v>28001</c:v>
                </c:pt>
                <c:pt idx="310">
                  <c:v>28071</c:v>
                </c:pt>
                <c:pt idx="311">
                  <c:v>28076</c:v>
                </c:pt>
                <c:pt idx="312">
                  <c:v>28732</c:v>
                </c:pt>
                <c:pt idx="313">
                  <c:v>28778</c:v>
                </c:pt>
                <c:pt idx="314">
                  <c:v>29134</c:v>
                </c:pt>
                <c:pt idx="315">
                  <c:v>29404</c:v>
                </c:pt>
                <c:pt idx="316">
                  <c:v>29706</c:v>
                </c:pt>
                <c:pt idx="317">
                  <c:v>29801</c:v>
                </c:pt>
                <c:pt idx="318">
                  <c:v>29917</c:v>
                </c:pt>
                <c:pt idx="319">
                  <c:v>30017</c:v>
                </c:pt>
                <c:pt idx="320">
                  <c:v>30046.5</c:v>
                </c:pt>
                <c:pt idx="321">
                  <c:v>30378</c:v>
                </c:pt>
                <c:pt idx="322">
                  <c:v>30623</c:v>
                </c:pt>
                <c:pt idx="323">
                  <c:v>30629.5</c:v>
                </c:pt>
                <c:pt idx="324">
                  <c:v>30671</c:v>
                </c:pt>
                <c:pt idx="325">
                  <c:v>30979</c:v>
                </c:pt>
                <c:pt idx="326">
                  <c:v>31054.5</c:v>
                </c:pt>
                <c:pt idx="327">
                  <c:v>31060</c:v>
                </c:pt>
                <c:pt idx="328">
                  <c:v>31106</c:v>
                </c:pt>
                <c:pt idx="329">
                  <c:v>31130</c:v>
                </c:pt>
                <c:pt idx="330">
                  <c:v>31574</c:v>
                </c:pt>
                <c:pt idx="331">
                  <c:v>31669</c:v>
                </c:pt>
                <c:pt idx="332">
                  <c:v>31707</c:v>
                </c:pt>
                <c:pt idx="333">
                  <c:v>31707</c:v>
                </c:pt>
                <c:pt idx="334">
                  <c:v>31713</c:v>
                </c:pt>
                <c:pt idx="335">
                  <c:v>31761</c:v>
                </c:pt>
                <c:pt idx="336">
                  <c:v>31761</c:v>
                </c:pt>
                <c:pt idx="337">
                  <c:v>32169</c:v>
                </c:pt>
                <c:pt idx="338">
                  <c:v>32180.5</c:v>
                </c:pt>
                <c:pt idx="339">
                  <c:v>32188.5</c:v>
                </c:pt>
                <c:pt idx="340">
                  <c:v>32235</c:v>
                </c:pt>
                <c:pt idx="341">
                  <c:v>32235</c:v>
                </c:pt>
                <c:pt idx="342">
                  <c:v>32237.5</c:v>
                </c:pt>
                <c:pt idx="343">
                  <c:v>32253</c:v>
                </c:pt>
                <c:pt idx="344">
                  <c:v>32343</c:v>
                </c:pt>
                <c:pt idx="345">
                  <c:v>32391.5</c:v>
                </c:pt>
                <c:pt idx="346">
                  <c:v>32794</c:v>
                </c:pt>
                <c:pt idx="347">
                  <c:v>32794</c:v>
                </c:pt>
                <c:pt idx="348">
                  <c:v>32843</c:v>
                </c:pt>
                <c:pt idx="349">
                  <c:v>32872</c:v>
                </c:pt>
                <c:pt idx="350">
                  <c:v>32873.5</c:v>
                </c:pt>
                <c:pt idx="351">
                  <c:v>32968.5</c:v>
                </c:pt>
                <c:pt idx="352">
                  <c:v>33455.5</c:v>
                </c:pt>
                <c:pt idx="353">
                  <c:v>33559</c:v>
                </c:pt>
                <c:pt idx="354">
                  <c:v>33997</c:v>
                </c:pt>
                <c:pt idx="355">
                  <c:v>34041</c:v>
                </c:pt>
                <c:pt idx="356">
                  <c:v>34044</c:v>
                </c:pt>
                <c:pt idx="357">
                  <c:v>34082</c:v>
                </c:pt>
                <c:pt idx="358">
                  <c:v>34091.5</c:v>
                </c:pt>
                <c:pt idx="359">
                  <c:v>34118</c:v>
                </c:pt>
                <c:pt idx="360">
                  <c:v>34190</c:v>
                </c:pt>
                <c:pt idx="361">
                  <c:v>34574</c:v>
                </c:pt>
                <c:pt idx="362">
                  <c:v>34618</c:v>
                </c:pt>
                <c:pt idx="363">
                  <c:v>35151</c:v>
                </c:pt>
                <c:pt idx="364">
                  <c:v>35275</c:v>
                </c:pt>
                <c:pt idx="365">
                  <c:v>35280</c:v>
                </c:pt>
                <c:pt idx="366">
                  <c:v>35288</c:v>
                </c:pt>
                <c:pt idx="367">
                  <c:v>35298</c:v>
                </c:pt>
                <c:pt idx="368">
                  <c:v>35316</c:v>
                </c:pt>
                <c:pt idx="369">
                  <c:v>35403</c:v>
                </c:pt>
                <c:pt idx="370">
                  <c:v>35823</c:v>
                </c:pt>
                <c:pt idx="371">
                  <c:v>35827.5</c:v>
                </c:pt>
                <c:pt idx="372">
                  <c:v>35914</c:v>
                </c:pt>
                <c:pt idx="373">
                  <c:v>35950</c:v>
                </c:pt>
                <c:pt idx="374">
                  <c:v>35996</c:v>
                </c:pt>
                <c:pt idx="375">
                  <c:v>35925.5</c:v>
                </c:pt>
                <c:pt idx="376">
                  <c:v>35925.5</c:v>
                </c:pt>
                <c:pt idx="377">
                  <c:v>36336</c:v>
                </c:pt>
                <c:pt idx="378">
                  <c:v>36423</c:v>
                </c:pt>
                <c:pt idx="379">
                  <c:v>36586</c:v>
                </c:pt>
                <c:pt idx="380">
                  <c:v>36652</c:v>
                </c:pt>
                <c:pt idx="381">
                  <c:v>34134</c:v>
                </c:pt>
                <c:pt idx="382">
                  <c:v>35244</c:v>
                </c:pt>
                <c:pt idx="383">
                  <c:v>37099</c:v>
                </c:pt>
                <c:pt idx="384">
                  <c:v>36990</c:v>
                </c:pt>
                <c:pt idx="385">
                  <c:v>37003</c:v>
                </c:pt>
                <c:pt idx="386">
                  <c:v>37034</c:v>
                </c:pt>
                <c:pt idx="387">
                  <c:v>37204</c:v>
                </c:pt>
                <c:pt idx="388">
                  <c:v>35823</c:v>
                </c:pt>
                <c:pt idx="389">
                  <c:v>36336</c:v>
                </c:pt>
                <c:pt idx="390">
                  <c:v>36423</c:v>
                </c:pt>
                <c:pt idx="391">
                  <c:v>36586</c:v>
                </c:pt>
                <c:pt idx="392">
                  <c:v>36652</c:v>
                </c:pt>
                <c:pt idx="393">
                  <c:v>36990</c:v>
                </c:pt>
                <c:pt idx="394">
                  <c:v>37003</c:v>
                </c:pt>
                <c:pt idx="395">
                  <c:v>37034</c:v>
                </c:pt>
                <c:pt idx="396">
                  <c:v>37204</c:v>
                </c:pt>
                <c:pt idx="397">
                  <c:v>37585</c:v>
                </c:pt>
                <c:pt idx="398">
                  <c:v>37635</c:v>
                </c:pt>
                <c:pt idx="399">
                  <c:v>37742</c:v>
                </c:pt>
                <c:pt idx="400">
                  <c:v>37812</c:v>
                </c:pt>
                <c:pt idx="401">
                  <c:v>37514</c:v>
                </c:pt>
                <c:pt idx="402">
                  <c:v>38157</c:v>
                </c:pt>
              </c:numCache>
            </c:numRef>
          </c:xVal>
          <c:yVal>
            <c:numRef>
              <c:f>'Active 1'!$N$21:$N$960</c:f>
              <c:numCache>
                <c:formatCode>General</c:formatCode>
                <c:ptCount val="940"/>
                <c:pt idx="315">
                  <c:v>-4.6857360001013149E-2</c:v>
                </c:pt>
                <c:pt idx="316">
                  <c:v>-4.5790039999701548E-2</c:v>
                </c:pt>
                <c:pt idx="317">
                  <c:v>-4.6947340000770055E-2</c:v>
                </c:pt>
                <c:pt idx="318">
                  <c:v>-4.7626780004065949E-2</c:v>
                </c:pt>
                <c:pt idx="321">
                  <c:v>-5.1198519999161363E-2</c:v>
                </c:pt>
                <c:pt idx="324">
                  <c:v>-5.3393139991385397E-2</c:v>
                </c:pt>
                <c:pt idx="329">
                  <c:v>-5.1634199997351971E-2</c:v>
                </c:pt>
                <c:pt idx="332">
                  <c:v>-5.8585380000295117E-2</c:v>
                </c:pt>
                <c:pt idx="335">
                  <c:v>-6.151374000182841E-2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EDA-455C-8DB6-587AF388C849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1'!$F$21:$F$960</c:f>
              <c:numCache>
                <c:formatCode>General</c:formatCode>
                <c:ptCount val="940"/>
                <c:pt idx="0">
                  <c:v>-35829.5</c:v>
                </c:pt>
                <c:pt idx="1">
                  <c:v>-35341</c:v>
                </c:pt>
                <c:pt idx="2">
                  <c:v>-34823</c:v>
                </c:pt>
                <c:pt idx="3">
                  <c:v>-33038</c:v>
                </c:pt>
                <c:pt idx="4">
                  <c:v>-32237</c:v>
                </c:pt>
                <c:pt idx="5">
                  <c:v>-31732</c:v>
                </c:pt>
                <c:pt idx="6">
                  <c:v>-29480</c:v>
                </c:pt>
                <c:pt idx="7">
                  <c:v>-25859</c:v>
                </c:pt>
                <c:pt idx="8">
                  <c:v>-25774</c:v>
                </c:pt>
                <c:pt idx="9">
                  <c:v>-25305</c:v>
                </c:pt>
                <c:pt idx="10">
                  <c:v>-22268</c:v>
                </c:pt>
                <c:pt idx="11">
                  <c:v>-22142</c:v>
                </c:pt>
                <c:pt idx="12">
                  <c:v>-20429</c:v>
                </c:pt>
                <c:pt idx="13">
                  <c:v>-15031.5</c:v>
                </c:pt>
                <c:pt idx="14">
                  <c:v>-13155</c:v>
                </c:pt>
                <c:pt idx="15">
                  <c:v>-11890</c:v>
                </c:pt>
                <c:pt idx="16">
                  <c:v>-10198</c:v>
                </c:pt>
                <c:pt idx="17">
                  <c:v>-10169</c:v>
                </c:pt>
                <c:pt idx="18">
                  <c:v>-10145</c:v>
                </c:pt>
                <c:pt idx="19">
                  <c:v>-9726</c:v>
                </c:pt>
                <c:pt idx="20">
                  <c:v>-9721</c:v>
                </c:pt>
                <c:pt idx="21">
                  <c:v>-9640</c:v>
                </c:pt>
                <c:pt idx="22">
                  <c:v>-9068</c:v>
                </c:pt>
                <c:pt idx="23">
                  <c:v>-8936.5</c:v>
                </c:pt>
                <c:pt idx="24">
                  <c:v>-8343</c:v>
                </c:pt>
                <c:pt idx="25">
                  <c:v>-7901</c:v>
                </c:pt>
                <c:pt idx="26">
                  <c:v>-4896</c:v>
                </c:pt>
                <c:pt idx="27">
                  <c:v>-4847</c:v>
                </c:pt>
                <c:pt idx="28">
                  <c:v>-4829</c:v>
                </c:pt>
                <c:pt idx="29">
                  <c:v>-3747</c:v>
                </c:pt>
                <c:pt idx="30">
                  <c:v>-3716</c:v>
                </c:pt>
                <c:pt idx="31">
                  <c:v>-2998</c:v>
                </c:pt>
                <c:pt idx="32">
                  <c:v>-2980</c:v>
                </c:pt>
                <c:pt idx="33">
                  <c:v>-2939</c:v>
                </c:pt>
                <c:pt idx="34">
                  <c:v>-2926</c:v>
                </c:pt>
                <c:pt idx="35">
                  <c:v>0</c:v>
                </c:pt>
                <c:pt idx="36">
                  <c:v>16</c:v>
                </c:pt>
                <c:pt idx="37">
                  <c:v>1068.5</c:v>
                </c:pt>
                <c:pt idx="38">
                  <c:v>2853</c:v>
                </c:pt>
                <c:pt idx="39">
                  <c:v>3066</c:v>
                </c:pt>
                <c:pt idx="40">
                  <c:v>4097</c:v>
                </c:pt>
                <c:pt idx="41">
                  <c:v>4108.5</c:v>
                </c:pt>
                <c:pt idx="42">
                  <c:v>4110</c:v>
                </c:pt>
                <c:pt idx="43">
                  <c:v>4110</c:v>
                </c:pt>
                <c:pt idx="44">
                  <c:v>4143</c:v>
                </c:pt>
                <c:pt idx="45">
                  <c:v>4144.5</c:v>
                </c:pt>
                <c:pt idx="46">
                  <c:v>4151</c:v>
                </c:pt>
                <c:pt idx="47">
                  <c:v>4628</c:v>
                </c:pt>
                <c:pt idx="48">
                  <c:v>4687</c:v>
                </c:pt>
                <c:pt idx="49">
                  <c:v>4777</c:v>
                </c:pt>
                <c:pt idx="50">
                  <c:v>4813</c:v>
                </c:pt>
                <c:pt idx="51">
                  <c:v>5834.5</c:v>
                </c:pt>
                <c:pt idx="52">
                  <c:v>5854</c:v>
                </c:pt>
                <c:pt idx="53">
                  <c:v>5859</c:v>
                </c:pt>
                <c:pt idx="54">
                  <c:v>5895</c:v>
                </c:pt>
                <c:pt idx="55">
                  <c:v>5908</c:v>
                </c:pt>
                <c:pt idx="56">
                  <c:v>5923</c:v>
                </c:pt>
                <c:pt idx="57">
                  <c:v>5985</c:v>
                </c:pt>
                <c:pt idx="58">
                  <c:v>6162</c:v>
                </c:pt>
                <c:pt idx="59">
                  <c:v>6503</c:v>
                </c:pt>
                <c:pt idx="60">
                  <c:v>6680</c:v>
                </c:pt>
                <c:pt idx="61">
                  <c:v>6995</c:v>
                </c:pt>
                <c:pt idx="62">
                  <c:v>7062</c:v>
                </c:pt>
                <c:pt idx="63">
                  <c:v>7080</c:v>
                </c:pt>
                <c:pt idx="64">
                  <c:v>7144</c:v>
                </c:pt>
                <c:pt idx="65">
                  <c:v>7572</c:v>
                </c:pt>
                <c:pt idx="66">
                  <c:v>7585</c:v>
                </c:pt>
                <c:pt idx="67">
                  <c:v>7590</c:v>
                </c:pt>
                <c:pt idx="68">
                  <c:v>7634</c:v>
                </c:pt>
                <c:pt idx="69">
                  <c:v>7674</c:v>
                </c:pt>
                <c:pt idx="70">
                  <c:v>7679</c:v>
                </c:pt>
                <c:pt idx="71">
                  <c:v>7706</c:v>
                </c:pt>
                <c:pt idx="72">
                  <c:v>7782</c:v>
                </c:pt>
                <c:pt idx="73">
                  <c:v>8247</c:v>
                </c:pt>
                <c:pt idx="74">
                  <c:v>8311</c:v>
                </c:pt>
                <c:pt idx="75">
                  <c:v>8314</c:v>
                </c:pt>
                <c:pt idx="76">
                  <c:v>8342</c:v>
                </c:pt>
                <c:pt idx="77">
                  <c:v>8442</c:v>
                </c:pt>
                <c:pt idx="78">
                  <c:v>8804.5</c:v>
                </c:pt>
                <c:pt idx="79">
                  <c:v>8888</c:v>
                </c:pt>
                <c:pt idx="80">
                  <c:v>8888</c:v>
                </c:pt>
                <c:pt idx="81">
                  <c:v>9027</c:v>
                </c:pt>
                <c:pt idx="82">
                  <c:v>9573</c:v>
                </c:pt>
                <c:pt idx="83">
                  <c:v>9628.5</c:v>
                </c:pt>
                <c:pt idx="84">
                  <c:v>9669.5</c:v>
                </c:pt>
                <c:pt idx="85">
                  <c:v>9733.5</c:v>
                </c:pt>
                <c:pt idx="86">
                  <c:v>10135</c:v>
                </c:pt>
                <c:pt idx="87">
                  <c:v>10194</c:v>
                </c:pt>
                <c:pt idx="88">
                  <c:v>10241.5</c:v>
                </c:pt>
                <c:pt idx="89">
                  <c:v>10258</c:v>
                </c:pt>
                <c:pt idx="90">
                  <c:v>10323.5</c:v>
                </c:pt>
                <c:pt idx="91">
                  <c:v>10341.5</c:v>
                </c:pt>
                <c:pt idx="92">
                  <c:v>10627</c:v>
                </c:pt>
                <c:pt idx="93">
                  <c:v>10627</c:v>
                </c:pt>
                <c:pt idx="94">
                  <c:v>10662</c:v>
                </c:pt>
                <c:pt idx="95">
                  <c:v>10663.5</c:v>
                </c:pt>
                <c:pt idx="96">
                  <c:v>10676</c:v>
                </c:pt>
                <c:pt idx="97">
                  <c:v>10704</c:v>
                </c:pt>
                <c:pt idx="98">
                  <c:v>10707</c:v>
                </c:pt>
                <c:pt idx="99">
                  <c:v>10716</c:v>
                </c:pt>
                <c:pt idx="100">
                  <c:v>10748</c:v>
                </c:pt>
                <c:pt idx="101">
                  <c:v>10761</c:v>
                </c:pt>
                <c:pt idx="102">
                  <c:v>10768.5</c:v>
                </c:pt>
                <c:pt idx="103">
                  <c:v>10770</c:v>
                </c:pt>
                <c:pt idx="104">
                  <c:v>10840</c:v>
                </c:pt>
                <c:pt idx="105">
                  <c:v>10894</c:v>
                </c:pt>
                <c:pt idx="106">
                  <c:v>11241.5</c:v>
                </c:pt>
                <c:pt idx="107">
                  <c:v>11271</c:v>
                </c:pt>
                <c:pt idx="108">
                  <c:v>11296</c:v>
                </c:pt>
                <c:pt idx="109">
                  <c:v>11312</c:v>
                </c:pt>
                <c:pt idx="110">
                  <c:v>11338</c:v>
                </c:pt>
                <c:pt idx="111">
                  <c:v>11338</c:v>
                </c:pt>
                <c:pt idx="112">
                  <c:v>11354.5</c:v>
                </c:pt>
                <c:pt idx="113">
                  <c:v>11354.5</c:v>
                </c:pt>
                <c:pt idx="114">
                  <c:v>11356</c:v>
                </c:pt>
                <c:pt idx="115">
                  <c:v>11356</c:v>
                </c:pt>
                <c:pt idx="116">
                  <c:v>11397</c:v>
                </c:pt>
                <c:pt idx="117">
                  <c:v>11407</c:v>
                </c:pt>
                <c:pt idx="118">
                  <c:v>11432</c:v>
                </c:pt>
                <c:pt idx="119">
                  <c:v>11443</c:v>
                </c:pt>
                <c:pt idx="120">
                  <c:v>11453</c:v>
                </c:pt>
                <c:pt idx="121">
                  <c:v>11825</c:v>
                </c:pt>
                <c:pt idx="122">
                  <c:v>11853</c:v>
                </c:pt>
                <c:pt idx="123">
                  <c:v>11879</c:v>
                </c:pt>
                <c:pt idx="124">
                  <c:v>11907</c:v>
                </c:pt>
                <c:pt idx="125">
                  <c:v>11933</c:v>
                </c:pt>
                <c:pt idx="126">
                  <c:v>11933.5</c:v>
                </c:pt>
                <c:pt idx="127">
                  <c:v>11934</c:v>
                </c:pt>
                <c:pt idx="128">
                  <c:v>11952</c:v>
                </c:pt>
                <c:pt idx="129">
                  <c:v>11979</c:v>
                </c:pt>
                <c:pt idx="130">
                  <c:v>11992</c:v>
                </c:pt>
                <c:pt idx="131">
                  <c:v>11997</c:v>
                </c:pt>
                <c:pt idx="132">
                  <c:v>12043</c:v>
                </c:pt>
                <c:pt idx="133">
                  <c:v>12465</c:v>
                </c:pt>
                <c:pt idx="134">
                  <c:v>12476</c:v>
                </c:pt>
                <c:pt idx="135">
                  <c:v>12520</c:v>
                </c:pt>
                <c:pt idx="136">
                  <c:v>13053</c:v>
                </c:pt>
                <c:pt idx="137">
                  <c:v>13099</c:v>
                </c:pt>
                <c:pt idx="138">
                  <c:v>13130</c:v>
                </c:pt>
                <c:pt idx="139">
                  <c:v>13253</c:v>
                </c:pt>
                <c:pt idx="140">
                  <c:v>13669</c:v>
                </c:pt>
                <c:pt idx="141">
                  <c:v>13689</c:v>
                </c:pt>
                <c:pt idx="142">
                  <c:v>14234.5</c:v>
                </c:pt>
                <c:pt idx="143">
                  <c:v>14241</c:v>
                </c:pt>
                <c:pt idx="144">
                  <c:v>14242.5</c:v>
                </c:pt>
                <c:pt idx="145">
                  <c:v>14246</c:v>
                </c:pt>
                <c:pt idx="146">
                  <c:v>14248</c:v>
                </c:pt>
                <c:pt idx="147">
                  <c:v>14829.5</c:v>
                </c:pt>
                <c:pt idx="148">
                  <c:v>14931</c:v>
                </c:pt>
                <c:pt idx="149">
                  <c:v>15559</c:v>
                </c:pt>
                <c:pt idx="150">
                  <c:v>15564</c:v>
                </c:pt>
                <c:pt idx="151">
                  <c:v>15587</c:v>
                </c:pt>
                <c:pt idx="152">
                  <c:v>15618</c:v>
                </c:pt>
                <c:pt idx="153">
                  <c:v>15623</c:v>
                </c:pt>
                <c:pt idx="154">
                  <c:v>15636</c:v>
                </c:pt>
                <c:pt idx="155">
                  <c:v>15641</c:v>
                </c:pt>
                <c:pt idx="156">
                  <c:v>16095</c:v>
                </c:pt>
                <c:pt idx="157">
                  <c:v>16113</c:v>
                </c:pt>
                <c:pt idx="158">
                  <c:v>16124.5</c:v>
                </c:pt>
                <c:pt idx="159">
                  <c:v>16134</c:v>
                </c:pt>
                <c:pt idx="160">
                  <c:v>16134</c:v>
                </c:pt>
                <c:pt idx="161">
                  <c:v>16139</c:v>
                </c:pt>
                <c:pt idx="162">
                  <c:v>16139</c:v>
                </c:pt>
                <c:pt idx="163">
                  <c:v>16231</c:v>
                </c:pt>
                <c:pt idx="164">
                  <c:v>16249</c:v>
                </c:pt>
                <c:pt idx="165">
                  <c:v>16254</c:v>
                </c:pt>
                <c:pt idx="166">
                  <c:v>16298</c:v>
                </c:pt>
                <c:pt idx="167">
                  <c:v>16605</c:v>
                </c:pt>
                <c:pt idx="168">
                  <c:v>16695</c:v>
                </c:pt>
                <c:pt idx="169">
                  <c:v>16701</c:v>
                </c:pt>
                <c:pt idx="170">
                  <c:v>16764</c:v>
                </c:pt>
                <c:pt idx="171">
                  <c:v>16785</c:v>
                </c:pt>
                <c:pt idx="172">
                  <c:v>17229</c:v>
                </c:pt>
                <c:pt idx="173">
                  <c:v>17234</c:v>
                </c:pt>
                <c:pt idx="174">
                  <c:v>17247</c:v>
                </c:pt>
                <c:pt idx="175">
                  <c:v>17265</c:v>
                </c:pt>
                <c:pt idx="176">
                  <c:v>17265</c:v>
                </c:pt>
                <c:pt idx="177">
                  <c:v>17266.5</c:v>
                </c:pt>
                <c:pt idx="178">
                  <c:v>17266.5</c:v>
                </c:pt>
                <c:pt idx="179">
                  <c:v>17314</c:v>
                </c:pt>
                <c:pt idx="180">
                  <c:v>17316</c:v>
                </c:pt>
                <c:pt idx="181">
                  <c:v>17316</c:v>
                </c:pt>
                <c:pt idx="182">
                  <c:v>17316</c:v>
                </c:pt>
                <c:pt idx="183">
                  <c:v>17316</c:v>
                </c:pt>
                <c:pt idx="184">
                  <c:v>17317.5</c:v>
                </c:pt>
                <c:pt idx="185">
                  <c:v>17317.5</c:v>
                </c:pt>
                <c:pt idx="186">
                  <c:v>17317.5</c:v>
                </c:pt>
                <c:pt idx="187">
                  <c:v>17317.5</c:v>
                </c:pt>
                <c:pt idx="188">
                  <c:v>17337</c:v>
                </c:pt>
                <c:pt idx="189">
                  <c:v>17341</c:v>
                </c:pt>
                <c:pt idx="190">
                  <c:v>17350</c:v>
                </c:pt>
                <c:pt idx="191">
                  <c:v>17353.5</c:v>
                </c:pt>
                <c:pt idx="192">
                  <c:v>17353.5</c:v>
                </c:pt>
                <c:pt idx="193">
                  <c:v>17353.5</c:v>
                </c:pt>
                <c:pt idx="194">
                  <c:v>17353.5</c:v>
                </c:pt>
                <c:pt idx="195">
                  <c:v>17355</c:v>
                </c:pt>
                <c:pt idx="196">
                  <c:v>17355</c:v>
                </c:pt>
                <c:pt idx="197">
                  <c:v>17355</c:v>
                </c:pt>
                <c:pt idx="198">
                  <c:v>17355</c:v>
                </c:pt>
                <c:pt idx="199">
                  <c:v>17396</c:v>
                </c:pt>
                <c:pt idx="200">
                  <c:v>17414</c:v>
                </c:pt>
                <c:pt idx="201">
                  <c:v>17837</c:v>
                </c:pt>
                <c:pt idx="202">
                  <c:v>17875</c:v>
                </c:pt>
                <c:pt idx="203">
                  <c:v>17883</c:v>
                </c:pt>
                <c:pt idx="204">
                  <c:v>17883</c:v>
                </c:pt>
                <c:pt idx="205">
                  <c:v>17884.5</c:v>
                </c:pt>
                <c:pt idx="206">
                  <c:v>17884.5</c:v>
                </c:pt>
                <c:pt idx="207">
                  <c:v>17909</c:v>
                </c:pt>
                <c:pt idx="208">
                  <c:v>17909</c:v>
                </c:pt>
                <c:pt idx="209">
                  <c:v>17927</c:v>
                </c:pt>
                <c:pt idx="210">
                  <c:v>17968</c:v>
                </c:pt>
                <c:pt idx="211">
                  <c:v>18022</c:v>
                </c:pt>
                <c:pt idx="212">
                  <c:v>18040.5</c:v>
                </c:pt>
                <c:pt idx="213">
                  <c:v>18045</c:v>
                </c:pt>
                <c:pt idx="214">
                  <c:v>18045</c:v>
                </c:pt>
                <c:pt idx="215">
                  <c:v>18045</c:v>
                </c:pt>
                <c:pt idx="216">
                  <c:v>18045</c:v>
                </c:pt>
                <c:pt idx="217">
                  <c:v>18052</c:v>
                </c:pt>
                <c:pt idx="218">
                  <c:v>18103</c:v>
                </c:pt>
                <c:pt idx="219">
                  <c:v>18429</c:v>
                </c:pt>
                <c:pt idx="220">
                  <c:v>18563</c:v>
                </c:pt>
                <c:pt idx="221">
                  <c:v>18629</c:v>
                </c:pt>
                <c:pt idx="222">
                  <c:v>18645</c:v>
                </c:pt>
                <c:pt idx="223">
                  <c:v>19009</c:v>
                </c:pt>
                <c:pt idx="224">
                  <c:v>19009</c:v>
                </c:pt>
                <c:pt idx="225">
                  <c:v>19183</c:v>
                </c:pt>
                <c:pt idx="226">
                  <c:v>19191</c:v>
                </c:pt>
                <c:pt idx="227">
                  <c:v>19191</c:v>
                </c:pt>
                <c:pt idx="228">
                  <c:v>19191</c:v>
                </c:pt>
                <c:pt idx="229">
                  <c:v>19696</c:v>
                </c:pt>
                <c:pt idx="230">
                  <c:v>19787.5</c:v>
                </c:pt>
                <c:pt idx="231">
                  <c:v>19812</c:v>
                </c:pt>
                <c:pt idx="232">
                  <c:v>19817</c:v>
                </c:pt>
                <c:pt idx="233">
                  <c:v>20420</c:v>
                </c:pt>
                <c:pt idx="234">
                  <c:v>20450</c:v>
                </c:pt>
                <c:pt idx="235">
                  <c:v>20904</c:v>
                </c:pt>
                <c:pt idx="236">
                  <c:v>22053</c:v>
                </c:pt>
                <c:pt idx="237">
                  <c:v>22077.5</c:v>
                </c:pt>
                <c:pt idx="238">
                  <c:v>22107</c:v>
                </c:pt>
                <c:pt idx="239">
                  <c:v>22640</c:v>
                </c:pt>
                <c:pt idx="240">
                  <c:v>22723</c:v>
                </c:pt>
                <c:pt idx="241">
                  <c:v>22723</c:v>
                </c:pt>
                <c:pt idx="242">
                  <c:v>22723</c:v>
                </c:pt>
                <c:pt idx="243">
                  <c:v>22810</c:v>
                </c:pt>
                <c:pt idx="244">
                  <c:v>23278.5</c:v>
                </c:pt>
                <c:pt idx="245">
                  <c:v>23278.5</c:v>
                </c:pt>
                <c:pt idx="246">
                  <c:v>23278.5</c:v>
                </c:pt>
                <c:pt idx="247">
                  <c:v>23312</c:v>
                </c:pt>
                <c:pt idx="248">
                  <c:v>23392</c:v>
                </c:pt>
                <c:pt idx="249">
                  <c:v>23891.5</c:v>
                </c:pt>
                <c:pt idx="250">
                  <c:v>23891.5</c:v>
                </c:pt>
                <c:pt idx="251">
                  <c:v>23891.5</c:v>
                </c:pt>
                <c:pt idx="252">
                  <c:v>23898</c:v>
                </c:pt>
                <c:pt idx="253">
                  <c:v>23898</c:v>
                </c:pt>
                <c:pt idx="254">
                  <c:v>23898</c:v>
                </c:pt>
                <c:pt idx="255">
                  <c:v>23938</c:v>
                </c:pt>
                <c:pt idx="256">
                  <c:v>24087</c:v>
                </c:pt>
                <c:pt idx="257">
                  <c:v>24464</c:v>
                </c:pt>
                <c:pt idx="258">
                  <c:v>24520</c:v>
                </c:pt>
                <c:pt idx="259">
                  <c:v>24523</c:v>
                </c:pt>
                <c:pt idx="260">
                  <c:v>24664</c:v>
                </c:pt>
                <c:pt idx="261">
                  <c:v>24962</c:v>
                </c:pt>
                <c:pt idx="262">
                  <c:v>24962</c:v>
                </c:pt>
                <c:pt idx="263">
                  <c:v>24962</c:v>
                </c:pt>
                <c:pt idx="264">
                  <c:v>24962</c:v>
                </c:pt>
                <c:pt idx="265">
                  <c:v>24962</c:v>
                </c:pt>
                <c:pt idx="266">
                  <c:v>24962</c:v>
                </c:pt>
                <c:pt idx="267">
                  <c:v>24962</c:v>
                </c:pt>
                <c:pt idx="268">
                  <c:v>25031</c:v>
                </c:pt>
                <c:pt idx="269">
                  <c:v>25031</c:v>
                </c:pt>
                <c:pt idx="270">
                  <c:v>25069</c:v>
                </c:pt>
                <c:pt idx="271">
                  <c:v>25069</c:v>
                </c:pt>
                <c:pt idx="272">
                  <c:v>25069</c:v>
                </c:pt>
                <c:pt idx="273">
                  <c:v>25071</c:v>
                </c:pt>
                <c:pt idx="274">
                  <c:v>25071</c:v>
                </c:pt>
                <c:pt idx="275">
                  <c:v>25093</c:v>
                </c:pt>
                <c:pt idx="276">
                  <c:v>25093</c:v>
                </c:pt>
                <c:pt idx="277">
                  <c:v>25093</c:v>
                </c:pt>
                <c:pt idx="278">
                  <c:v>25265</c:v>
                </c:pt>
                <c:pt idx="279">
                  <c:v>25290</c:v>
                </c:pt>
                <c:pt idx="280">
                  <c:v>25737</c:v>
                </c:pt>
                <c:pt idx="281">
                  <c:v>25744</c:v>
                </c:pt>
                <c:pt idx="282">
                  <c:v>25790</c:v>
                </c:pt>
                <c:pt idx="283">
                  <c:v>25826</c:v>
                </c:pt>
                <c:pt idx="284">
                  <c:v>25844</c:v>
                </c:pt>
                <c:pt idx="285">
                  <c:v>26192</c:v>
                </c:pt>
                <c:pt idx="286">
                  <c:v>26201</c:v>
                </c:pt>
                <c:pt idx="287">
                  <c:v>26201</c:v>
                </c:pt>
                <c:pt idx="288">
                  <c:v>26276</c:v>
                </c:pt>
                <c:pt idx="289">
                  <c:v>26349</c:v>
                </c:pt>
                <c:pt idx="290">
                  <c:v>26408</c:v>
                </c:pt>
                <c:pt idx="291">
                  <c:v>26479</c:v>
                </c:pt>
                <c:pt idx="292">
                  <c:v>26883</c:v>
                </c:pt>
                <c:pt idx="293">
                  <c:v>26886</c:v>
                </c:pt>
                <c:pt idx="294">
                  <c:v>26886</c:v>
                </c:pt>
                <c:pt idx="295">
                  <c:v>26922</c:v>
                </c:pt>
                <c:pt idx="296">
                  <c:v>26924</c:v>
                </c:pt>
                <c:pt idx="297">
                  <c:v>26925.5</c:v>
                </c:pt>
                <c:pt idx="298">
                  <c:v>26958.5</c:v>
                </c:pt>
                <c:pt idx="299">
                  <c:v>26986</c:v>
                </c:pt>
                <c:pt idx="300">
                  <c:v>26998</c:v>
                </c:pt>
                <c:pt idx="301">
                  <c:v>27128.5</c:v>
                </c:pt>
                <c:pt idx="302">
                  <c:v>27422</c:v>
                </c:pt>
                <c:pt idx="303">
                  <c:v>27500.5</c:v>
                </c:pt>
                <c:pt idx="304">
                  <c:v>27527</c:v>
                </c:pt>
                <c:pt idx="305">
                  <c:v>27528</c:v>
                </c:pt>
                <c:pt idx="306">
                  <c:v>27547</c:v>
                </c:pt>
                <c:pt idx="307">
                  <c:v>27553</c:v>
                </c:pt>
                <c:pt idx="308">
                  <c:v>27553</c:v>
                </c:pt>
                <c:pt idx="309">
                  <c:v>28001</c:v>
                </c:pt>
                <c:pt idx="310">
                  <c:v>28071</c:v>
                </c:pt>
                <c:pt idx="311">
                  <c:v>28076</c:v>
                </c:pt>
                <c:pt idx="312">
                  <c:v>28732</c:v>
                </c:pt>
                <c:pt idx="313">
                  <c:v>28778</c:v>
                </c:pt>
                <c:pt idx="314">
                  <c:v>29134</c:v>
                </c:pt>
                <c:pt idx="315">
                  <c:v>29404</c:v>
                </c:pt>
                <c:pt idx="316">
                  <c:v>29706</c:v>
                </c:pt>
                <c:pt idx="317">
                  <c:v>29801</c:v>
                </c:pt>
                <c:pt idx="318">
                  <c:v>29917</c:v>
                </c:pt>
                <c:pt idx="319">
                  <c:v>30017</c:v>
                </c:pt>
                <c:pt idx="320">
                  <c:v>30046.5</c:v>
                </c:pt>
                <c:pt idx="321">
                  <c:v>30378</c:v>
                </c:pt>
                <c:pt idx="322">
                  <c:v>30623</c:v>
                </c:pt>
                <c:pt idx="323">
                  <c:v>30629.5</c:v>
                </c:pt>
                <c:pt idx="324">
                  <c:v>30671</c:v>
                </c:pt>
                <c:pt idx="325">
                  <c:v>30979</c:v>
                </c:pt>
                <c:pt idx="326">
                  <c:v>31054.5</c:v>
                </c:pt>
                <c:pt idx="327">
                  <c:v>31060</c:v>
                </c:pt>
                <c:pt idx="328">
                  <c:v>31106</c:v>
                </c:pt>
                <c:pt idx="329">
                  <c:v>31130</c:v>
                </c:pt>
                <c:pt idx="330">
                  <c:v>31574</c:v>
                </c:pt>
                <c:pt idx="331">
                  <c:v>31669</c:v>
                </c:pt>
                <c:pt idx="332">
                  <c:v>31707</c:v>
                </c:pt>
                <c:pt idx="333">
                  <c:v>31707</c:v>
                </c:pt>
                <c:pt idx="334">
                  <c:v>31713</c:v>
                </c:pt>
                <c:pt idx="335">
                  <c:v>31761</c:v>
                </c:pt>
                <c:pt idx="336">
                  <c:v>31761</c:v>
                </c:pt>
                <c:pt idx="337">
                  <c:v>32169</c:v>
                </c:pt>
                <c:pt idx="338">
                  <c:v>32180.5</c:v>
                </c:pt>
                <c:pt idx="339">
                  <c:v>32188.5</c:v>
                </c:pt>
                <c:pt idx="340">
                  <c:v>32235</c:v>
                </c:pt>
                <c:pt idx="341">
                  <c:v>32235</c:v>
                </c:pt>
                <c:pt idx="342">
                  <c:v>32237.5</c:v>
                </c:pt>
                <c:pt idx="343">
                  <c:v>32253</c:v>
                </c:pt>
                <c:pt idx="344">
                  <c:v>32343</c:v>
                </c:pt>
                <c:pt idx="345">
                  <c:v>32391.5</c:v>
                </c:pt>
                <c:pt idx="346">
                  <c:v>32794</c:v>
                </c:pt>
                <c:pt idx="347">
                  <c:v>32794</c:v>
                </c:pt>
                <c:pt idx="348">
                  <c:v>32843</c:v>
                </c:pt>
                <c:pt idx="349">
                  <c:v>32872</c:v>
                </c:pt>
                <c:pt idx="350">
                  <c:v>32873.5</c:v>
                </c:pt>
                <c:pt idx="351">
                  <c:v>32968.5</c:v>
                </c:pt>
                <c:pt idx="352">
                  <c:v>33455.5</c:v>
                </c:pt>
                <c:pt idx="353">
                  <c:v>33559</c:v>
                </c:pt>
                <c:pt idx="354">
                  <c:v>33997</c:v>
                </c:pt>
                <c:pt idx="355">
                  <c:v>34041</c:v>
                </c:pt>
                <c:pt idx="356">
                  <c:v>34044</c:v>
                </c:pt>
                <c:pt idx="357">
                  <c:v>34082</c:v>
                </c:pt>
                <c:pt idx="358">
                  <c:v>34091.5</c:v>
                </c:pt>
                <c:pt idx="359">
                  <c:v>34118</c:v>
                </c:pt>
                <c:pt idx="360">
                  <c:v>34190</c:v>
                </c:pt>
                <c:pt idx="361">
                  <c:v>34574</c:v>
                </c:pt>
                <c:pt idx="362">
                  <c:v>34618</c:v>
                </c:pt>
                <c:pt idx="363">
                  <c:v>35151</c:v>
                </c:pt>
                <c:pt idx="364">
                  <c:v>35275</c:v>
                </c:pt>
                <c:pt idx="365">
                  <c:v>35280</c:v>
                </c:pt>
                <c:pt idx="366">
                  <c:v>35288</c:v>
                </c:pt>
                <c:pt idx="367">
                  <c:v>35298</c:v>
                </c:pt>
                <c:pt idx="368">
                  <c:v>35316</c:v>
                </c:pt>
                <c:pt idx="369">
                  <c:v>35403</c:v>
                </c:pt>
                <c:pt idx="370">
                  <c:v>35823</c:v>
                </c:pt>
                <c:pt idx="371">
                  <c:v>35827.5</c:v>
                </c:pt>
                <c:pt idx="372">
                  <c:v>35914</c:v>
                </c:pt>
                <c:pt idx="373">
                  <c:v>35950</c:v>
                </c:pt>
                <c:pt idx="374">
                  <c:v>35996</c:v>
                </c:pt>
                <c:pt idx="375">
                  <c:v>35925.5</c:v>
                </c:pt>
                <c:pt idx="376">
                  <c:v>35925.5</c:v>
                </c:pt>
                <c:pt idx="377">
                  <c:v>36336</c:v>
                </c:pt>
                <c:pt idx="378">
                  <c:v>36423</c:v>
                </c:pt>
                <c:pt idx="379">
                  <c:v>36586</c:v>
                </c:pt>
                <c:pt idx="380">
                  <c:v>36652</c:v>
                </c:pt>
                <c:pt idx="381">
                  <c:v>34134</c:v>
                </c:pt>
                <c:pt idx="382">
                  <c:v>35244</c:v>
                </c:pt>
                <c:pt idx="383">
                  <c:v>37099</c:v>
                </c:pt>
                <c:pt idx="384">
                  <c:v>36990</c:v>
                </c:pt>
                <c:pt idx="385">
                  <c:v>37003</c:v>
                </c:pt>
                <c:pt idx="386">
                  <c:v>37034</c:v>
                </c:pt>
                <c:pt idx="387">
                  <c:v>37204</c:v>
                </c:pt>
                <c:pt idx="388">
                  <c:v>35823</c:v>
                </c:pt>
                <c:pt idx="389">
                  <c:v>36336</c:v>
                </c:pt>
                <c:pt idx="390">
                  <c:v>36423</c:v>
                </c:pt>
                <c:pt idx="391">
                  <c:v>36586</c:v>
                </c:pt>
                <c:pt idx="392">
                  <c:v>36652</c:v>
                </c:pt>
                <c:pt idx="393">
                  <c:v>36990</c:v>
                </c:pt>
                <c:pt idx="394">
                  <c:v>37003</c:v>
                </c:pt>
                <c:pt idx="395">
                  <c:v>37034</c:v>
                </c:pt>
                <c:pt idx="396">
                  <c:v>37204</c:v>
                </c:pt>
                <c:pt idx="397">
                  <c:v>37585</c:v>
                </c:pt>
                <c:pt idx="398">
                  <c:v>37635</c:v>
                </c:pt>
                <c:pt idx="399">
                  <c:v>37742</c:v>
                </c:pt>
                <c:pt idx="400">
                  <c:v>37812</c:v>
                </c:pt>
                <c:pt idx="401">
                  <c:v>37514</c:v>
                </c:pt>
                <c:pt idx="402">
                  <c:v>38157</c:v>
                </c:pt>
              </c:numCache>
            </c:numRef>
          </c:xVal>
          <c:yVal>
            <c:numRef>
              <c:f>'Active 1'!$O$21:$O$960</c:f>
              <c:numCache>
                <c:formatCode>General</c:formatCode>
                <c:ptCount val="940"/>
                <c:pt idx="105">
                  <c:v>0.16164019570736682</c:v>
                </c:pt>
                <c:pt idx="110">
                  <c:v>0.15696427852056644</c:v>
                </c:pt>
                <c:pt idx="113">
                  <c:v>0.15679051132781371</c:v>
                </c:pt>
                <c:pt idx="114">
                  <c:v>0.15677471431029075</c:v>
                </c:pt>
                <c:pt idx="120">
                  <c:v>0.15575317384380508</c:v>
                </c:pt>
                <c:pt idx="121">
                  <c:v>0.15183551349810748</c:v>
                </c:pt>
                <c:pt idx="122">
                  <c:v>0.15154063583767863</c:v>
                </c:pt>
                <c:pt idx="126">
                  <c:v>0.15069286256394565</c:v>
                </c:pt>
                <c:pt idx="127">
                  <c:v>0.15068759689143799</c:v>
                </c:pt>
                <c:pt idx="131">
                  <c:v>0.15002412215547309</c:v>
                </c:pt>
                <c:pt idx="132">
                  <c:v>0.14953968028476855</c:v>
                </c:pt>
                <c:pt idx="134">
                  <c:v>0.14497960789313663</c:v>
                </c:pt>
                <c:pt idx="135">
                  <c:v>0.14451622871246272</c:v>
                </c:pt>
                <c:pt idx="181">
                  <c:v>9.4007898019006386E-2</c:v>
                </c:pt>
                <c:pt idx="185">
                  <c:v>9.3992101001483419E-2</c:v>
                </c:pt>
                <c:pt idx="193">
                  <c:v>9.3612972580932041E-2</c:v>
                </c:pt>
                <c:pt idx="197">
                  <c:v>9.3597175563409046E-2</c:v>
                </c:pt>
                <c:pt idx="215">
                  <c:v>8.6330547502840915E-2</c:v>
                </c:pt>
                <c:pt idx="219">
                  <c:v>8.2286511016959496E-2</c:v>
                </c:pt>
                <c:pt idx="220">
                  <c:v>8.0875310784907117E-2</c:v>
                </c:pt>
                <c:pt idx="227">
                  <c:v>7.4261626115288581E-2</c:v>
                </c:pt>
                <c:pt idx="235">
                  <c:v>5.6221432104051977E-2</c:v>
                </c:pt>
                <c:pt idx="236">
                  <c:v>4.4120916681453709E-2</c:v>
                </c:pt>
                <c:pt idx="237">
                  <c:v>4.3862898728578459E-2</c:v>
                </c:pt>
                <c:pt idx="238">
                  <c:v>4.3552224050626642E-2</c:v>
                </c:pt>
                <c:pt idx="239">
                  <c:v>3.7939017157463117E-2</c:v>
                </c:pt>
                <c:pt idx="240">
                  <c:v>3.7064915521191871E-2</c:v>
                </c:pt>
                <c:pt idx="241">
                  <c:v>3.7064915521191871E-2</c:v>
                </c:pt>
                <c:pt idx="242">
                  <c:v>3.7064915521191871E-2</c:v>
                </c:pt>
                <c:pt idx="243">
                  <c:v>3.6148688504859361E-2</c:v>
                </c:pt>
                <c:pt idx="244">
                  <c:v>3.1214753365183756E-2</c:v>
                </c:pt>
                <c:pt idx="245">
                  <c:v>3.1214753365183756E-2</c:v>
                </c:pt>
                <c:pt idx="246">
                  <c:v>3.1214753365183756E-2</c:v>
                </c:pt>
                <c:pt idx="247">
                  <c:v>3.0861953307170648E-2</c:v>
                </c:pt>
                <c:pt idx="248">
                  <c:v>3.0019445705945363E-2</c:v>
                </c:pt>
                <c:pt idx="249">
                  <c:v>2.4759038870794947E-2</c:v>
                </c:pt>
                <c:pt idx="250">
                  <c:v>2.4759038870794947E-2</c:v>
                </c:pt>
                <c:pt idx="251">
                  <c:v>2.4759038870794947E-2</c:v>
                </c:pt>
                <c:pt idx="252">
                  <c:v>2.4690585128195386E-2</c:v>
                </c:pt>
                <c:pt idx="253">
                  <c:v>2.4690585128195386E-2</c:v>
                </c:pt>
                <c:pt idx="254">
                  <c:v>2.4690585128195386E-2</c:v>
                </c:pt>
                <c:pt idx="255">
                  <c:v>2.4269331327582744E-2</c:v>
                </c:pt>
                <c:pt idx="256">
                  <c:v>2.2700160920300638E-2</c:v>
                </c:pt>
                <c:pt idx="257">
                  <c:v>1.8729843849526417E-2</c:v>
                </c:pt>
                <c:pt idx="258">
                  <c:v>1.8140088528668719E-2</c:v>
                </c:pt>
                <c:pt idx="259">
                  <c:v>1.8108494493622784E-2</c:v>
                </c:pt>
                <c:pt idx="260">
                  <c:v>1.6623574846463207E-2</c:v>
                </c:pt>
                <c:pt idx="261">
                  <c:v>1.3485234031898996E-2</c:v>
                </c:pt>
                <c:pt idx="262">
                  <c:v>1.3485234031898996E-2</c:v>
                </c:pt>
                <c:pt idx="263">
                  <c:v>1.3485234031898996E-2</c:v>
                </c:pt>
                <c:pt idx="264">
                  <c:v>1.3485234031898996E-2</c:v>
                </c:pt>
                <c:pt idx="265">
                  <c:v>1.3485234031898996E-2</c:v>
                </c:pt>
                <c:pt idx="266">
                  <c:v>1.3485234031898996E-2</c:v>
                </c:pt>
                <c:pt idx="267">
                  <c:v>1.3485234031898996E-2</c:v>
                </c:pt>
                <c:pt idx="268">
                  <c:v>1.2758571225842175E-2</c:v>
                </c:pt>
                <c:pt idx="269">
                  <c:v>1.2758571225842175E-2</c:v>
                </c:pt>
                <c:pt idx="270">
                  <c:v>1.2358380115260137E-2</c:v>
                </c:pt>
                <c:pt idx="271">
                  <c:v>1.2358380115260137E-2</c:v>
                </c:pt>
                <c:pt idx="272">
                  <c:v>1.2358380115260137E-2</c:v>
                </c:pt>
                <c:pt idx="273">
                  <c:v>1.2337317425229533E-2</c:v>
                </c:pt>
                <c:pt idx="274">
                  <c:v>1.2337317425229533E-2</c:v>
                </c:pt>
                <c:pt idx="275">
                  <c:v>1.2105627834892552E-2</c:v>
                </c:pt>
                <c:pt idx="276">
                  <c:v>1.2105627834892552E-2</c:v>
                </c:pt>
                <c:pt idx="277">
                  <c:v>1.2105627834892552E-2</c:v>
                </c:pt>
                <c:pt idx="278">
                  <c:v>1.0294236492258191E-2</c:v>
                </c:pt>
                <c:pt idx="279">
                  <c:v>1.0030952866875276E-2</c:v>
                </c:pt>
                <c:pt idx="280">
                  <c:v>5.323441645028959E-3</c:v>
                </c:pt>
                <c:pt idx="281">
                  <c:v>5.2497222299217605E-3</c:v>
                </c:pt>
                <c:pt idx="282">
                  <c:v>4.7652803592171944E-3</c:v>
                </c:pt>
                <c:pt idx="283">
                  <c:v>4.3861519386658165E-3</c:v>
                </c:pt>
                <c:pt idx="284">
                  <c:v>4.1965877283900999E-3</c:v>
                </c:pt>
                <c:pt idx="285">
                  <c:v>5.3167966306011394E-4</c:v>
                </c:pt>
                <c:pt idx="286">
                  <c:v>4.368975579222556E-4</c:v>
                </c:pt>
                <c:pt idx="287">
                  <c:v>4.368975579222556E-4</c:v>
                </c:pt>
                <c:pt idx="288">
                  <c:v>-3.529533182264899E-4</c:v>
                </c:pt>
                <c:pt idx="289">
                  <c:v>-1.12174150434452E-3</c:v>
                </c:pt>
                <c:pt idx="290">
                  <c:v>-1.7430908602482087E-3</c:v>
                </c:pt>
                <c:pt idx="291">
                  <c:v>-2.4908163563356345E-3</c:v>
                </c:pt>
                <c:pt idx="292">
                  <c:v>-6.7454797425233748E-3</c:v>
                </c:pt>
                <c:pt idx="293">
                  <c:v>-6.7770737775693091E-3</c:v>
                </c:pt>
                <c:pt idx="294">
                  <c:v>-6.7770737775693091E-3</c:v>
                </c:pt>
                <c:pt idx="295">
                  <c:v>-7.1562021981206869E-3</c:v>
                </c:pt>
                <c:pt idx="296">
                  <c:v>-7.1772648881513468E-3</c:v>
                </c:pt>
                <c:pt idx="297">
                  <c:v>-7.1930619056743139E-3</c:v>
                </c:pt>
                <c:pt idx="298">
                  <c:v>-7.5405962911797575E-3</c:v>
                </c:pt>
                <c:pt idx="299">
                  <c:v>-7.8302082791009697E-3</c:v>
                </c:pt>
                <c:pt idx="300">
                  <c:v>-7.9565844192847623E-3</c:v>
                </c:pt>
                <c:pt idx="301">
                  <c:v>-9.330924943783514E-3</c:v>
                </c:pt>
                <c:pt idx="302">
                  <c:v>-1.2421874705778768E-2</c:v>
                </c:pt>
                <c:pt idx="303">
                  <c:v>-1.3248585289481085E-2</c:v>
                </c:pt>
                <c:pt idx="304">
                  <c:v>-1.3527665932386967E-2</c:v>
                </c:pt>
                <c:pt idx="305">
                  <c:v>-1.3538197277402297E-2</c:v>
                </c:pt>
                <c:pt idx="306">
                  <c:v>-1.3738292832693288E-2</c:v>
                </c:pt>
                <c:pt idx="307">
                  <c:v>-1.3801480902785213E-2</c:v>
                </c:pt>
                <c:pt idx="308">
                  <c:v>-1.3801480902785213E-2</c:v>
                </c:pt>
                <c:pt idx="309">
                  <c:v>-1.8519523469646859E-2</c:v>
                </c:pt>
                <c:pt idx="310">
                  <c:v>-1.925671762071901E-2</c:v>
                </c:pt>
                <c:pt idx="311">
                  <c:v>-1.9309374345795549E-2</c:v>
                </c:pt>
                <c:pt idx="312">
                  <c:v>-2.621793667584299E-2</c:v>
                </c:pt>
                <c:pt idx="313">
                  <c:v>-2.6702378546547501E-2</c:v>
                </c:pt>
                <c:pt idx="314">
                  <c:v>-3.045153737200007E-2</c:v>
                </c:pt>
                <c:pt idx="315">
                  <c:v>-3.3295000526135432E-2</c:v>
                </c:pt>
                <c:pt idx="316">
                  <c:v>-3.6475466720760907E-2</c:v>
                </c:pt>
                <c:pt idx="317">
                  <c:v>-3.7475944497215974E-2</c:v>
                </c:pt>
                <c:pt idx="318">
                  <c:v>-3.8697580518992636E-2</c:v>
                </c:pt>
                <c:pt idx="319">
                  <c:v>-3.9750715020524241E-2</c:v>
                </c:pt>
                <c:pt idx="320">
                  <c:v>-4.0061389698476058E-2</c:v>
                </c:pt>
                <c:pt idx="321">
                  <c:v>-4.3552530571053405E-2</c:v>
                </c:pt>
                <c:pt idx="322">
                  <c:v>-4.6132710099805851E-2</c:v>
                </c:pt>
                <c:pt idx="323">
                  <c:v>-4.6201163842405413E-2</c:v>
                </c:pt>
                <c:pt idx="324">
                  <c:v>-4.6638214660541022E-2</c:v>
                </c:pt>
                <c:pt idx="325">
                  <c:v>-4.9881868925258421E-2</c:v>
                </c:pt>
                <c:pt idx="326">
                  <c:v>-5.0676985473914749E-2</c:v>
                </c:pt>
                <c:pt idx="327">
                  <c:v>-5.073490787149898E-2</c:v>
                </c:pt>
                <c:pt idx="328">
                  <c:v>-5.1219349742203546E-2</c:v>
                </c:pt>
                <c:pt idx="329">
                  <c:v>-5.1472102022571131E-2</c:v>
                </c:pt>
                <c:pt idx="330">
                  <c:v>-5.6148019209371514E-2</c:v>
                </c:pt>
                <c:pt idx="331">
                  <c:v>-5.7148496985826525E-2</c:v>
                </c:pt>
                <c:pt idx="332">
                  <c:v>-5.7548688096408562E-2</c:v>
                </c:pt>
                <c:pt idx="333">
                  <c:v>-5.7548688096408562E-2</c:v>
                </c:pt>
                <c:pt idx="334">
                  <c:v>-5.7611876166500486E-2</c:v>
                </c:pt>
                <c:pt idx="335">
                  <c:v>-5.8117380727235657E-2</c:v>
                </c:pt>
                <c:pt idx="336">
                  <c:v>-5.8117380727235657E-2</c:v>
                </c:pt>
                <c:pt idx="337">
                  <c:v>-6.2414169493484661E-2</c:v>
                </c:pt>
                <c:pt idx="338">
                  <c:v>-6.2535279961160761E-2</c:v>
                </c:pt>
                <c:pt idx="339">
                  <c:v>-6.261953072128329E-2</c:v>
                </c:pt>
                <c:pt idx="340">
                  <c:v>-6.3109238264495493E-2</c:v>
                </c:pt>
                <c:pt idx="341">
                  <c:v>-6.3109238264495493E-2</c:v>
                </c:pt>
                <c:pt idx="342">
                  <c:v>-6.313556662703379E-2</c:v>
                </c:pt>
                <c:pt idx="343">
                  <c:v>-6.329880247477121E-2</c:v>
                </c:pt>
                <c:pt idx="344">
                  <c:v>-6.4246623526149627E-2</c:v>
                </c:pt>
                <c:pt idx="345">
                  <c:v>-6.475739375939249E-2</c:v>
                </c:pt>
                <c:pt idx="346">
                  <c:v>-6.8996260128057263E-2</c:v>
                </c:pt>
                <c:pt idx="347">
                  <c:v>-6.8996260128057263E-2</c:v>
                </c:pt>
                <c:pt idx="348">
                  <c:v>-6.9512296033807708E-2</c:v>
                </c:pt>
                <c:pt idx="349">
                  <c:v>-6.9817705039251887E-2</c:v>
                </c:pt>
                <c:pt idx="350">
                  <c:v>-6.9833502056774854E-2</c:v>
                </c:pt>
                <c:pt idx="351">
                  <c:v>-7.0833979833229921E-2</c:v>
                </c:pt>
                <c:pt idx="352">
                  <c:v>-7.596274485568888E-2</c:v>
                </c:pt>
                <c:pt idx="353">
                  <c:v>-7.7052739064774112E-2</c:v>
                </c:pt>
                <c:pt idx="354">
                  <c:v>-8.166546818148257E-2</c:v>
                </c:pt>
                <c:pt idx="355">
                  <c:v>-8.2128847362156476E-2</c:v>
                </c:pt>
                <c:pt idx="356">
                  <c:v>-8.2160441397202466E-2</c:v>
                </c:pt>
                <c:pt idx="357">
                  <c:v>-8.2560632507784448E-2</c:v>
                </c:pt>
                <c:pt idx="358">
                  <c:v>-8.2660680285429944E-2</c:v>
                </c:pt>
                <c:pt idx="359">
                  <c:v>-8.2939760928335826E-2</c:v>
                </c:pt>
                <c:pt idx="360">
                  <c:v>-8.3698017769438582E-2</c:v>
                </c:pt>
                <c:pt idx="361">
                  <c:v>-8.7742054255320001E-2</c:v>
                </c:pt>
                <c:pt idx="362">
                  <c:v>-8.8205433435993907E-2</c:v>
                </c:pt>
                <c:pt idx="363">
                  <c:v>-9.3818640329157432E-2</c:v>
                </c:pt>
                <c:pt idx="364">
                  <c:v>-9.5124527111056623E-2</c:v>
                </c:pt>
                <c:pt idx="365">
                  <c:v>-9.5177183836133217E-2</c:v>
                </c:pt>
                <c:pt idx="366">
                  <c:v>-9.5261434596255745E-2</c:v>
                </c:pt>
                <c:pt idx="367">
                  <c:v>-9.5366748046408933E-2</c:v>
                </c:pt>
                <c:pt idx="368">
                  <c:v>-9.5556312256684595E-2</c:v>
                </c:pt>
                <c:pt idx="369">
                  <c:v>-9.6472539273017133E-2</c:v>
                </c:pt>
                <c:pt idx="370">
                  <c:v>-0.10089570417944993</c:v>
                </c:pt>
                <c:pt idx="371">
                  <c:v>-0.10094309523201883</c:v>
                </c:pt>
                <c:pt idx="372">
                  <c:v>-0.10185405657584368</c:v>
                </c:pt>
                <c:pt idx="373">
                  <c:v>-0.10223318499639505</c:v>
                </c:pt>
                <c:pt idx="374">
                  <c:v>-0.10271762686709962</c:v>
                </c:pt>
                <c:pt idx="375">
                  <c:v>-0.10197516704351983</c:v>
                </c:pt>
                <c:pt idx="376">
                  <c:v>-0.10197516704351983</c:v>
                </c:pt>
                <c:pt idx="377">
                  <c:v>-0.10629828417230708</c:v>
                </c:pt>
                <c:pt idx="378">
                  <c:v>-0.10721451118863962</c:v>
                </c:pt>
                <c:pt idx="379">
                  <c:v>-0.10893112042613612</c:v>
                </c:pt>
                <c:pt idx="380">
                  <c:v>-0.10962618919714701</c:v>
                </c:pt>
                <c:pt idx="381">
                  <c:v>-8.3108262448580883E-2</c:v>
                </c:pt>
                <c:pt idx="382">
                  <c:v>-9.4798055415581839E-2</c:v>
                </c:pt>
                <c:pt idx="383">
                  <c:v>-0.11433370041899332</c:v>
                </c:pt>
                <c:pt idx="384">
                  <c:v>-0.11318578381232386</c:v>
                </c:pt>
                <c:pt idx="385">
                  <c:v>-0.11332269129752298</c:v>
                </c:pt>
                <c:pt idx="386">
                  <c:v>-0.11364916299299777</c:v>
                </c:pt>
                <c:pt idx="387">
                  <c:v>-0.11543949164560152</c:v>
                </c:pt>
                <c:pt idx="388">
                  <c:v>-0.10089570417944993</c:v>
                </c:pt>
                <c:pt idx="389">
                  <c:v>-0.10629828417230708</c:v>
                </c:pt>
                <c:pt idx="390">
                  <c:v>-0.10721451118863962</c:v>
                </c:pt>
                <c:pt idx="391">
                  <c:v>-0.10893112042613612</c:v>
                </c:pt>
                <c:pt idx="392">
                  <c:v>-0.10962618919714701</c:v>
                </c:pt>
                <c:pt idx="393">
                  <c:v>-0.11318578381232386</c:v>
                </c:pt>
                <c:pt idx="394">
                  <c:v>-0.11332269129752298</c:v>
                </c:pt>
                <c:pt idx="395">
                  <c:v>-0.11364916299299777</c:v>
                </c:pt>
                <c:pt idx="396">
                  <c:v>-0.11543949164560152</c:v>
                </c:pt>
                <c:pt idx="397">
                  <c:v>-0.11945193409643701</c:v>
                </c:pt>
                <c:pt idx="398">
                  <c:v>-0.11997850134720278</c:v>
                </c:pt>
                <c:pt idx="399">
                  <c:v>-0.12110535526384164</c:v>
                </c:pt>
                <c:pt idx="400">
                  <c:v>-0.12184254941491374</c:v>
                </c:pt>
                <c:pt idx="401">
                  <c:v>-0.11870420860034953</c:v>
                </c:pt>
                <c:pt idx="402">
                  <c:v>-0.12547586344519784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EDA-455C-8DB6-587AF388C849}"/>
            </c:ext>
          </c:extLst>
        </c:ser>
        <c:ser>
          <c:idx val="8"/>
          <c:order val="8"/>
          <c:tx>
            <c:strRef>
              <c:f>'Active 1'!$R$20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'Active 1'!$F$21:$F$960</c:f>
              <c:numCache>
                <c:formatCode>General</c:formatCode>
                <c:ptCount val="940"/>
                <c:pt idx="0">
                  <c:v>-35829.5</c:v>
                </c:pt>
                <c:pt idx="1">
                  <c:v>-35341</c:v>
                </c:pt>
                <c:pt idx="2">
                  <c:v>-34823</c:v>
                </c:pt>
                <c:pt idx="3">
                  <c:v>-33038</c:v>
                </c:pt>
                <c:pt idx="4">
                  <c:v>-32237</c:v>
                </c:pt>
                <c:pt idx="5">
                  <c:v>-31732</c:v>
                </c:pt>
                <c:pt idx="6">
                  <c:v>-29480</c:v>
                </c:pt>
                <c:pt idx="7">
                  <c:v>-25859</c:v>
                </c:pt>
                <c:pt idx="8">
                  <c:v>-25774</c:v>
                </c:pt>
                <c:pt idx="9">
                  <c:v>-25305</c:v>
                </c:pt>
                <c:pt idx="10">
                  <c:v>-22268</c:v>
                </c:pt>
                <c:pt idx="11">
                  <c:v>-22142</c:v>
                </c:pt>
                <c:pt idx="12">
                  <c:v>-20429</c:v>
                </c:pt>
                <c:pt idx="13">
                  <c:v>-15031.5</c:v>
                </c:pt>
                <c:pt idx="14">
                  <c:v>-13155</c:v>
                </c:pt>
                <c:pt idx="15">
                  <c:v>-11890</c:v>
                </c:pt>
                <c:pt idx="16">
                  <c:v>-10198</c:v>
                </c:pt>
                <c:pt idx="17">
                  <c:v>-10169</c:v>
                </c:pt>
                <c:pt idx="18">
                  <c:v>-10145</c:v>
                </c:pt>
                <c:pt idx="19">
                  <c:v>-9726</c:v>
                </c:pt>
                <c:pt idx="20">
                  <c:v>-9721</c:v>
                </c:pt>
                <c:pt idx="21">
                  <c:v>-9640</c:v>
                </c:pt>
                <c:pt idx="22">
                  <c:v>-9068</c:v>
                </c:pt>
                <c:pt idx="23">
                  <c:v>-8936.5</c:v>
                </c:pt>
                <c:pt idx="24">
                  <c:v>-8343</c:v>
                </c:pt>
                <c:pt idx="25">
                  <c:v>-7901</c:v>
                </c:pt>
                <c:pt idx="26">
                  <c:v>-4896</c:v>
                </c:pt>
                <c:pt idx="27">
                  <c:v>-4847</c:v>
                </c:pt>
                <c:pt idx="28">
                  <c:v>-4829</c:v>
                </c:pt>
                <c:pt idx="29">
                  <c:v>-3747</c:v>
                </c:pt>
                <c:pt idx="30">
                  <c:v>-3716</c:v>
                </c:pt>
                <c:pt idx="31">
                  <c:v>-2998</c:v>
                </c:pt>
                <c:pt idx="32">
                  <c:v>-2980</c:v>
                </c:pt>
                <c:pt idx="33">
                  <c:v>-2939</c:v>
                </c:pt>
                <c:pt idx="34">
                  <c:v>-2926</c:v>
                </c:pt>
                <c:pt idx="35">
                  <c:v>0</c:v>
                </c:pt>
                <c:pt idx="36">
                  <c:v>16</c:v>
                </c:pt>
                <c:pt idx="37">
                  <c:v>1068.5</c:v>
                </c:pt>
                <c:pt idx="38">
                  <c:v>2853</c:v>
                </c:pt>
                <c:pt idx="39">
                  <c:v>3066</c:v>
                </c:pt>
                <c:pt idx="40">
                  <c:v>4097</c:v>
                </c:pt>
                <c:pt idx="41">
                  <c:v>4108.5</c:v>
                </c:pt>
                <c:pt idx="42">
                  <c:v>4110</c:v>
                </c:pt>
                <c:pt idx="43">
                  <c:v>4110</c:v>
                </c:pt>
                <c:pt idx="44">
                  <c:v>4143</c:v>
                </c:pt>
                <c:pt idx="45">
                  <c:v>4144.5</c:v>
                </c:pt>
                <c:pt idx="46">
                  <c:v>4151</c:v>
                </c:pt>
                <c:pt idx="47">
                  <c:v>4628</c:v>
                </c:pt>
                <c:pt idx="48">
                  <c:v>4687</c:v>
                </c:pt>
                <c:pt idx="49">
                  <c:v>4777</c:v>
                </c:pt>
                <c:pt idx="50">
                  <c:v>4813</c:v>
                </c:pt>
                <c:pt idx="51">
                  <c:v>5834.5</c:v>
                </c:pt>
                <c:pt idx="52">
                  <c:v>5854</c:v>
                </c:pt>
                <c:pt idx="53">
                  <c:v>5859</c:v>
                </c:pt>
                <c:pt idx="54">
                  <c:v>5895</c:v>
                </c:pt>
                <c:pt idx="55">
                  <c:v>5908</c:v>
                </c:pt>
                <c:pt idx="56">
                  <c:v>5923</c:v>
                </c:pt>
                <c:pt idx="57">
                  <c:v>5985</c:v>
                </c:pt>
                <c:pt idx="58">
                  <c:v>6162</c:v>
                </c:pt>
                <c:pt idx="59">
                  <c:v>6503</c:v>
                </c:pt>
                <c:pt idx="60">
                  <c:v>6680</c:v>
                </c:pt>
                <c:pt idx="61">
                  <c:v>6995</c:v>
                </c:pt>
                <c:pt idx="62">
                  <c:v>7062</c:v>
                </c:pt>
                <c:pt idx="63">
                  <c:v>7080</c:v>
                </c:pt>
                <c:pt idx="64">
                  <c:v>7144</c:v>
                </c:pt>
                <c:pt idx="65">
                  <c:v>7572</c:v>
                </c:pt>
                <c:pt idx="66">
                  <c:v>7585</c:v>
                </c:pt>
                <c:pt idx="67">
                  <c:v>7590</c:v>
                </c:pt>
                <c:pt idx="68">
                  <c:v>7634</c:v>
                </c:pt>
                <c:pt idx="69">
                  <c:v>7674</c:v>
                </c:pt>
                <c:pt idx="70">
                  <c:v>7679</c:v>
                </c:pt>
                <c:pt idx="71">
                  <c:v>7706</c:v>
                </c:pt>
                <c:pt idx="72">
                  <c:v>7782</c:v>
                </c:pt>
                <c:pt idx="73">
                  <c:v>8247</c:v>
                </c:pt>
                <c:pt idx="74">
                  <c:v>8311</c:v>
                </c:pt>
                <c:pt idx="75">
                  <c:v>8314</c:v>
                </c:pt>
                <c:pt idx="76">
                  <c:v>8342</c:v>
                </c:pt>
                <c:pt idx="77">
                  <c:v>8442</c:v>
                </c:pt>
                <c:pt idx="78">
                  <c:v>8804.5</c:v>
                </c:pt>
                <c:pt idx="79">
                  <c:v>8888</c:v>
                </c:pt>
                <c:pt idx="80">
                  <c:v>8888</c:v>
                </c:pt>
                <c:pt idx="81">
                  <c:v>9027</c:v>
                </c:pt>
                <c:pt idx="82">
                  <c:v>9573</c:v>
                </c:pt>
                <c:pt idx="83">
                  <c:v>9628.5</c:v>
                </c:pt>
                <c:pt idx="84">
                  <c:v>9669.5</c:v>
                </c:pt>
                <c:pt idx="85">
                  <c:v>9733.5</c:v>
                </c:pt>
                <c:pt idx="86">
                  <c:v>10135</c:v>
                </c:pt>
                <c:pt idx="87">
                  <c:v>10194</c:v>
                </c:pt>
                <c:pt idx="88">
                  <c:v>10241.5</c:v>
                </c:pt>
                <c:pt idx="89">
                  <c:v>10258</c:v>
                </c:pt>
                <c:pt idx="90">
                  <c:v>10323.5</c:v>
                </c:pt>
                <c:pt idx="91">
                  <c:v>10341.5</c:v>
                </c:pt>
                <c:pt idx="92">
                  <c:v>10627</c:v>
                </c:pt>
                <c:pt idx="93">
                  <c:v>10627</c:v>
                </c:pt>
                <c:pt idx="94">
                  <c:v>10662</c:v>
                </c:pt>
                <c:pt idx="95">
                  <c:v>10663.5</c:v>
                </c:pt>
                <c:pt idx="96">
                  <c:v>10676</c:v>
                </c:pt>
                <c:pt idx="97">
                  <c:v>10704</c:v>
                </c:pt>
                <c:pt idx="98">
                  <c:v>10707</c:v>
                </c:pt>
                <c:pt idx="99">
                  <c:v>10716</c:v>
                </c:pt>
                <c:pt idx="100">
                  <c:v>10748</c:v>
                </c:pt>
                <c:pt idx="101">
                  <c:v>10761</c:v>
                </c:pt>
                <c:pt idx="102">
                  <c:v>10768.5</c:v>
                </c:pt>
                <c:pt idx="103">
                  <c:v>10770</c:v>
                </c:pt>
                <c:pt idx="104">
                  <c:v>10840</c:v>
                </c:pt>
                <c:pt idx="105">
                  <c:v>10894</c:v>
                </c:pt>
                <c:pt idx="106">
                  <c:v>11241.5</c:v>
                </c:pt>
                <c:pt idx="107">
                  <c:v>11271</c:v>
                </c:pt>
                <c:pt idx="108">
                  <c:v>11296</c:v>
                </c:pt>
                <c:pt idx="109">
                  <c:v>11312</c:v>
                </c:pt>
                <c:pt idx="110">
                  <c:v>11338</c:v>
                </c:pt>
                <c:pt idx="111">
                  <c:v>11338</c:v>
                </c:pt>
                <c:pt idx="112">
                  <c:v>11354.5</c:v>
                </c:pt>
                <c:pt idx="113">
                  <c:v>11354.5</c:v>
                </c:pt>
                <c:pt idx="114">
                  <c:v>11356</c:v>
                </c:pt>
                <c:pt idx="115">
                  <c:v>11356</c:v>
                </c:pt>
                <c:pt idx="116">
                  <c:v>11397</c:v>
                </c:pt>
                <c:pt idx="117">
                  <c:v>11407</c:v>
                </c:pt>
                <c:pt idx="118">
                  <c:v>11432</c:v>
                </c:pt>
                <c:pt idx="119">
                  <c:v>11443</c:v>
                </c:pt>
                <c:pt idx="120">
                  <c:v>11453</c:v>
                </c:pt>
                <c:pt idx="121">
                  <c:v>11825</c:v>
                </c:pt>
                <c:pt idx="122">
                  <c:v>11853</c:v>
                </c:pt>
                <c:pt idx="123">
                  <c:v>11879</c:v>
                </c:pt>
                <c:pt idx="124">
                  <c:v>11907</c:v>
                </c:pt>
                <c:pt idx="125">
                  <c:v>11933</c:v>
                </c:pt>
                <c:pt idx="126">
                  <c:v>11933.5</c:v>
                </c:pt>
                <c:pt idx="127">
                  <c:v>11934</c:v>
                </c:pt>
                <c:pt idx="128">
                  <c:v>11952</c:v>
                </c:pt>
                <c:pt idx="129">
                  <c:v>11979</c:v>
                </c:pt>
                <c:pt idx="130">
                  <c:v>11992</c:v>
                </c:pt>
                <c:pt idx="131">
                  <c:v>11997</c:v>
                </c:pt>
                <c:pt idx="132">
                  <c:v>12043</c:v>
                </c:pt>
                <c:pt idx="133">
                  <c:v>12465</c:v>
                </c:pt>
                <c:pt idx="134">
                  <c:v>12476</c:v>
                </c:pt>
                <c:pt idx="135">
                  <c:v>12520</c:v>
                </c:pt>
                <c:pt idx="136">
                  <c:v>13053</c:v>
                </c:pt>
                <c:pt idx="137">
                  <c:v>13099</c:v>
                </c:pt>
                <c:pt idx="138">
                  <c:v>13130</c:v>
                </c:pt>
                <c:pt idx="139">
                  <c:v>13253</c:v>
                </c:pt>
                <c:pt idx="140">
                  <c:v>13669</c:v>
                </c:pt>
                <c:pt idx="141">
                  <c:v>13689</c:v>
                </c:pt>
                <c:pt idx="142">
                  <c:v>14234.5</c:v>
                </c:pt>
                <c:pt idx="143">
                  <c:v>14241</c:v>
                </c:pt>
                <c:pt idx="144">
                  <c:v>14242.5</c:v>
                </c:pt>
                <c:pt idx="145">
                  <c:v>14246</c:v>
                </c:pt>
                <c:pt idx="146">
                  <c:v>14248</c:v>
                </c:pt>
                <c:pt idx="147">
                  <c:v>14829.5</c:v>
                </c:pt>
                <c:pt idx="148">
                  <c:v>14931</c:v>
                </c:pt>
                <c:pt idx="149">
                  <c:v>15559</c:v>
                </c:pt>
                <c:pt idx="150">
                  <c:v>15564</c:v>
                </c:pt>
                <c:pt idx="151">
                  <c:v>15587</c:v>
                </c:pt>
                <c:pt idx="152">
                  <c:v>15618</c:v>
                </c:pt>
                <c:pt idx="153">
                  <c:v>15623</c:v>
                </c:pt>
                <c:pt idx="154">
                  <c:v>15636</c:v>
                </c:pt>
                <c:pt idx="155">
                  <c:v>15641</c:v>
                </c:pt>
                <c:pt idx="156">
                  <c:v>16095</c:v>
                </c:pt>
                <c:pt idx="157">
                  <c:v>16113</c:v>
                </c:pt>
                <c:pt idx="158">
                  <c:v>16124.5</c:v>
                </c:pt>
                <c:pt idx="159">
                  <c:v>16134</c:v>
                </c:pt>
                <c:pt idx="160">
                  <c:v>16134</c:v>
                </c:pt>
                <c:pt idx="161">
                  <c:v>16139</c:v>
                </c:pt>
                <c:pt idx="162">
                  <c:v>16139</c:v>
                </c:pt>
                <c:pt idx="163">
                  <c:v>16231</c:v>
                </c:pt>
                <c:pt idx="164">
                  <c:v>16249</c:v>
                </c:pt>
                <c:pt idx="165">
                  <c:v>16254</c:v>
                </c:pt>
                <c:pt idx="166">
                  <c:v>16298</c:v>
                </c:pt>
                <c:pt idx="167">
                  <c:v>16605</c:v>
                </c:pt>
                <c:pt idx="168">
                  <c:v>16695</c:v>
                </c:pt>
                <c:pt idx="169">
                  <c:v>16701</c:v>
                </c:pt>
                <c:pt idx="170">
                  <c:v>16764</c:v>
                </c:pt>
                <c:pt idx="171">
                  <c:v>16785</c:v>
                </c:pt>
                <c:pt idx="172">
                  <c:v>17229</c:v>
                </c:pt>
                <c:pt idx="173">
                  <c:v>17234</c:v>
                </c:pt>
                <c:pt idx="174">
                  <c:v>17247</c:v>
                </c:pt>
                <c:pt idx="175">
                  <c:v>17265</c:v>
                </c:pt>
                <c:pt idx="176">
                  <c:v>17265</c:v>
                </c:pt>
                <c:pt idx="177">
                  <c:v>17266.5</c:v>
                </c:pt>
                <c:pt idx="178">
                  <c:v>17266.5</c:v>
                </c:pt>
                <c:pt idx="179">
                  <c:v>17314</c:v>
                </c:pt>
                <c:pt idx="180">
                  <c:v>17316</c:v>
                </c:pt>
                <c:pt idx="181">
                  <c:v>17316</c:v>
                </c:pt>
                <c:pt idx="182">
                  <c:v>17316</c:v>
                </c:pt>
                <c:pt idx="183">
                  <c:v>17316</c:v>
                </c:pt>
                <c:pt idx="184">
                  <c:v>17317.5</c:v>
                </c:pt>
                <c:pt idx="185">
                  <c:v>17317.5</c:v>
                </c:pt>
                <c:pt idx="186">
                  <c:v>17317.5</c:v>
                </c:pt>
                <c:pt idx="187">
                  <c:v>17317.5</c:v>
                </c:pt>
                <c:pt idx="188">
                  <c:v>17337</c:v>
                </c:pt>
                <c:pt idx="189">
                  <c:v>17341</c:v>
                </c:pt>
                <c:pt idx="190">
                  <c:v>17350</c:v>
                </c:pt>
                <c:pt idx="191">
                  <c:v>17353.5</c:v>
                </c:pt>
                <c:pt idx="192">
                  <c:v>17353.5</c:v>
                </c:pt>
                <c:pt idx="193">
                  <c:v>17353.5</c:v>
                </c:pt>
                <c:pt idx="194">
                  <c:v>17353.5</c:v>
                </c:pt>
                <c:pt idx="195">
                  <c:v>17355</c:v>
                </c:pt>
                <c:pt idx="196">
                  <c:v>17355</c:v>
                </c:pt>
                <c:pt idx="197">
                  <c:v>17355</c:v>
                </c:pt>
                <c:pt idx="198">
                  <c:v>17355</c:v>
                </c:pt>
                <c:pt idx="199">
                  <c:v>17396</c:v>
                </c:pt>
                <c:pt idx="200">
                  <c:v>17414</c:v>
                </c:pt>
                <c:pt idx="201">
                  <c:v>17837</c:v>
                </c:pt>
                <c:pt idx="202">
                  <c:v>17875</c:v>
                </c:pt>
                <c:pt idx="203">
                  <c:v>17883</c:v>
                </c:pt>
                <c:pt idx="204">
                  <c:v>17883</c:v>
                </c:pt>
                <c:pt idx="205">
                  <c:v>17884.5</c:v>
                </c:pt>
                <c:pt idx="206">
                  <c:v>17884.5</c:v>
                </c:pt>
                <c:pt idx="207">
                  <c:v>17909</c:v>
                </c:pt>
                <c:pt idx="208">
                  <c:v>17909</c:v>
                </c:pt>
                <c:pt idx="209">
                  <c:v>17927</c:v>
                </c:pt>
                <c:pt idx="210">
                  <c:v>17968</c:v>
                </c:pt>
                <c:pt idx="211">
                  <c:v>18022</c:v>
                </c:pt>
                <c:pt idx="212">
                  <c:v>18040.5</c:v>
                </c:pt>
                <c:pt idx="213">
                  <c:v>18045</c:v>
                </c:pt>
                <c:pt idx="214">
                  <c:v>18045</c:v>
                </c:pt>
                <c:pt idx="215">
                  <c:v>18045</c:v>
                </c:pt>
                <c:pt idx="216">
                  <c:v>18045</c:v>
                </c:pt>
                <c:pt idx="217">
                  <c:v>18052</c:v>
                </c:pt>
                <c:pt idx="218">
                  <c:v>18103</c:v>
                </c:pt>
                <c:pt idx="219">
                  <c:v>18429</c:v>
                </c:pt>
                <c:pt idx="220">
                  <c:v>18563</c:v>
                </c:pt>
                <c:pt idx="221">
                  <c:v>18629</c:v>
                </c:pt>
                <c:pt idx="222">
                  <c:v>18645</c:v>
                </c:pt>
                <c:pt idx="223">
                  <c:v>19009</c:v>
                </c:pt>
                <c:pt idx="224">
                  <c:v>19009</c:v>
                </c:pt>
                <c:pt idx="225">
                  <c:v>19183</c:v>
                </c:pt>
                <c:pt idx="226">
                  <c:v>19191</c:v>
                </c:pt>
                <c:pt idx="227">
                  <c:v>19191</c:v>
                </c:pt>
                <c:pt idx="228">
                  <c:v>19191</c:v>
                </c:pt>
                <c:pt idx="229">
                  <c:v>19696</c:v>
                </c:pt>
                <c:pt idx="230">
                  <c:v>19787.5</c:v>
                </c:pt>
                <c:pt idx="231">
                  <c:v>19812</c:v>
                </c:pt>
                <c:pt idx="232">
                  <c:v>19817</c:v>
                </c:pt>
                <c:pt idx="233">
                  <c:v>20420</c:v>
                </c:pt>
                <c:pt idx="234">
                  <c:v>20450</c:v>
                </c:pt>
                <c:pt idx="235">
                  <c:v>20904</c:v>
                </c:pt>
                <c:pt idx="236">
                  <c:v>22053</c:v>
                </c:pt>
                <c:pt idx="237">
                  <c:v>22077.5</c:v>
                </c:pt>
                <c:pt idx="238">
                  <c:v>22107</c:v>
                </c:pt>
                <c:pt idx="239">
                  <c:v>22640</c:v>
                </c:pt>
                <c:pt idx="240">
                  <c:v>22723</c:v>
                </c:pt>
                <c:pt idx="241">
                  <c:v>22723</c:v>
                </c:pt>
                <c:pt idx="242">
                  <c:v>22723</c:v>
                </c:pt>
                <c:pt idx="243">
                  <c:v>22810</c:v>
                </c:pt>
                <c:pt idx="244">
                  <c:v>23278.5</c:v>
                </c:pt>
                <c:pt idx="245">
                  <c:v>23278.5</c:v>
                </c:pt>
                <c:pt idx="246">
                  <c:v>23278.5</c:v>
                </c:pt>
                <c:pt idx="247">
                  <c:v>23312</c:v>
                </c:pt>
                <c:pt idx="248">
                  <c:v>23392</c:v>
                </c:pt>
                <c:pt idx="249">
                  <c:v>23891.5</c:v>
                </c:pt>
                <c:pt idx="250">
                  <c:v>23891.5</c:v>
                </c:pt>
                <c:pt idx="251">
                  <c:v>23891.5</c:v>
                </c:pt>
                <c:pt idx="252">
                  <c:v>23898</c:v>
                </c:pt>
                <c:pt idx="253">
                  <c:v>23898</c:v>
                </c:pt>
                <c:pt idx="254">
                  <c:v>23898</c:v>
                </c:pt>
                <c:pt idx="255">
                  <c:v>23938</c:v>
                </c:pt>
                <c:pt idx="256">
                  <c:v>24087</c:v>
                </c:pt>
                <c:pt idx="257">
                  <c:v>24464</c:v>
                </c:pt>
                <c:pt idx="258">
                  <c:v>24520</c:v>
                </c:pt>
                <c:pt idx="259">
                  <c:v>24523</c:v>
                </c:pt>
                <c:pt idx="260">
                  <c:v>24664</c:v>
                </c:pt>
                <c:pt idx="261">
                  <c:v>24962</c:v>
                </c:pt>
                <c:pt idx="262">
                  <c:v>24962</c:v>
                </c:pt>
                <c:pt idx="263">
                  <c:v>24962</c:v>
                </c:pt>
                <c:pt idx="264">
                  <c:v>24962</c:v>
                </c:pt>
                <c:pt idx="265">
                  <c:v>24962</c:v>
                </c:pt>
                <c:pt idx="266">
                  <c:v>24962</c:v>
                </c:pt>
                <c:pt idx="267">
                  <c:v>24962</c:v>
                </c:pt>
                <c:pt idx="268">
                  <c:v>25031</c:v>
                </c:pt>
                <c:pt idx="269">
                  <c:v>25031</c:v>
                </c:pt>
                <c:pt idx="270">
                  <c:v>25069</c:v>
                </c:pt>
                <c:pt idx="271">
                  <c:v>25069</c:v>
                </c:pt>
                <c:pt idx="272">
                  <c:v>25069</c:v>
                </c:pt>
                <c:pt idx="273">
                  <c:v>25071</c:v>
                </c:pt>
                <c:pt idx="274">
                  <c:v>25071</c:v>
                </c:pt>
                <c:pt idx="275">
                  <c:v>25093</c:v>
                </c:pt>
                <c:pt idx="276">
                  <c:v>25093</c:v>
                </c:pt>
                <c:pt idx="277">
                  <c:v>25093</c:v>
                </c:pt>
                <c:pt idx="278">
                  <c:v>25265</c:v>
                </c:pt>
                <c:pt idx="279">
                  <c:v>25290</c:v>
                </c:pt>
                <c:pt idx="280">
                  <c:v>25737</c:v>
                </c:pt>
                <c:pt idx="281">
                  <c:v>25744</c:v>
                </c:pt>
                <c:pt idx="282">
                  <c:v>25790</c:v>
                </c:pt>
                <c:pt idx="283">
                  <c:v>25826</c:v>
                </c:pt>
                <c:pt idx="284">
                  <c:v>25844</c:v>
                </c:pt>
                <c:pt idx="285">
                  <c:v>26192</c:v>
                </c:pt>
                <c:pt idx="286">
                  <c:v>26201</c:v>
                </c:pt>
                <c:pt idx="287">
                  <c:v>26201</c:v>
                </c:pt>
                <c:pt idx="288">
                  <c:v>26276</c:v>
                </c:pt>
                <c:pt idx="289">
                  <c:v>26349</c:v>
                </c:pt>
                <c:pt idx="290">
                  <c:v>26408</c:v>
                </c:pt>
                <c:pt idx="291">
                  <c:v>26479</c:v>
                </c:pt>
                <c:pt idx="292">
                  <c:v>26883</c:v>
                </c:pt>
                <c:pt idx="293">
                  <c:v>26886</c:v>
                </c:pt>
                <c:pt idx="294">
                  <c:v>26886</c:v>
                </c:pt>
                <c:pt idx="295">
                  <c:v>26922</c:v>
                </c:pt>
                <c:pt idx="296">
                  <c:v>26924</c:v>
                </c:pt>
                <c:pt idx="297">
                  <c:v>26925.5</c:v>
                </c:pt>
                <c:pt idx="298">
                  <c:v>26958.5</c:v>
                </c:pt>
                <c:pt idx="299">
                  <c:v>26986</c:v>
                </c:pt>
                <c:pt idx="300">
                  <c:v>26998</c:v>
                </c:pt>
                <c:pt idx="301">
                  <c:v>27128.5</c:v>
                </c:pt>
                <c:pt idx="302">
                  <c:v>27422</c:v>
                </c:pt>
                <c:pt idx="303">
                  <c:v>27500.5</c:v>
                </c:pt>
                <c:pt idx="304">
                  <c:v>27527</c:v>
                </c:pt>
                <c:pt idx="305">
                  <c:v>27528</c:v>
                </c:pt>
                <c:pt idx="306">
                  <c:v>27547</c:v>
                </c:pt>
                <c:pt idx="307">
                  <c:v>27553</c:v>
                </c:pt>
                <c:pt idx="308">
                  <c:v>27553</c:v>
                </c:pt>
                <c:pt idx="309">
                  <c:v>28001</c:v>
                </c:pt>
                <c:pt idx="310">
                  <c:v>28071</c:v>
                </c:pt>
                <c:pt idx="311">
                  <c:v>28076</c:v>
                </c:pt>
                <c:pt idx="312">
                  <c:v>28732</c:v>
                </c:pt>
                <c:pt idx="313">
                  <c:v>28778</c:v>
                </c:pt>
                <c:pt idx="314">
                  <c:v>29134</c:v>
                </c:pt>
                <c:pt idx="315">
                  <c:v>29404</c:v>
                </c:pt>
                <c:pt idx="316">
                  <c:v>29706</c:v>
                </c:pt>
                <c:pt idx="317">
                  <c:v>29801</c:v>
                </c:pt>
                <c:pt idx="318">
                  <c:v>29917</c:v>
                </c:pt>
                <c:pt idx="319">
                  <c:v>30017</c:v>
                </c:pt>
                <c:pt idx="320">
                  <c:v>30046.5</c:v>
                </c:pt>
                <c:pt idx="321">
                  <c:v>30378</c:v>
                </c:pt>
                <c:pt idx="322">
                  <c:v>30623</c:v>
                </c:pt>
                <c:pt idx="323">
                  <c:v>30629.5</c:v>
                </c:pt>
                <c:pt idx="324">
                  <c:v>30671</c:v>
                </c:pt>
                <c:pt idx="325">
                  <c:v>30979</c:v>
                </c:pt>
                <c:pt idx="326">
                  <c:v>31054.5</c:v>
                </c:pt>
                <c:pt idx="327">
                  <c:v>31060</c:v>
                </c:pt>
                <c:pt idx="328">
                  <c:v>31106</c:v>
                </c:pt>
                <c:pt idx="329">
                  <c:v>31130</c:v>
                </c:pt>
                <c:pt idx="330">
                  <c:v>31574</c:v>
                </c:pt>
                <c:pt idx="331">
                  <c:v>31669</c:v>
                </c:pt>
                <c:pt idx="332">
                  <c:v>31707</c:v>
                </c:pt>
                <c:pt idx="333">
                  <c:v>31707</c:v>
                </c:pt>
                <c:pt idx="334">
                  <c:v>31713</c:v>
                </c:pt>
                <c:pt idx="335">
                  <c:v>31761</c:v>
                </c:pt>
                <c:pt idx="336">
                  <c:v>31761</c:v>
                </c:pt>
                <c:pt idx="337">
                  <c:v>32169</c:v>
                </c:pt>
                <c:pt idx="338">
                  <c:v>32180.5</c:v>
                </c:pt>
                <c:pt idx="339">
                  <c:v>32188.5</c:v>
                </c:pt>
                <c:pt idx="340">
                  <c:v>32235</c:v>
                </c:pt>
                <c:pt idx="341">
                  <c:v>32235</c:v>
                </c:pt>
                <c:pt idx="342">
                  <c:v>32237.5</c:v>
                </c:pt>
                <c:pt idx="343">
                  <c:v>32253</c:v>
                </c:pt>
                <c:pt idx="344">
                  <c:v>32343</c:v>
                </c:pt>
                <c:pt idx="345">
                  <c:v>32391.5</c:v>
                </c:pt>
                <c:pt idx="346">
                  <c:v>32794</c:v>
                </c:pt>
                <c:pt idx="347">
                  <c:v>32794</c:v>
                </c:pt>
                <c:pt idx="348">
                  <c:v>32843</c:v>
                </c:pt>
                <c:pt idx="349">
                  <c:v>32872</c:v>
                </c:pt>
                <c:pt idx="350">
                  <c:v>32873.5</c:v>
                </c:pt>
                <c:pt idx="351">
                  <c:v>32968.5</c:v>
                </c:pt>
                <c:pt idx="352">
                  <c:v>33455.5</c:v>
                </c:pt>
                <c:pt idx="353">
                  <c:v>33559</c:v>
                </c:pt>
                <c:pt idx="354">
                  <c:v>33997</c:v>
                </c:pt>
                <c:pt idx="355">
                  <c:v>34041</c:v>
                </c:pt>
                <c:pt idx="356">
                  <c:v>34044</c:v>
                </c:pt>
                <c:pt idx="357">
                  <c:v>34082</c:v>
                </c:pt>
                <c:pt idx="358">
                  <c:v>34091.5</c:v>
                </c:pt>
                <c:pt idx="359">
                  <c:v>34118</c:v>
                </c:pt>
                <c:pt idx="360">
                  <c:v>34190</c:v>
                </c:pt>
                <c:pt idx="361">
                  <c:v>34574</c:v>
                </c:pt>
                <c:pt idx="362">
                  <c:v>34618</c:v>
                </c:pt>
                <c:pt idx="363">
                  <c:v>35151</c:v>
                </c:pt>
                <c:pt idx="364">
                  <c:v>35275</c:v>
                </c:pt>
                <c:pt idx="365">
                  <c:v>35280</c:v>
                </c:pt>
                <c:pt idx="366">
                  <c:v>35288</c:v>
                </c:pt>
                <c:pt idx="367">
                  <c:v>35298</c:v>
                </c:pt>
                <c:pt idx="368">
                  <c:v>35316</c:v>
                </c:pt>
                <c:pt idx="369">
                  <c:v>35403</c:v>
                </c:pt>
                <c:pt idx="370">
                  <c:v>35823</c:v>
                </c:pt>
                <c:pt idx="371">
                  <c:v>35827.5</c:v>
                </c:pt>
                <c:pt idx="372">
                  <c:v>35914</c:v>
                </c:pt>
                <c:pt idx="373">
                  <c:v>35950</c:v>
                </c:pt>
                <c:pt idx="374">
                  <c:v>35996</c:v>
                </c:pt>
                <c:pt idx="375">
                  <c:v>35925.5</c:v>
                </c:pt>
                <c:pt idx="376">
                  <c:v>35925.5</c:v>
                </c:pt>
                <c:pt idx="377">
                  <c:v>36336</c:v>
                </c:pt>
                <c:pt idx="378">
                  <c:v>36423</c:v>
                </c:pt>
                <c:pt idx="379">
                  <c:v>36586</c:v>
                </c:pt>
                <c:pt idx="380">
                  <c:v>36652</c:v>
                </c:pt>
                <c:pt idx="381">
                  <c:v>34134</c:v>
                </c:pt>
                <c:pt idx="382">
                  <c:v>35244</c:v>
                </c:pt>
                <c:pt idx="383">
                  <c:v>37099</c:v>
                </c:pt>
                <c:pt idx="384">
                  <c:v>36990</c:v>
                </c:pt>
                <c:pt idx="385">
                  <c:v>37003</c:v>
                </c:pt>
                <c:pt idx="386">
                  <c:v>37034</c:v>
                </c:pt>
                <c:pt idx="387">
                  <c:v>37204</c:v>
                </c:pt>
                <c:pt idx="388">
                  <c:v>35823</c:v>
                </c:pt>
                <c:pt idx="389">
                  <c:v>36336</c:v>
                </c:pt>
                <c:pt idx="390">
                  <c:v>36423</c:v>
                </c:pt>
                <c:pt idx="391">
                  <c:v>36586</c:v>
                </c:pt>
                <c:pt idx="392">
                  <c:v>36652</c:v>
                </c:pt>
                <c:pt idx="393">
                  <c:v>36990</c:v>
                </c:pt>
                <c:pt idx="394">
                  <c:v>37003</c:v>
                </c:pt>
                <c:pt idx="395">
                  <c:v>37034</c:v>
                </c:pt>
                <c:pt idx="396">
                  <c:v>37204</c:v>
                </c:pt>
                <c:pt idx="397">
                  <c:v>37585</c:v>
                </c:pt>
                <c:pt idx="398">
                  <c:v>37635</c:v>
                </c:pt>
                <c:pt idx="399">
                  <c:v>37742</c:v>
                </c:pt>
                <c:pt idx="400">
                  <c:v>37812</c:v>
                </c:pt>
                <c:pt idx="401">
                  <c:v>37514</c:v>
                </c:pt>
                <c:pt idx="402">
                  <c:v>38157</c:v>
                </c:pt>
              </c:numCache>
            </c:numRef>
          </c:xVal>
          <c:yVal>
            <c:numRef>
              <c:f>'Active 1'!$R$21:$R$960</c:f>
              <c:numCache>
                <c:formatCode>General</c:formatCode>
                <c:ptCount val="940"/>
                <c:pt idx="0">
                  <c:v>-0.11012546999700135</c:v>
                </c:pt>
                <c:pt idx="47">
                  <c:v>-2.8493520003394224E-2</c:v>
                </c:pt>
                <c:pt idx="51">
                  <c:v>-4.8651229997631162E-2</c:v>
                </c:pt>
                <c:pt idx="88">
                  <c:v>-3.3954610000364482E-2</c:v>
                </c:pt>
                <c:pt idx="211">
                  <c:v>-6.9357479995233007E-2</c:v>
                </c:pt>
                <c:pt idx="212">
                  <c:v>0.14290873000572901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EDA-455C-8DB6-587AF388C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3930744"/>
        <c:axId val="1"/>
      </c:scatterChart>
      <c:valAx>
        <c:axId val="653930744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82799701583693"/>
              <c:y val="0.843195266272189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inorUnit val="200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424242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600883652430045E-2"/>
              <c:y val="0.372781065088757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393074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673064062868429"/>
          <c:y val="0.92307692307692313"/>
          <c:w val="0.72754096459592044"/>
          <c:h val="5.91715976331360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BX And - O-C Diagr.</a:t>
            </a:r>
          </a:p>
        </c:rich>
      </c:tx>
      <c:layout>
        <c:manualLayout>
          <c:xMode val="edge"/>
          <c:yMode val="edge"/>
          <c:x val="0.39179632248939178"/>
          <c:y val="3.32326283987915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29844413012731"/>
          <c:y val="0.14501531966242162"/>
          <c:w val="0.82885431400282883"/>
          <c:h val="0.66465354845276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'Active 1'!$F$21:$F$960</c:f>
              <c:numCache>
                <c:formatCode>General</c:formatCode>
                <c:ptCount val="940"/>
                <c:pt idx="0">
                  <c:v>-35829.5</c:v>
                </c:pt>
                <c:pt idx="1">
                  <c:v>-35341</c:v>
                </c:pt>
                <c:pt idx="2">
                  <c:v>-34823</c:v>
                </c:pt>
                <c:pt idx="3">
                  <c:v>-33038</c:v>
                </c:pt>
                <c:pt idx="4">
                  <c:v>-32237</c:v>
                </c:pt>
                <c:pt idx="5">
                  <c:v>-31732</c:v>
                </c:pt>
                <c:pt idx="6">
                  <c:v>-29480</c:v>
                </c:pt>
                <c:pt idx="7">
                  <c:v>-25859</c:v>
                </c:pt>
                <c:pt idx="8">
                  <c:v>-25774</c:v>
                </c:pt>
                <c:pt idx="9">
                  <c:v>-25305</c:v>
                </c:pt>
                <c:pt idx="10">
                  <c:v>-22268</c:v>
                </c:pt>
                <c:pt idx="11">
                  <c:v>-22142</c:v>
                </c:pt>
                <c:pt idx="12">
                  <c:v>-20429</c:v>
                </c:pt>
                <c:pt idx="13">
                  <c:v>-15031.5</c:v>
                </c:pt>
                <c:pt idx="14">
                  <c:v>-13155</c:v>
                </c:pt>
                <c:pt idx="15">
                  <c:v>-11890</c:v>
                </c:pt>
                <c:pt idx="16">
                  <c:v>-10198</c:v>
                </c:pt>
                <c:pt idx="17">
                  <c:v>-10169</c:v>
                </c:pt>
                <c:pt idx="18">
                  <c:v>-10145</c:v>
                </c:pt>
                <c:pt idx="19">
                  <c:v>-9726</c:v>
                </c:pt>
                <c:pt idx="20">
                  <c:v>-9721</c:v>
                </c:pt>
                <c:pt idx="21">
                  <c:v>-9640</c:v>
                </c:pt>
                <c:pt idx="22">
                  <c:v>-9068</c:v>
                </c:pt>
                <c:pt idx="23">
                  <c:v>-8936.5</c:v>
                </c:pt>
                <c:pt idx="24">
                  <c:v>-8343</c:v>
                </c:pt>
                <c:pt idx="25">
                  <c:v>-7901</c:v>
                </c:pt>
                <c:pt idx="26">
                  <c:v>-4896</c:v>
                </c:pt>
                <c:pt idx="27">
                  <c:v>-4847</c:v>
                </c:pt>
                <c:pt idx="28">
                  <c:v>-4829</c:v>
                </c:pt>
                <c:pt idx="29">
                  <c:v>-3747</c:v>
                </c:pt>
                <c:pt idx="30">
                  <c:v>-3716</c:v>
                </c:pt>
                <c:pt idx="31">
                  <c:v>-2998</c:v>
                </c:pt>
                <c:pt idx="32">
                  <c:v>-2980</c:v>
                </c:pt>
                <c:pt idx="33">
                  <c:v>-2939</c:v>
                </c:pt>
                <c:pt idx="34">
                  <c:v>-2926</c:v>
                </c:pt>
                <c:pt idx="35">
                  <c:v>0</c:v>
                </c:pt>
                <c:pt idx="36">
                  <c:v>16</c:v>
                </c:pt>
                <c:pt idx="37">
                  <c:v>1068.5</c:v>
                </c:pt>
                <c:pt idx="38">
                  <c:v>2853</c:v>
                </c:pt>
                <c:pt idx="39">
                  <c:v>3066</c:v>
                </c:pt>
                <c:pt idx="40">
                  <c:v>4097</c:v>
                </c:pt>
                <c:pt idx="41">
                  <c:v>4108.5</c:v>
                </c:pt>
                <c:pt idx="42">
                  <c:v>4110</c:v>
                </c:pt>
                <c:pt idx="43">
                  <c:v>4110</c:v>
                </c:pt>
                <c:pt idx="44">
                  <c:v>4143</c:v>
                </c:pt>
                <c:pt idx="45">
                  <c:v>4144.5</c:v>
                </c:pt>
                <c:pt idx="46">
                  <c:v>4151</c:v>
                </c:pt>
                <c:pt idx="47">
                  <c:v>4628</c:v>
                </c:pt>
                <c:pt idx="48">
                  <c:v>4687</c:v>
                </c:pt>
                <c:pt idx="49">
                  <c:v>4777</c:v>
                </c:pt>
                <c:pt idx="50">
                  <c:v>4813</c:v>
                </c:pt>
                <c:pt idx="51">
                  <c:v>5834.5</c:v>
                </c:pt>
                <c:pt idx="52">
                  <c:v>5854</c:v>
                </c:pt>
                <c:pt idx="53">
                  <c:v>5859</c:v>
                </c:pt>
                <c:pt idx="54">
                  <c:v>5895</c:v>
                </c:pt>
                <c:pt idx="55">
                  <c:v>5908</c:v>
                </c:pt>
                <c:pt idx="56">
                  <c:v>5923</c:v>
                </c:pt>
                <c:pt idx="57">
                  <c:v>5985</c:v>
                </c:pt>
                <c:pt idx="58">
                  <c:v>6162</c:v>
                </c:pt>
                <c:pt idx="59">
                  <c:v>6503</c:v>
                </c:pt>
                <c:pt idx="60">
                  <c:v>6680</c:v>
                </c:pt>
                <c:pt idx="61">
                  <c:v>6995</c:v>
                </c:pt>
                <c:pt idx="62">
                  <c:v>7062</c:v>
                </c:pt>
                <c:pt idx="63">
                  <c:v>7080</c:v>
                </c:pt>
                <c:pt idx="64">
                  <c:v>7144</c:v>
                </c:pt>
                <c:pt idx="65">
                  <c:v>7572</c:v>
                </c:pt>
                <c:pt idx="66">
                  <c:v>7585</c:v>
                </c:pt>
                <c:pt idx="67">
                  <c:v>7590</c:v>
                </c:pt>
                <c:pt idx="68">
                  <c:v>7634</c:v>
                </c:pt>
                <c:pt idx="69">
                  <c:v>7674</c:v>
                </c:pt>
                <c:pt idx="70">
                  <c:v>7679</c:v>
                </c:pt>
                <c:pt idx="71">
                  <c:v>7706</c:v>
                </c:pt>
                <c:pt idx="72">
                  <c:v>7782</c:v>
                </c:pt>
                <c:pt idx="73">
                  <c:v>8247</c:v>
                </c:pt>
                <c:pt idx="74">
                  <c:v>8311</c:v>
                </c:pt>
                <c:pt idx="75">
                  <c:v>8314</c:v>
                </c:pt>
                <c:pt idx="76">
                  <c:v>8342</c:v>
                </c:pt>
                <c:pt idx="77">
                  <c:v>8442</c:v>
                </c:pt>
                <c:pt idx="78">
                  <c:v>8804.5</c:v>
                </c:pt>
                <c:pt idx="79">
                  <c:v>8888</c:v>
                </c:pt>
                <c:pt idx="80">
                  <c:v>8888</c:v>
                </c:pt>
                <c:pt idx="81">
                  <c:v>9027</c:v>
                </c:pt>
                <c:pt idx="82">
                  <c:v>9573</c:v>
                </c:pt>
                <c:pt idx="83">
                  <c:v>9628.5</c:v>
                </c:pt>
                <c:pt idx="84">
                  <c:v>9669.5</c:v>
                </c:pt>
                <c:pt idx="85">
                  <c:v>9733.5</c:v>
                </c:pt>
                <c:pt idx="86">
                  <c:v>10135</c:v>
                </c:pt>
                <c:pt idx="87">
                  <c:v>10194</c:v>
                </c:pt>
                <c:pt idx="88">
                  <c:v>10241.5</c:v>
                </c:pt>
                <c:pt idx="89">
                  <c:v>10258</c:v>
                </c:pt>
                <c:pt idx="90">
                  <c:v>10323.5</c:v>
                </c:pt>
                <c:pt idx="91">
                  <c:v>10341.5</c:v>
                </c:pt>
                <c:pt idx="92">
                  <c:v>10627</c:v>
                </c:pt>
                <c:pt idx="93">
                  <c:v>10627</c:v>
                </c:pt>
                <c:pt idx="94">
                  <c:v>10662</c:v>
                </c:pt>
                <c:pt idx="95">
                  <c:v>10663.5</c:v>
                </c:pt>
                <c:pt idx="96">
                  <c:v>10676</c:v>
                </c:pt>
                <c:pt idx="97">
                  <c:v>10704</c:v>
                </c:pt>
                <c:pt idx="98">
                  <c:v>10707</c:v>
                </c:pt>
                <c:pt idx="99">
                  <c:v>10716</c:v>
                </c:pt>
                <c:pt idx="100">
                  <c:v>10748</c:v>
                </c:pt>
                <c:pt idx="101">
                  <c:v>10761</c:v>
                </c:pt>
                <c:pt idx="102">
                  <c:v>10768.5</c:v>
                </c:pt>
                <c:pt idx="103">
                  <c:v>10770</c:v>
                </c:pt>
                <c:pt idx="104">
                  <c:v>10840</c:v>
                </c:pt>
                <c:pt idx="105">
                  <c:v>10894</c:v>
                </c:pt>
                <c:pt idx="106">
                  <c:v>11241.5</c:v>
                </c:pt>
                <c:pt idx="107">
                  <c:v>11271</c:v>
                </c:pt>
                <c:pt idx="108">
                  <c:v>11296</c:v>
                </c:pt>
                <c:pt idx="109">
                  <c:v>11312</c:v>
                </c:pt>
                <c:pt idx="110">
                  <c:v>11338</c:v>
                </c:pt>
                <c:pt idx="111">
                  <c:v>11338</c:v>
                </c:pt>
                <c:pt idx="112">
                  <c:v>11354.5</c:v>
                </c:pt>
                <c:pt idx="113">
                  <c:v>11354.5</c:v>
                </c:pt>
                <c:pt idx="114">
                  <c:v>11356</c:v>
                </c:pt>
                <c:pt idx="115">
                  <c:v>11356</c:v>
                </c:pt>
                <c:pt idx="116">
                  <c:v>11397</c:v>
                </c:pt>
                <c:pt idx="117">
                  <c:v>11407</c:v>
                </c:pt>
                <c:pt idx="118">
                  <c:v>11432</c:v>
                </c:pt>
                <c:pt idx="119">
                  <c:v>11443</c:v>
                </c:pt>
                <c:pt idx="120">
                  <c:v>11453</c:v>
                </c:pt>
                <c:pt idx="121">
                  <c:v>11825</c:v>
                </c:pt>
                <c:pt idx="122">
                  <c:v>11853</c:v>
                </c:pt>
                <c:pt idx="123">
                  <c:v>11879</c:v>
                </c:pt>
                <c:pt idx="124">
                  <c:v>11907</c:v>
                </c:pt>
                <c:pt idx="125">
                  <c:v>11933</c:v>
                </c:pt>
                <c:pt idx="126">
                  <c:v>11933.5</c:v>
                </c:pt>
                <c:pt idx="127">
                  <c:v>11934</c:v>
                </c:pt>
                <c:pt idx="128">
                  <c:v>11952</c:v>
                </c:pt>
                <c:pt idx="129">
                  <c:v>11979</c:v>
                </c:pt>
                <c:pt idx="130">
                  <c:v>11992</c:v>
                </c:pt>
                <c:pt idx="131">
                  <c:v>11997</c:v>
                </c:pt>
                <c:pt idx="132">
                  <c:v>12043</c:v>
                </c:pt>
                <c:pt idx="133">
                  <c:v>12465</c:v>
                </c:pt>
                <c:pt idx="134">
                  <c:v>12476</c:v>
                </c:pt>
                <c:pt idx="135">
                  <c:v>12520</c:v>
                </c:pt>
                <c:pt idx="136">
                  <c:v>13053</c:v>
                </c:pt>
                <c:pt idx="137">
                  <c:v>13099</c:v>
                </c:pt>
                <c:pt idx="138">
                  <c:v>13130</c:v>
                </c:pt>
                <c:pt idx="139">
                  <c:v>13253</c:v>
                </c:pt>
                <c:pt idx="140">
                  <c:v>13669</c:v>
                </c:pt>
                <c:pt idx="141">
                  <c:v>13689</c:v>
                </c:pt>
                <c:pt idx="142">
                  <c:v>14234.5</c:v>
                </c:pt>
                <c:pt idx="143">
                  <c:v>14241</c:v>
                </c:pt>
                <c:pt idx="144">
                  <c:v>14242.5</c:v>
                </c:pt>
                <c:pt idx="145">
                  <c:v>14246</c:v>
                </c:pt>
                <c:pt idx="146">
                  <c:v>14248</c:v>
                </c:pt>
                <c:pt idx="147">
                  <c:v>14829.5</c:v>
                </c:pt>
                <c:pt idx="148">
                  <c:v>14931</c:v>
                </c:pt>
                <c:pt idx="149">
                  <c:v>15559</c:v>
                </c:pt>
                <c:pt idx="150">
                  <c:v>15564</c:v>
                </c:pt>
                <c:pt idx="151">
                  <c:v>15587</c:v>
                </c:pt>
                <c:pt idx="152">
                  <c:v>15618</c:v>
                </c:pt>
                <c:pt idx="153">
                  <c:v>15623</c:v>
                </c:pt>
                <c:pt idx="154">
                  <c:v>15636</c:v>
                </c:pt>
                <c:pt idx="155">
                  <c:v>15641</c:v>
                </c:pt>
                <c:pt idx="156">
                  <c:v>16095</c:v>
                </c:pt>
                <c:pt idx="157">
                  <c:v>16113</c:v>
                </c:pt>
                <c:pt idx="158">
                  <c:v>16124.5</c:v>
                </c:pt>
                <c:pt idx="159">
                  <c:v>16134</c:v>
                </c:pt>
                <c:pt idx="160">
                  <c:v>16134</c:v>
                </c:pt>
                <c:pt idx="161">
                  <c:v>16139</c:v>
                </c:pt>
                <c:pt idx="162">
                  <c:v>16139</c:v>
                </c:pt>
                <c:pt idx="163">
                  <c:v>16231</c:v>
                </c:pt>
                <c:pt idx="164">
                  <c:v>16249</c:v>
                </c:pt>
                <c:pt idx="165">
                  <c:v>16254</c:v>
                </c:pt>
                <c:pt idx="166">
                  <c:v>16298</c:v>
                </c:pt>
                <c:pt idx="167">
                  <c:v>16605</c:v>
                </c:pt>
                <c:pt idx="168">
                  <c:v>16695</c:v>
                </c:pt>
                <c:pt idx="169">
                  <c:v>16701</c:v>
                </c:pt>
                <c:pt idx="170">
                  <c:v>16764</c:v>
                </c:pt>
                <c:pt idx="171">
                  <c:v>16785</c:v>
                </c:pt>
                <c:pt idx="172">
                  <c:v>17229</c:v>
                </c:pt>
                <c:pt idx="173">
                  <c:v>17234</c:v>
                </c:pt>
                <c:pt idx="174">
                  <c:v>17247</c:v>
                </c:pt>
                <c:pt idx="175">
                  <c:v>17265</c:v>
                </c:pt>
                <c:pt idx="176">
                  <c:v>17265</c:v>
                </c:pt>
                <c:pt idx="177">
                  <c:v>17266.5</c:v>
                </c:pt>
                <c:pt idx="178">
                  <c:v>17266.5</c:v>
                </c:pt>
                <c:pt idx="179">
                  <c:v>17314</c:v>
                </c:pt>
                <c:pt idx="180">
                  <c:v>17316</c:v>
                </c:pt>
                <c:pt idx="181">
                  <c:v>17316</c:v>
                </c:pt>
                <c:pt idx="182">
                  <c:v>17316</c:v>
                </c:pt>
                <c:pt idx="183">
                  <c:v>17316</c:v>
                </c:pt>
                <c:pt idx="184">
                  <c:v>17317.5</c:v>
                </c:pt>
                <c:pt idx="185">
                  <c:v>17317.5</c:v>
                </c:pt>
                <c:pt idx="186">
                  <c:v>17317.5</c:v>
                </c:pt>
                <c:pt idx="187">
                  <c:v>17317.5</c:v>
                </c:pt>
                <c:pt idx="188">
                  <c:v>17337</c:v>
                </c:pt>
                <c:pt idx="189">
                  <c:v>17341</c:v>
                </c:pt>
                <c:pt idx="190">
                  <c:v>17350</c:v>
                </c:pt>
                <c:pt idx="191">
                  <c:v>17353.5</c:v>
                </c:pt>
                <c:pt idx="192">
                  <c:v>17353.5</c:v>
                </c:pt>
                <c:pt idx="193">
                  <c:v>17353.5</c:v>
                </c:pt>
                <c:pt idx="194">
                  <c:v>17353.5</c:v>
                </c:pt>
                <c:pt idx="195">
                  <c:v>17355</c:v>
                </c:pt>
                <c:pt idx="196">
                  <c:v>17355</c:v>
                </c:pt>
                <c:pt idx="197">
                  <c:v>17355</c:v>
                </c:pt>
                <c:pt idx="198">
                  <c:v>17355</c:v>
                </c:pt>
                <c:pt idx="199">
                  <c:v>17396</c:v>
                </c:pt>
                <c:pt idx="200">
                  <c:v>17414</c:v>
                </c:pt>
                <c:pt idx="201">
                  <c:v>17837</c:v>
                </c:pt>
                <c:pt idx="202">
                  <c:v>17875</c:v>
                </c:pt>
                <c:pt idx="203">
                  <c:v>17883</c:v>
                </c:pt>
                <c:pt idx="204">
                  <c:v>17883</c:v>
                </c:pt>
                <c:pt idx="205">
                  <c:v>17884.5</c:v>
                </c:pt>
                <c:pt idx="206">
                  <c:v>17884.5</c:v>
                </c:pt>
                <c:pt idx="207">
                  <c:v>17909</c:v>
                </c:pt>
                <c:pt idx="208">
                  <c:v>17909</c:v>
                </c:pt>
                <c:pt idx="209">
                  <c:v>17927</c:v>
                </c:pt>
                <c:pt idx="210">
                  <c:v>17968</c:v>
                </c:pt>
                <c:pt idx="211">
                  <c:v>18022</c:v>
                </c:pt>
                <c:pt idx="212">
                  <c:v>18040.5</c:v>
                </c:pt>
                <c:pt idx="213">
                  <c:v>18045</c:v>
                </c:pt>
                <c:pt idx="214">
                  <c:v>18045</c:v>
                </c:pt>
                <c:pt idx="215">
                  <c:v>18045</c:v>
                </c:pt>
                <c:pt idx="216">
                  <c:v>18045</c:v>
                </c:pt>
                <c:pt idx="217">
                  <c:v>18052</c:v>
                </c:pt>
                <c:pt idx="218">
                  <c:v>18103</c:v>
                </c:pt>
                <c:pt idx="219">
                  <c:v>18429</c:v>
                </c:pt>
                <c:pt idx="220">
                  <c:v>18563</c:v>
                </c:pt>
                <c:pt idx="221">
                  <c:v>18629</c:v>
                </c:pt>
                <c:pt idx="222">
                  <c:v>18645</c:v>
                </c:pt>
                <c:pt idx="223">
                  <c:v>19009</c:v>
                </c:pt>
                <c:pt idx="224">
                  <c:v>19009</c:v>
                </c:pt>
                <c:pt idx="225">
                  <c:v>19183</c:v>
                </c:pt>
                <c:pt idx="226">
                  <c:v>19191</c:v>
                </c:pt>
                <c:pt idx="227">
                  <c:v>19191</c:v>
                </c:pt>
                <c:pt idx="228">
                  <c:v>19191</c:v>
                </c:pt>
                <c:pt idx="229">
                  <c:v>19696</c:v>
                </c:pt>
                <c:pt idx="230">
                  <c:v>19787.5</c:v>
                </c:pt>
                <c:pt idx="231">
                  <c:v>19812</c:v>
                </c:pt>
                <c:pt idx="232">
                  <c:v>19817</c:v>
                </c:pt>
                <c:pt idx="233">
                  <c:v>20420</c:v>
                </c:pt>
                <c:pt idx="234">
                  <c:v>20450</c:v>
                </c:pt>
                <c:pt idx="235">
                  <c:v>20904</c:v>
                </c:pt>
                <c:pt idx="236">
                  <c:v>22053</c:v>
                </c:pt>
                <c:pt idx="237">
                  <c:v>22077.5</c:v>
                </c:pt>
                <c:pt idx="238">
                  <c:v>22107</c:v>
                </c:pt>
                <c:pt idx="239">
                  <c:v>22640</c:v>
                </c:pt>
                <c:pt idx="240">
                  <c:v>22723</c:v>
                </c:pt>
                <c:pt idx="241">
                  <c:v>22723</c:v>
                </c:pt>
                <c:pt idx="242">
                  <c:v>22723</c:v>
                </c:pt>
                <c:pt idx="243">
                  <c:v>22810</c:v>
                </c:pt>
                <c:pt idx="244">
                  <c:v>23278.5</c:v>
                </c:pt>
                <c:pt idx="245">
                  <c:v>23278.5</c:v>
                </c:pt>
                <c:pt idx="246">
                  <c:v>23278.5</c:v>
                </c:pt>
                <c:pt idx="247">
                  <c:v>23312</c:v>
                </c:pt>
                <c:pt idx="248">
                  <c:v>23392</c:v>
                </c:pt>
                <c:pt idx="249">
                  <c:v>23891.5</c:v>
                </c:pt>
                <c:pt idx="250">
                  <c:v>23891.5</c:v>
                </c:pt>
                <c:pt idx="251">
                  <c:v>23891.5</c:v>
                </c:pt>
                <c:pt idx="252">
                  <c:v>23898</c:v>
                </c:pt>
                <c:pt idx="253">
                  <c:v>23898</c:v>
                </c:pt>
                <c:pt idx="254">
                  <c:v>23898</c:v>
                </c:pt>
                <c:pt idx="255">
                  <c:v>23938</c:v>
                </c:pt>
                <c:pt idx="256">
                  <c:v>24087</c:v>
                </c:pt>
                <c:pt idx="257">
                  <c:v>24464</c:v>
                </c:pt>
                <c:pt idx="258">
                  <c:v>24520</c:v>
                </c:pt>
                <c:pt idx="259">
                  <c:v>24523</c:v>
                </c:pt>
                <c:pt idx="260">
                  <c:v>24664</c:v>
                </c:pt>
                <c:pt idx="261">
                  <c:v>24962</c:v>
                </c:pt>
                <c:pt idx="262">
                  <c:v>24962</c:v>
                </c:pt>
                <c:pt idx="263">
                  <c:v>24962</c:v>
                </c:pt>
                <c:pt idx="264">
                  <c:v>24962</c:v>
                </c:pt>
                <c:pt idx="265">
                  <c:v>24962</c:v>
                </c:pt>
                <c:pt idx="266">
                  <c:v>24962</c:v>
                </c:pt>
                <c:pt idx="267">
                  <c:v>24962</c:v>
                </c:pt>
                <c:pt idx="268">
                  <c:v>25031</c:v>
                </c:pt>
                <c:pt idx="269">
                  <c:v>25031</c:v>
                </c:pt>
                <c:pt idx="270">
                  <c:v>25069</c:v>
                </c:pt>
                <c:pt idx="271">
                  <c:v>25069</c:v>
                </c:pt>
                <c:pt idx="272">
                  <c:v>25069</c:v>
                </c:pt>
                <c:pt idx="273">
                  <c:v>25071</c:v>
                </c:pt>
                <c:pt idx="274">
                  <c:v>25071</c:v>
                </c:pt>
                <c:pt idx="275">
                  <c:v>25093</c:v>
                </c:pt>
                <c:pt idx="276">
                  <c:v>25093</c:v>
                </c:pt>
                <c:pt idx="277">
                  <c:v>25093</c:v>
                </c:pt>
                <c:pt idx="278">
                  <c:v>25265</c:v>
                </c:pt>
                <c:pt idx="279">
                  <c:v>25290</c:v>
                </c:pt>
                <c:pt idx="280">
                  <c:v>25737</c:v>
                </c:pt>
                <c:pt idx="281">
                  <c:v>25744</c:v>
                </c:pt>
                <c:pt idx="282">
                  <c:v>25790</c:v>
                </c:pt>
                <c:pt idx="283">
                  <c:v>25826</c:v>
                </c:pt>
                <c:pt idx="284">
                  <c:v>25844</c:v>
                </c:pt>
                <c:pt idx="285">
                  <c:v>26192</c:v>
                </c:pt>
                <c:pt idx="286">
                  <c:v>26201</c:v>
                </c:pt>
                <c:pt idx="287">
                  <c:v>26201</c:v>
                </c:pt>
                <c:pt idx="288">
                  <c:v>26276</c:v>
                </c:pt>
                <c:pt idx="289">
                  <c:v>26349</c:v>
                </c:pt>
                <c:pt idx="290">
                  <c:v>26408</c:v>
                </c:pt>
                <c:pt idx="291">
                  <c:v>26479</c:v>
                </c:pt>
                <c:pt idx="292">
                  <c:v>26883</c:v>
                </c:pt>
                <c:pt idx="293">
                  <c:v>26886</c:v>
                </c:pt>
                <c:pt idx="294">
                  <c:v>26886</c:v>
                </c:pt>
                <c:pt idx="295">
                  <c:v>26922</c:v>
                </c:pt>
                <c:pt idx="296">
                  <c:v>26924</c:v>
                </c:pt>
                <c:pt idx="297">
                  <c:v>26925.5</c:v>
                </c:pt>
                <c:pt idx="298">
                  <c:v>26958.5</c:v>
                </c:pt>
                <c:pt idx="299">
                  <c:v>26986</c:v>
                </c:pt>
                <c:pt idx="300">
                  <c:v>26998</c:v>
                </c:pt>
                <c:pt idx="301">
                  <c:v>27128.5</c:v>
                </c:pt>
                <c:pt idx="302">
                  <c:v>27422</c:v>
                </c:pt>
                <c:pt idx="303">
                  <c:v>27500.5</c:v>
                </c:pt>
                <c:pt idx="304">
                  <c:v>27527</c:v>
                </c:pt>
                <c:pt idx="305">
                  <c:v>27528</c:v>
                </c:pt>
                <c:pt idx="306">
                  <c:v>27547</c:v>
                </c:pt>
                <c:pt idx="307">
                  <c:v>27553</c:v>
                </c:pt>
                <c:pt idx="308">
                  <c:v>27553</c:v>
                </c:pt>
                <c:pt idx="309">
                  <c:v>28001</c:v>
                </c:pt>
                <c:pt idx="310">
                  <c:v>28071</c:v>
                </c:pt>
                <c:pt idx="311">
                  <c:v>28076</c:v>
                </c:pt>
                <c:pt idx="312">
                  <c:v>28732</c:v>
                </c:pt>
                <c:pt idx="313">
                  <c:v>28778</c:v>
                </c:pt>
                <c:pt idx="314">
                  <c:v>29134</c:v>
                </c:pt>
                <c:pt idx="315">
                  <c:v>29404</c:v>
                </c:pt>
                <c:pt idx="316">
                  <c:v>29706</c:v>
                </c:pt>
                <c:pt idx="317">
                  <c:v>29801</c:v>
                </c:pt>
                <c:pt idx="318">
                  <c:v>29917</c:v>
                </c:pt>
                <c:pt idx="319">
                  <c:v>30017</c:v>
                </c:pt>
                <c:pt idx="320">
                  <c:v>30046.5</c:v>
                </c:pt>
                <c:pt idx="321">
                  <c:v>30378</c:v>
                </c:pt>
                <c:pt idx="322">
                  <c:v>30623</c:v>
                </c:pt>
                <c:pt idx="323">
                  <c:v>30629.5</c:v>
                </c:pt>
                <c:pt idx="324">
                  <c:v>30671</c:v>
                </c:pt>
                <c:pt idx="325">
                  <c:v>30979</c:v>
                </c:pt>
                <c:pt idx="326">
                  <c:v>31054.5</c:v>
                </c:pt>
                <c:pt idx="327">
                  <c:v>31060</c:v>
                </c:pt>
                <c:pt idx="328">
                  <c:v>31106</c:v>
                </c:pt>
                <c:pt idx="329">
                  <c:v>31130</c:v>
                </c:pt>
                <c:pt idx="330">
                  <c:v>31574</c:v>
                </c:pt>
                <c:pt idx="331">
                  <c:v>31669</c:v>
                </c:pt>
                <c:pt idx="332">
                  <c:v>31707</c:v>
                </c:pt>
                <c:pt idx="333">
                  <c:v>31707</c:v>
                </c:pt>
                <c:pt idx="334">
                  <c:v>31713</c:v>
                </c:pt>
                <c:pt idx="335">
                  <c:v>31761</c:v>
                </c:pt>
                <c:pt idx="336">
                  <c:v>31761</c:v>
                </c:pt>
                <c:pt idx="337">
                  <c:v>32169</c:v>
                </c:pt>
                <c:pt idx="338">
                  <c:v>32180.5</c:v>
                </c:pt>
                <c:pt idx="339">
                  <c:v>32188.5</c:v>
                </c:pt>
                <c:pt idx="340">
                  <c:v>32235</c:v>
                </c:pt>
                <c:pt idx="341">
                  <c:v>32235</c:v>
                </c:pt>
                <c:pt idx="342">
                  <c:v>32237.5</c:v>
                </c:pt>
                <c:pt idx="343">
                  <c:v>32253</c:v>
                </c:pt>
                <c:pt idx="344">
                  <c:v>32343</c:v>
                </c:pt>
                <c:pt idx="345">
                  <c:v>32391.5</c:v>
                </c:pt>
                <c:pt idx="346">
                  <c:v>32794</c:v>
                </c:pt>
                <c:pt idx="347">
                  <c:v>32794</c:v>
                </c:pt>
                <c:pt idx="348">
                  <c:v>32843</c:v>
                </c:pt>
                <c:pt idx="349">
                  <c:v>32872</c:v>
                </c:pt>
                <c:pt idx="350">
                  <c:v>32873.5</c:v>
                </c:pt>
                <c:pt idx="351">
                  <c:v>32968.5</c:v>
                </c:pt>
                <c:pt idx="352">
                  <c:v>33455.5</c:v>
                </c:pt>
                <c:pt idx="353">
                  <c:v>33559</c:v>
                </c:pt>
                <c:pt idx="354">
                  <c:v>33997</c:v>
                </c:pt>
                <c:pt idx="355">
                  <c:v>34041</c:v>
                </c:pt>
                <c:pt idx="356">
                  <c:v>34044</c:v>
                </c:pt>
                <c:pt idx="357">
                  <c:v>34082</c:v>
                </c:pt>
                <c:pt idx="358">
                  <c:v>34091.5</c:v>
                </c:pt>
                <c:pt idx="359">
                  <c:v>34118</c:v>
                </c:pt>
                <c:pt idx="360">
                  <c:v>34190</c:v>
                </c:pt>
                <c:pt idx="361">
                  <c:v>34574</c:v>
                </c:pt>
                <c:pt idx="362">
                  <c:v>34618</c:v>
                </c:pt>
                <c:pt idx="363">
                  <c:v>35151</c:v>
                </c:pt>
                <c:pt idx="364">
                  <c:v>35275</c:v>
                </c:pt>
                <c:pt idx="365">
                  <c:v>35280</c:v>
                </c:pt>
                <c:pt idx="366">
                  <c:v>35288</c:v>
                </c:pt>
                <c:pt idx="367">
                  <c:v>35298</c:v>
                </c:pt>
                <c:pt idx="368">
                  <c:v>35316</c:v>
                </c:pt>
                <c:pt idx="369">
                  <c:v>35403</c:v>
                </c:pt>
                <c:pt idx="370">
                  <c:v>35823</c:v>
                </c:pt>
                <c:pt idx="371">
                  <c:v>35827.5</c:v>
                </c:pt>
                <c:pt idx="372">
                  <c:v>35914</c:v>
                </c:pt>
                <c:pt idx="373">
                  <c:v>35950</c:v>
                </c:pt>
                <c:pt idx="374">
                  <c:v>35996</c:v>
                </c:pt>
                <c:pt idx="375">
                  <c:v>35925.5</c:v>
                </c:pt>
                <c:pt idx="376">
                  <c:v>35925.5</c:v>
                </c:pt>
                <c:pt idx="377">
                  <c:v>36336</c:v>
                </c:pt>
                <c:pt idx="378">
                  <c:v>36423</c:v>
                </c:pt>
                <c:pt idx="379">
                  <c:v>36586</c:v>
                </c:pt>
                <c:pt idx="380">
                  <c:v>36652</c:v>
                </c:pt>
                <c:pt idx="381">
                  <c:v>34134</c:v>
                </c:pt>
                <c:pt idx="382">
                  <c:v>35244</c:v>
                </c:pt>
                <c:pt idx="383">
                  <c:v>37099</c:v>
                </c:pt>
                <c:pt idx="384">
                  <c:v>36990</c:v>
                </c:pt>
                <c:pt idx="385">
                  <c:v>37003</c:v>
                </c:pt>
                <c:pt idx="386">
                  <c:v>37034</c:v>
                </c:pt>
                <c:pt idx="387">
                  <c:v>37204</c:v>
                </c:pt>
                <c:pt idx="388">
                  <c:v>35823</c:v>
                </c:pt>
                <c:pt idx="389">
                  <c:v>36336</c:v>
                </c:pt>
                <c:pt idx="390">
                  <c:v>36423</c:v>
                </c:pt>
                <c:pt idx="391">
                  <c:v>36586</c:v>
                </c:pt>
                <c:pt idx="392">
                  <c:v>36652</c:v>
                </c:pt>
                <c:pt idx="393">
                  <c:v>36990</c:v>
                </c:pt>
                <c:pt idx="394">
                  <c:v>37003</c:v>
                </c:pt>
                <c:pt idx="395">
                  <c:v>37034</c:v>
                </c:pt>
                <c:pt idx="396">
                  <c:v>37204</c:v>
                </c:pt>
                <c:pt idx="397">
                  <c:v>37585</c:v>
                </c:pt>
                <c:pt idx="398">
                  <c:v>37635</c:v>
                </c:pt>
                <c:pt idx="399">
                  <c:v>37742</c:v>
                </c:pt>
                <c:pt idx="400">
                  <c:v>37812</c:v>
                </c:pt>
                <c:pt idx="401">
                  <c:v>37514</c:v>
                </c:pt>
                <c:pt idx="402">
                  <c:v>38157</c:v>
                </c:pt>
              </c:numCache>
            </c:numRef>
          </c:xVal>
          <c:yVal>
            <c:numRef>
              <c:f>'Active 1'!$H$21:$H$960</c:f>
              <c:numCache>
                <c:formatCode>General</c:formatCode>
                <c:ptCount val="940"/>
                <c:pt idx="1">
                  <c:v>8.8530940001874114E-2</c:v>
                </c:pt>
                <c:pt idx="2">
                  <c:v>6.8784819999564206E-2</c:v>
                </c:pt>
                <c:pt idx="3">
                  <c:v>9.2902919999687583E-2</c:v>
                </c:pt>
                <c:pt idx="4">
                  <c:v>6.051558000035584E-2</c:v>
                </c:pt>
                <c:pt idx="5">
                  <c:v>7.2268880001502112E-2</c:v>
                </c:pt>
                <c:pt idx="6">
                  <c:v>0.12252320000334294</c:v>
                </c:pt>
                <c:pt idx="7">
                  <c:v>8.4877059998689219E-2</c:v>
                </c:pt>
                <c:pt idx="8">
                  <c:v>7.5073160001920769E-2</c:v>
                </c:pt>
                <c:pt idx="9">
                  <c:v>5.0978700004634447E-2</c:v>
                </c:pt>
                <c:pt idx="10">
                  <c:v>6.0691120001138188E-2</c:v>
                </c:pt>
                <c:pt idx="11">
                  <c:v>4.6158280005329289E-2</c:v>
                </c:pt>
                <c:pt idx="12">
                  <c:v>3.8580860000365647E-2</c:v>
                </c:pt>
                <c:pt idx="13">
                  <c:v>5.1033210002060514E-2</c:v>
                </c:pt>
                <c:pt idx="14">
                  <c:v>-3.0402299998968374E-2</c:v>
                </c:pt>
                <c:pt idx="15">
                  <c:v>3.6925999993400183E-3</c:v>
                </c:pt>
                <c:pt idx="16">
                  <c:v>-3.1462679999094689E-2</c:v>
                </c:pt>
                <c:pt idx="17">
                  <c:v>2.5192460001562722E-2</c:v>
                </c:pt>
                <c:pt idx="18">
                  <c:v>1.2424299999111099E-2</c:v>
                </c:pt>
                <c:pt idx="19">
                  <c:v>2.4096840003039688E-2</c:v>
                </c:pt>
                <c:pt idx="20">
                  <c:v>-1.6479859998071333E-2</c:v>
                </c:pt>
                <c:pt idx="21">
                  <c:v>-1.5822399996977765E-2</c:v>
                </c:pt>
                <c:pt idx="22">
                  <c:v>-1.7968799984373618E-3</c:v>
                </c:pt>
                <c:pt idx="23">
                  <c:v>3.8035910001781303E-2</c:v>
                </c:pt>
                <c:pt idx="24">
                  <c:v>1.4581620001990814E-2</c:v>
                </c:pt>
                <c:pt idx="25">
                  <c:v>-7.6398659999540541E-2</c:v>
                </c:pt>
                <c:pt idx="26">
                  <c:v>-2.9953599951113574E-3</c:v>
                </c:pt>
                <c:pt idx="27">
                  <c:v>2.1352980002120603E-2</c:v>
                </c:pt>
                <c:pt idx="28">
                  <c:v>9.2768600006820634E-3</c:v>
                </c:pt>
                <c:pt idx="29">
                  <c:v>-3.5210200003348291E-3</c:v>
                </c:pt>
                <c:pt idx="30">
                  <c:v>9.0343999909237027E-4</c:v>
                </c:pt>
                <c:pt idx="3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6B-4877-82DD-8F5785837B88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1'!$F$21:$F$960</c:f>
              <c:numCache>
                <c:formatCode>General</c:formatCode>
                <c:ptCount val="940"/>
                <c:pt idx="0">
                  <c:v>-35829.5</c:v>
                </c:pt>
                <c:pt idx="1">
                  <c:v>-35341</c:v>
                </c:pt>
                <c:pt idx="2">
                  <c:v>-34823</c:v>
                </c:pt>
                <c:pt idx="3">
                  <c:v>-33038</c:v>
                </c:pt>
                <c:pt idx="4">
                  <c:v>-32237</c:v>
                </c:pt>
                <c:pt idx="5">
                  <c:v>-31732</c:v>
                </c:pt>
                <c:pt idx="6">
                  <c:v>-29480</c:v>
                </c:pt>
                <c:pt idx="7">
                  <c:v>-25859</c:v>
                </c:pt>
                <c:pt idx="8">
                  <c:v>-25774</c:v>
                </c:pt>
                <c:pt idx="9">
                  <c:v>-25305</c:v>
                </c:pt>
                <c:pt idx="10">
                  <c:v>-22268</c:v>
                </c:pt>
                <c:pt idx="11">
                  <c:v>-22142</c:v>
                </c:pt>
                <c:pt idx="12">
                  <c:v>-20429</c:v>
                </c:pt>
                <c:pt idx="13">
                  <c:v>-15031.5</c:v>
                </c:pt>
                <c:pt idx="14">
                  <c:v>-13155</c:v>
                </c:pt>
                <c:pt idx="15">
                  <c:v>-11890</c:v>
                </c:pt>
                <c:pt idx="16">
                  <c:v>-10198</c:v>
                </c:pt>
                <c:pt idx="17">
                  <c:v>-10169</c:v>
                </c:pt>
                <c:pt idx="18">
                  <c:v>-10145</c:v>
                </c:pt>
                <c:pt idx="19">
                  <c:v>-9726</c:v>
                </c:pt>
                <c:pt idx="20">
                  <c:v>-9721</c:v>
                </c:pt>
                <c:pt idx="21">
                  <c:v>-9640</c:v>
                </c:pt>
                <c:pt idx="22">
                  <c:v>-9068</c:v>
                </c:pt>
                <c:pt idx="23">
                  <c:v>-8936.5</c:v>
                </c:pt>
                <c:pt idx="24">
                  <c:v>-8343</c:v>
                </c:pt>
                <c:pt idx="25">
                  <c:v>-7901</c:v>
                </c:pt>
                <c:pt idx="26">
                  <c:v>-4896</c:v>
                </c:pt>
                <c:pt idx="27">
                  <c:v>-4847</c:v>
                </c:pt>
                <c:pt idx="28">
                  <c:v>-4829</c:v>
                </c:pt>
                <c:pt idx="29">
                  <c:v>-3747</c:v>
                </c:pt>
                <c:pt idx="30">
                  <c:v>-3716</c:v>
                </c:pt>
                <c:pt idx="31">
                  <c:v>-2998</c:v>
                </c:pt>
                <c:pt idx="32">
                  <c:v>-2980</c:v>
                </c:pt>
                <c:pt idx="33">
                  <c:v>-2939</c:v>
                </c:pt>
                <c:pt idx="34">
                  <c:v>-2926</c:v>
                </c:pt>
                <c:pt idx="35">
                  <c:v>0</c:v>
                </c:pt>
                <c:pt idx="36">
                  <c:v>16</c:v>
                </c:pt>
                <c:pt idx="37">
                  <c:v>1068.5</c:v>
                </c:pt>
                <c:pt idx="38">
                  <c:v>2853</c:v>
                </c:pt>
                <c:pt idx="39">
                  <c:v>3066</c:v>
                </c:pt>
                <c:pt idx="40">
                  <c:v>4097</c:v>
                </c:pt>
                <c:pt idx="41">
                  <c:v>4108.5</c:v>
                </c:pt>
                <c:pt idx="42">
                  <c:v>4110</c:v>
                </c:pt>
                <c:pt idx="43">
                  <c:v>4110</c:v>
                </c:pt>
                <c:pt idx="44">
                  <c:v>4143</c:v>
                </c:pt>
                <c:pt idx="45">
                  <c:v>4144.5</c:v>
                </c:pt>
                <c:pt idx="46">
                  <c:v>4151</c:v>
                </c:pt>
                <c:pt idx="47">
                  <c:v>4628</c:v>
                </c:pt>
                <c:pt idx="48">
                  <c:v>4687</c:v>
                </c:pt>
                <c:pt idx="49">
                  <c:v>4777</c:v>
                </c:pt>
                <c:pt idx="50">
                  <c:v>4813</c:v>
                </c:pt>
                <c:pt idx="51">
                  <c:v>5834.5</c:v>
                </c:pt>
                <c:pt idx="52">
                  <c:v>5854</c:v>
                </c:pt>
                <c:pt idx="53">
                  <c:v>5859</c:v>
                </c:pt>
                <c:pt idx="54">
                  <c:v>5895</c:v>
                </c:pt>
                <c:pt idx="55">
                  <c:v>5908</c:v>
                </c:pt>
                <c:pt idx="56">
                  <c:v>5923</c:v>
                </c:pt>
                <c:pt idx="57">
                  <c:v>5985</c:v>
                </c:pt>
                <c:pt idx="58">
                  <c:v>6162</c:v>
                </c:pt>
                <c:pt idx="59">
                  <c:v>6503</c:v>
                </c:pt>
                <c:pt idx="60">
                  <c:v>6680</c:v>
                </c:pt>
                <c:pt idx="61">
                  <c:v>6995</c:v>
                </c:pt>
                <c:pt idx="62">
                  <c:v>7062</c:v>
                </c:pt>
                <c:pt idx="63">
                  <c:v>7080</c:v>
                </c:pt>
                <c:pt idx="64">
                  <c:v>7144</c:v>
                </c:pt>
                <c:pt idx="65">
                  <c:v>7572</c:v>
                </c:pt>
                <c:pt idx="66">
                  <c:v>7585</c:v>
                </c:pt>
                <c:pt idx="67">
                  <c:v>7590</c:v>
                </c:pt>
                <c:pt idx="68">
                  <c:v>7634</c:v>
                </c:pt>
                <c:pt idx="69">
                  <c:v>7674</c:v>
                </c:pt>
                <c:pt idx="70">
                  <c:v>7679</c:v>
                </c:pt>
                <c:pt idx="71">
                  <c:v>7706</c:v>
                </c:pt>
                <c:pt idx="72">
                  <c:v>7782</c:v>
                </c:pt>
                <c:pt idx="73">
                  <c:v>8247</c:v>
                </c:pt>
                <c:pt idx="74">
                  <c:v>8311</c:v>
                </c:pt>
                <c:pt idx="75">
                  <c:v>8314</c:v>
                </c:pt>
                <c:pt idx="76">
                  <c:v>8342</c:v>
                </c:pt>
                <c:pt idx="77">
                  <c:v>8442</c:v>
                </c:pt>
                <c:pt idx="78">
                  <c:v>8804.5</c:v>
                </c:pt>
                <c:pt idx="79">
                  <c:v>8888</c:v>
                </c:pt>
                <c:pt idx="80">
                  <c:v>8888</c:v>
                </c:pt>
                <c:pt idx="81">
                  <c:v>9027</c:v>
                </c:pt>
                <c:pt idx="82">
                  <c:v>9573</c:v>
                </c:pt>
                <c:pt idx="83">
                  <c:v>9628.5</c:v>
                </c:pt>
                <c:pt idx="84">
                  <c:v>9669.5</c:v>
                </c:pt>
                <c:pt idx="85">
                  <c:v>9733.5</c:v>
                </c:pt>
                <c:pt idx="86">
                  <c:v>10135</c:v>
                </c:pt>
                <c:pt idx="87">
                  <c:v>10194</c:v>
                </c:pt>
                <c:pt idx="88">
                  <c:v>10241.5</c:v>
                </c:pt>
                <c:pt idx="89">
                  <c:v>10258</c:v>
                </c:pt>
                <c:pt idx="90">
                  <c:v>10323.5</c:v>
                </c:pt>
                <c:pt idx="91">
                  <c:v>10341.5</c:v>
                </c:pt>
                <c:pt idx="92">
                  <c:v>10627</c:v>
                </c:pt>
                <c:pt idx="93">
                  <c:v>10627</c:v>
                </c:pt>
                <c:pt idx="94">
                  <c:v>10662</c:v>
                </c:pt>
                <c:pt idx="95">
                  <c:v>10663.5</c:v>
                </c:pt>
                <c:pt idx="96">
                  <c:v>10676</c:v>
                </c:pt>
                <c:pt idx="97">
                  <c:v>10704</c:v>
                </c:pt>
                <c:pt idx="98">
                  <c:v>10707</c:v>
                </c:pt>
                <c:pt idx="99">
                  <c:v>10716</c:v>
                </c:pt>
                <c:pt idx="100">
                  <c:v>10748</c:v>
                </c:pt>
                <c:pt idx="101">
                  <c:v>10761</c:v>
                </c:pt>
                <c:pt idx="102">
                  <c:v>10768.5</c:v>
                </c:pt>
                <c:pt idx="103">
                  <c:v>10770</c:v>
                </c:pt>
                <c:pt idx="104">
                  <c:v>10840</c:v>
                </c:pt>
                <c:pt idx="105">
                  <c:v>10894</c:v>
                </c:pt>
                <c:pt idx="106">
                  <c:v>11241.5</c:v>
                </c:pt>
                <c:pt idx="107">
                  <c:v>11271</c:v>
                </c:pt>
                <c:pt idx="108">
                  <c:v>11296</c:v>
                </c:pt>
                <c:pt idx="109">
                  <c:v>11312</c:v>
                </c:pt>
                <c:pt idx="110">
                  <c:v>11338</c:v>
                </c:pt>
                <c:pt idx="111">
                  <c:v>11338</c:v>
                </c:pt>
                <c:pt idx="112">
                  <c:v>11354.5</c:v>
                </c:pt>
                <c:pt idx="113">
                  <c:v>11354.5</c:v>
                </c:pt>
                <c:pt idx="114">
                  <c:v>11356</c:v>
                </c:pt>
                <c:pt idx="115">
                  <c:v>11356</c:v>
                </c:pt>
                <c:pt idx="116">
                  <c:v>11397</c:v>
                </c:pt>
                <c:pt idx="117">
                  <c:v>11407</c:v>
                </c:pt>
                <c:pt idx="118">
                  <c:v>11432</c:v>
                </c:pt>
                <c:pt idx="119">
                  <c:v>11443</c:v>
                </c:pt>
                <c:pt idx="120">
                  <c:v>11453</c:v>
                </c:pt>
                <c:pt idx="121">
                  <c:v>11825</c:v>
                </c:pt>
                <c:pt idx="122">
                  <c:v>11853</c:v>
                </c:pt>
                <c:pt idx="123">
                  <c:v>11879</c:v>
                </c:pt>
                <c:pt idx="124">
                  <c:v>11907</c:v>
                </c:pt>
                <c:pt idx="125">
                  <c:v>11933</c:v>
                </c:pt>
                <c:pt idx="126">
                  <c:v>11933.5</c:v>
                </c:pt>
                <c:pt idx="127">
                  <c:v>11934</c:v>
                </c:pt>
                <c:pt idx="128">
                  <c:v>11952</c:v>
                </c:pt>
                <c:pt idx="129">
                  <c:v>11979</c:v>
                </c:pt>
                <c:pt idx="130">
                  <c:v>11992</c:v>
                </c:pt>
                <c:pt idx="131">
                  <c:v>11997</c:v>
                </c:pt>
                <c:pt idx="132">
                  <c:v>12043</c:v>
                </c:pt>
                <c:pt idx="133">
                  <c:v>12465</c:v>
                </c:pt>
                <c:pt idx="134">
                  <c:v>12476</c:v>
                </c:pt>
                <c:pt idx="135">
                  <c:v>12520</c:v>
                </c:pt>
                <c:pt idx="136">
                  <c:v>13053</c:v>
                </c:pt>
                <c:pt idx="137">
                  <c:v>13099</c:v>
                </c:pt>
                <c:pt idx="138">
                  <c:v>13130</c:v>
                </c:pt>
                <c:pt idx="139">
                  <c:v>13253</c:v>
                </c:pt>
                <c:pt idx="140">
                  <c:v>13669</c:v>
                </c:pt>
                <c:pt idx="141">
                  <c:v>13689</c:v>
                </c:pt>
                <c:pt idx="142">
                  <c:v>14234.5</c:v>
                </c:pt>
                <c:pt idx="143">
                  <c:v>14241</c:v>
                </c:pt>
                <c:pt idx="144">
                  <c:v>14242.5</c:v>
                </c:pt>
                <c:pt idx="145">
                  <c:v>14246</c:v>
                </c:pt>
                <c:pt idx="146">
                  <c:v>14248</c:v>
                </c:pt>
                <c:pt idx="147">
                  <c:v>14829.5</c:v>
                </c:pt>
                <c:pt idx="148">
                  <c:v>14931</c:v>
                </c:pt>
                <c:pt idx="149">
                  <c:v>15559</c:v>
                </c:pt>
                <c:pt idx="150">
                  <c:v>15564</c:v>
                </c:pt>
                <c:pt idx="151">
                  <c:v>15587</c:v>
                </c:pt>
                <c:pt idx="152">
                  <c:v>15618</c:v>
                </c:pt>
                <c:pt idx="153">
                  <c:v>15623</c:v>
                </c:pt>
                <c:pt idx="154">
                  <c:v>15636</c:v>
                </c:pt>
                <c:pt idx="155">
                  <c:v>15641</c:v>
                </c:pt>
                <c:pt idx="156">
                  <c:v>16095</c:v>
                </c:pt>
                <c:pt idx="157">
                  <c:v>16113</c:v>
                </c:pt>
                <c:pt idx="158">
                  <c:v>16124.5</c:v>
                </c:pt>
                <c:pt idx="159">
                  <c:v>16134</c:v>
                </c:pt>
                <c:pt idx="160">
                  <c:v>16134</c:v>
                </c:pt>
                <c:pt idx="161">
                  <c:v>16139</c:v>
                </c:pt>
                <c:pt idx="162">
                  <c:v>16139</c:v>
                </c:pt>
                <c:pt idx="163">
                  <c:v>16231</c:v>
                </c:pt>
                <c:pt idx="164">
                  <c:v>16249</c:v>
                </c:pt>
                <c:pt idx="165">
                  <c:v>16254</c:v>
                </c:pt>
                <c:pt idx="166">
                  <c:v>16298</c:v>
                </c:pt>
                <c:pt idx="167">
                  <c:v>16605</c:v>
                </c:pt>
                <c:pt idx="168">
                  <c:v>16695</c:v>
                </c:pt>
                <c:pt idx="169">
                  <c:v>16701</c:v>
                </c:pt>
                <c:pt idx="170">
                  <c:v>16764</c:v>
                </c:pt>
                <c:pt idx="171">
                  <c:v>16785</c:v>
                </c:pt>
                <c:pt idx="172">
                  <c:v>17229</c:v>
                </c:pt>
                <c:pt idx="173">
                  <c:v>17234</c:v>
                </c:pt>
                <c:pt idx="174">
                  <c:v>17247</c:v>
                </c:pt>
                <c:pt idx="175">
                  <c:v>17265</c:v>
                </c:pt>
                <c:pt idx="176">
                  <c:v>17265</c:v>
                </c:pt>
                <c:pt idx="177">
                  <c:v>17266.5</c:v>
                </c:pt>
                <c:pt idx="178">
                  <c:v>17266.5</c:v>
                </c:pt>
                <c:pt idx="179">
                  <c:v>17314</c:v>
                </c:pt>
                <c:pt idx="180">
                  <c:v>17316</c:v>
                </c:pt>
                <c:pt idx="181">
                  <c:v>17316</c:v>
                </c:pt>
                <c:pt idx="182">
                  <c:v>17316</c:v>
                </c:pt>
                <c:pt idx="183">
                  <c:v>17316</c:v>
                </c:pt>
                <c:pt idx="184">
                  <c:v>17317.5</c:v>
                </c:pt>
                <c:pt idx="185">
                  <c:v>17317.5</c:v>
                </c:pt>
                <c:pt idx="186">
                  <c:v>17317.5</c:v>
                </c:pt>
                <c:pt idx="187">
                  <c:v>17317.5</c:v>
                </c:pt>
                <c:pt idx="188">
                  <c:v>17337</c:v>
                </c:pt>
                <c:pt idx="189">
                  <c:v>17341</c:v>
                </c:pt>
                <c:pt idx="190">
                  <c:v>17350</c:v>
                </c:pt>
                <c:pt idx="191">
                  <c:v>17353.5</c:v>
                </c:pt>
                <c:pt idx="192">
                  <c:v>17353.5</c:v>
                </c:pt>
                <c:pt idx="193">
                  <c:v>17353.5</c:v>
                </c:pt>
                <c:pt idx="194">
                  <c:v>17353.5</c:v>
                </c:pt>
                <c:pt idx="195">
                  <c:v>17355</c:v>
                </c:pt>
                <c:pt idx="196">
                  <c:v>17355</c:v>
                </c:pt>
                <c:pt idx="197">
                  <c:v>17355</c:v>
                </c:pt>
                <c:pt idx="198">
                  <c:v>17355</c:v>
                </c:pt>
                <c:pt idx="199">
                  <c:v>17396</c:v>
                </c:pt>
                <c:pt idx="200">
                  <c:v>17414</c:v>
                </c:pt>
                <c:pt idx="201">
                  <c:v>17837</c:v>
                </c:pt>
                <c:pt idx="202">
                  <c:v>17875</c:v>
                </c:pt>
                <c:pt idx="203">
                  <c:v>17883</c:v>
                </c:pt>
                <c:pt idx="204">
                  <c:v>17883</c:v>
                </c:pt>
                <c:pt idx="205">
                  <c:v>17884.5</c:v>
                </c:pt>
                <c:pt idx="206">
                  <c:v>17884.5</c:v>
                </c:pt>
                <c:pt idx="207">
                  <c:v>17909</c:v>
                </c:pt>
                <c:pt idx="208">
                  <c:v>17909</c:v>
                </c:pt>
                <c:pt idx="209">
                  <c:v>17927</c:v>
                </c:pt>
                <c:pt idx="210">
                  <c:v>17968</c:v>
                </c:pt>
                <c:pt idx="211">
                  <c:v>18022</c:v>
                </c:pt>
                <c:pt idx="212">
                  <c:v>18040.5</c:v>
                </c:pt>
                <c:pt idx="213">
                  <c:v>18045</c:v>
                </c:pt>
                <c:pt idx="214">
                  <c:v>18045</c:v>
                </c:pt>
                <c:pt idx="215">
                  <c:v>18045</c:v>
                </c:pt>
                <c:pt idx="216">
                  <c:v>18045</c:v>
                </c:pt>
                <c:pt idx="217">
                  <c:v>18052</c:v>
                </c:pt>
                <c:pt idx="218">
                  <c:v>18103</c:v>
                </c:pt>
                <c:pt idx="219">
                  <c:v>18429</c:v>
                </c:pt>
                <c:pt idx="220">
                  <c:v>18563</c:v>
                </c:pt>
                <c:pt idx="221">
                  <c:v>18629</c:v>
                </c:pt>
                <c:pt idx="222">
                  <c:v>18645</c:v>
                </c:pt>
                <c:pt idx="223">
                  <c:v>19009</c:v>
                </c:pt>
                <c:pt idx="224">
                  <c:v>19009</c:v>
                </c:pt>
                <c:pt idx="225">
                  <c:v>19183</c:v>
                </c:pt>
                <c:pt idx="226">
                  <c:v>19191</c:v>
                </c:pt>
                <c:pt idx="227">
                  <c:v>19191</c:v>
                </c:pt>
                <c:pt idx="228">
                  <c:v>19191</c:v>
                </c:pt>
                <c:pt idx="229">
                  <c:v>19696</c:v>
                </c:pt>
                <c:pt idx="230">
                  <c:v>19787.5</c:v>
                </c:pt>
                <c:pt idx="231">
                  <c:v>19812</c:v>
                </c:pt>
                <c:pt idx="232">
                  <c:v>19817</c:v>
                </c:pt>
                <c:pt idx="233">
                  <c:v>20420</c:v>
                </c:pt>
                <c:pt idx="234">
                  <c:v>20450</c:v>
                </c:pt>
                <c:pt idx="235">
                  <c:v>20904</c:v>
                </c:pt>
                <c:pt idx="236">
                  <c:v>22053</c:v>
                </c:pt>
                <c:pt idx="237">
                  <c:v>22077.5</c:v>
                </c:pt>
                <c:pt idx="238">
                  <c:v>22107</c:v>
                </c:pt>
                <c:pt idx="239">
                  <c:v>22640</c:v>
                </c:pt>
                <c:pt idx="240">
                  <c:v>22723</c:v>
                </c:pt>
                <c:pt idx="241">
                  <c:v>22723</c:v>
                </c:pt>
                <c:pt idx="242">
                  <c:v>22723</c:v>
                </c:pt>
                <c:pt idx="243">
                  <c:v>22810</c:v>
                </c:pt>
                <c:pt idx="244">
                  <c:v>23278.5</c:v>
                </c:pt>
                <c:pt idx="245">
                  <c:v>23278.5</c:v>
                </c:pt>
                <c:pt idx="246">
                  <c:v>23278.5</c:v>
                </c:pt>
                <c:pt idx="247">
                  <c:v>23312</c:v>
                </c:pt>
                <c:pt idx="248">
                  <c:v>23392</c:v>
                </c:pt>
                <c:pt idx="249">
                  <c:v>23891.5</c:v>
                </c:pt>
                <c:pt idx="250">
                  <c:v>23891.5</c:v>
                </c:pt>
                <c:pt idx="251">
                  <c:v>23891.5</c:v>
                </c:pt>
                <c:pt idx="252">
                  <c:v>23898</c:v>
                </c:pt>
                <c:pt idx="253">
                  <c:v>23898</c:v>
                </c:pt>
                <c:pt idx="254">
                  <c:v>23898</c:v>
                </c:pt>
                <c:pt idx="255">
                  <c:v>23938</c:v>
                </c:pt>
                <c:pt idx="256">
                  <c:v>24087</c:v>
                </c:pt>
                <c:pt idx="257">
                  <c:v>24464</c:v>
                </c:pt>
                <c:pt idx="258">
                  <c:v>24520</c:v>
                </c:pt>
                <c:pt idx="259">
                  <c:v>24523</c:v>
                </c:pt>
                <c:pt idx="260">
                  <c:v>24664</c:v>
                </c:pt>
                <c:pt idx="261">
                  <c:v>24962</c:v>
                </c:pt>
                <c:pt idx="262">
                  <c:v>24962</c:v>
                </c:pt>
                <c:pt idx="263">
                  <c:v>24962</c:v>
                </c:pt>
                <c:pt idx="264">
                  <c:v>24962</c:v>
                </c:pt>
                <c:pt idx="265">
                  <c:v>24962</c:v>
                </c:pt>
                <c:pt idx="266">
                  <c:v>24962</c:v>
                </c:pt>
                <c:pt idx="267">
                  <c:v>24962</c:v>
                </c:pt>
                <c:pt idx="268">
                  <c:v>25031</c:v>
                </c:pt>
                <c:pt idx="269">
                  <c:v>25031</c:v>
                </c:pt>
                <c:pt idx="270">
                  <c:v>25069</c:v>
                </c:pt>
                <c:pt idx="271">
                  <c:v>25069</c:v>
                </c:pt>
                <c:pt idx="272">
                  <c:v>25069</c:v>
                </c:pt>
                <c:pt idx="273">
                  <c:v>25071</c:v>
                </c:pt>
                <c:pt idx="274">
                  <c:v>25071</c:v>
                </c:pt>
                <c:pt idx="275">
                  <c:v>25093</c:v>
                </c:pt>
                <c:pt idx="276">
                  <c:v>25093</c:v>
                </c:pt>
                <c:pt idx="277">
                  <c:v>25093</c:v>
                </c:pt>
                <c:pt idx="278">
                  <c:v>25265</c:v>
                </c:pt>
                <c:pt idx="279">
                  <c:v>25290</c:v>
                </c:pt>
                <c:pt idx="280">
                  <c:v>25737</c:v>
                </c:pt>
                <c:pt idx="281">
                  <c:v>25744</c:v>
                </c:pt>
                <c:pt idx="282">
                  <c:v>25790</c:v>
                </c:pt>
                <c:pt idx="283">
                  <c:v>25826</c:v>
                </c:pt>
                <c:pt idx="284">
                  <c:v>25844</c:v>
                </c:pt>
                <c:pt idx="285">
                  <c:v>26192</c:v>
                </c:pt>
                <c:pt idx="286">
                  <c:v>26201</c:v>
                </c:pt>
                <c:pt idx="287">
                  <c:v>26201</c:v>
                </c:pt>
                <c:pt idx="288">
                  <c:v>26276</c:v>
                </c:pt>
                <c:pt idx="289">
                  <c:v>26349</c:v>
                </c:pt>
                <c:pt idx="290">
                  <c:v>26408</c:v>
                </c:pt>
                <c:pt idx="291">
                  <c:v>26479</c:v>
                </c:pt>
                <c:pt idx="292">
                  <c:v>26883</c:v>
                </c:pt>
                <c:pt idx="293">
                  <c:v>26886</c:v>
                </c:pt>
                <c:pt idx="294">
                  <c:v>26886</c:v>
                </c:pt>
                <c:pt idx="295">
                  <c:v>26922</c:v>
                </c:pt>
                <c:pt idx="296">
                  <c:v>26924</c:v>
                </c:pt>
                <c:pt idx="297">
                  <c:v>26925.5</c:v>
                </c:pt>
                <c:pt idx="298">
                  <c:v>26958.5</c:v>
                </c:pt>
                <c:pt idx="299">
                  <c:v>26986</c:v>
                </c:pt>
                <c:pt idx="300">
                  <c:v>26998</c:v>
                </c:pt>
                <c:pt idx="301">
                  <c:v>27128.5</c:v>
                </c:pt>
                <c:pt idx="302">
                  <c:v>27422</c:v>
                </c:pt>
                <c:pt idx="303">
                  <c:v>27500.5</c:v>
                </c:pt>
                <c:pt idx="304">
                  <c:v>27527</c:v>
                </c:pt>
                <c:pt idx="305">
                  <c:v>27528</c:v>
                </c:pt>
                <c:pt idx="306">
                  <c:v>27547</c:v>
                </c:pt>
                <c:pt idx="307">
                  <c:v>27553</c:v>
                </c:pt>
                <c:pt idx="308">
                  <c:v>27553</c:v>
                </c:pt>
                <c:pt idx="309">
                  <c:v>28001</c:v>
                </c:pt>
                <c:pt idx="310">
                  <c:v>28071</c:v>
                </c:pt>
                <c:pt idx="311">
                  <c:v>28076</c:v>
                </c:pt>
                <c:pt idx="312">
                  <c:v>28732</c:v>
                </c:pt>
                <c:pt idx="313">
                  <c:v>28778</c:v>
                </c:pt>
                <c:pt idx="314">
                  <c:v>29134</c:v>
                </c:pt>
                <c:pt idx="315">
                  <c:v>29404</c:v>
                </c:pt>
                <c:pt idx="316">
                  <c:v>29706</c:v>
                </c:pt>
                <c:pt idx="317">
                  <c:v>29801</c:v>
                </c:pt>
                <c:pt idx="318">
                  <c:v>29917</c:v>
                </c:pt>
                <c:pt idx="319">
                  <c:v>30017</c:v>
                </c:pt>
                <c:pt idx="320">
                  <c:v>30046.5</c:v>
                </c:pt>
                <c:pt idx="321">
                  <c:v>30378</c:v>
                </c:pt>
                <c:pt idx="322">
                  <c:v>30623</c:v>
                </c:pt>
                <c:pt idx="323">
                  <c:v>30629.5</c:v>
                </c:pt>
                <c:pt idx="324">
                  <c:v>30671</c:v>
                </c:pt>
                <c:pt idx="325">
                  <c:v>30979</c:v>
                </c:pt>
                <c:pt idx="326">
                  <c:v>31054.5</c:v>
                </c:pt>
                <c:pt idx="327">
                  <c:v>31060</c:v>
                </c:pt>
                <c:pt idx="328">
                  <c:v>31106</c:v>
                </c:pt>
                <c:pt idx="329">
                  <c:v>31130</c:v>
                </c:pt>
                <c:pt idx="330">
                  <c:v>31574</c:v>
                </c:pt>
                <c:pt idx="331">
                  <c:v>31669</c:v>
                </c:pt>
                <c:pt idx="332">
                  <c:v>31707</c:v>
                </c:pt>
                <c:pt idx="333">
                  <c:v>31707</c:v>
                </c:pt>
                <c:pt idx="334">
                  <c:v>31713</c:v>
                </c:pt>
                <c:pt idx="335">
                  <c:v>31761</c:v>
                </c:pt>
                <c:pt idx="336">
                  <c:v>31761</c:v>
                </c:pt>
                <c:pt idx="337">
                  <c:v>32169</c:v>
                </c:pt>
                <c:pt idx="338">
                  <c:v>32180.5</c:v>
                </c:pt>
                <c:pt idx="339">
                  <c:v>32188.5</c:v>
                </c:pt>
                <c:pt idx="340">
                  <c:v>32235</c:v>
                </c:pt>
                <c:pt idx="341">
                  <c:v>32235</c:v>
                </c:pt>
                <c:pt idx="342">
                  <c:v>32237.5</c:v>
                </c:pt>
                <c:pt idx="343">
                  <c:v>32253</c:v>
                </c:pt>
                <c:pt idx="344">
                  <c:v>32343</c:v>
                </c:pt>
                <c:pt idx="345">
                  <c:v>32391.5</c:v>
                </c:pt>
                <c:pt idx="346">
                  <c:v>32794</c:v>
                </c:pt>
                <c:pt idx="347">
                  <c:v>32794</c:v>
                </c:pt>
                <c:pt idx="348">
                  <c:v>32843</c:v>
                </c:pt>
                <c:pt idx="349">
                  <c:v>32872</c:v>
                </c:pt>
                <c:pt idx="350">
                  <c:v>32873.5</c:v>
                </c:pt>
                <c:pt idx="351">
                  <c:v>32968.5</c:v>
                </c:pt>
                <c:pt idx="352">
                  <c:v>33455.5</c:v>
                </c:pt>
                <c:pt idx="353">
                  <c:v>33559</c:v>
                </c:pt>
                <c:pt idx="354">
                  <c:v>33997</c:v>
                </c:pt>
                <c:pt idx="355">
                  <c:v>34041</c:v>
                </c:pt>
                <c:pt idx="356">
                  <c:v>34044</c:v>
                </c:pt>
                <c:pt idx="357">
                  <c:v>34082</c:v>
                </c:pt>
                <c:pt idx="358">
                  <c:v>34091.5</c:v>
                </c:pt>
                <c:pt idx="359">
                  <c:v>34118</c:v>
                </c:pt>
                <c:pt idx="360">
                  <c:v>34190</c:v>
                </c:pt>
                <c:pt idx="361">
                  <c:v>34574</c:v>
                </c:pt>
                <c:pt idx="362">
                  <c:v>34618</c:v>
                </c:pt>
                <c:pt idx="363">
                  <c:v>35151</c:v>
                </c:pt>
                <c:pt idx="364">
                  <c:v>35275</c:v>
                </c:pt>
                <c:pt idx="365">
                  <c:v>35280</c:v>
                </c:pt>
                <c:pt idx="366">
                  <c:v>35288</c:v>
                </c:pt>
                <c:pt idx="367">
                  <c:v>35298</c:v>
                </c:pt>
                <c:pt idx="368">
                  <c:v>35316</c:v>
                </c:pt>
                <c:pt idx="369">
                  <c:v>35403</c:v>
                </c:pt>
                <c:pt idx="370">
                  <c:v>35823</c:v>
                </c:pt>
                <c:pt idx="371">
                  <c:v>35827.5</c:v>
                </c:pt>
                <c:pt idx="372">
                  <c:v>35914</c:v>
                </c:pt>
                <c:pt idx="373">
                  <c:v>35950</c:v>
                </c:pt>
                <c:pt idx="374">
                  <c:v>35996</c:v>
                </c:pt>
                <c:pt idx="375">
                  <c:v>35925.5</c:v>
                </c:pt>
                <c:pt idx="376">
                  <c:v>35925.5</c:v>
                </c:pt>
                <c:pt idx="377">
                  <c:v>36336</c:v>
                </c:pt>
                <c:pt idx="378">
                  <c:v>36423</c:v>
                </c:pt>
                <c:pt idx="379">
                  <c:v>36586</c:v>
                </c:pt>
                <c:pt idx="380">
                  <c:v>36652</c:v>
                </c:pt>
                <c:pt idx="381">
                  <c:v>34134</c:v>
                </c:pt>
                <c:pt idx="382">
                  <c:v>35244</c:v>
                </c:pt>
                <c:pt idx="383">
                  <c:v>37099</c:v>
                </c:pt>
                <c:pt idx="384">
                  <c:v>36990</c:v>
                </c:pt>
                <c:pt idx="385">
                  <c:v>37003</c:v>
                </c:pt>
                <c:pt idx="386">
                  <c:v>37034</c:v>
                </c:pt>
                <c:pt idx="387">
                  <c:v>37204</c:v>
                </c:pt>
                <c:pt idx="388">
                  <c:v>35823</c:v>
                </c:pt>
                <c:pt idx="389">
                  <c:v>36336</c:v>
                </c:pt>
                <c:pt idx="390">
                  <c:v>36423</c:v>
                </c:pt>
                <c:pt idx="391">
                  <c:v>36586</c:v>
                </c:pt>
                <c:pt idx="392">
                  <c:v>36652</c:v>
                </c:pt>
                <c:pt idx="393">
                  <c:v>36990</c:v>
                </c:pt>
                <c:pt idx="394">
                  <c:v>37003</c:v>
                </c:pt>
                <c:pt idx="395">
                  <c:v>37034</c:v>
                </c:pt>
                <c:pt idx="396">
                  <c:v>37204</c:v>
                </c:pt>
                <c:pt idx="397">
                  <c:v>37585</c:v>
                </c:pt>
                <c:pt idx="398">
                  <c:v>37635</c:v>
                </c:pt>
                <c:pt idx="399">
                  <c:v>37742</c:v>
                </c:pt>
                <c:pt idx="400">
                  <c:v>37812</c:v>
                </c:pt>
                <c:pt idx="401">
                  <c:v>37514</c:v>
                </c:pt>
                <c:pt idx="402">
                  <c:v>38157</c:v>
                </c:pt>
              </c:numCache>
            </c:numRef>
          </c:xVal>
          <c:yVal>
            <c:numRef>
              <c:f>'Active 1'!$I$21:$I$960</c:f>
              <c:numCache>
                <c:formatCode>General</c:formatCode>
                <c:ptCount val="940"/>
                <c:pt idx="36">
                  <c:v>4.5456000225385651E-4</c:v>
                </c:pt>
                <c:pt idx="37">
                  <c:v>2.0592100045178086E-3</c:v>
                </c:pt>
                <c:pt idx="38">
                  <c:v>1.0234979999950156E-2</c:v>
                </c:pt>
                <c:pt idx="39">
                  <c:v>1.3667560000612866E-2</c:v>
                </c:pt>
                <c:pt idx="40">
                  <c:v>3.7520199985010549E-3</c:v>
                </c:pt>
                <c:pt idx="41">
                  <c:v>-5.574390001129359E-3</c:v>
                </c:pt>
                <c:pt idx="42">
                  <c:v>-7.4739999399753287E-4</c:v>
                </c:pt>
                <c:pt idx="43">
                  <c:v>2.2526000029756688E-3</c:v>
                </c:pt>
                <c:pt idx="44">
                  <c:v>1.8446380003297236E-2</c:v>
                </c:pt>
                <c:pt idx="45">
                  <c:v>4.2733700029202737E-3</c:v>
                </c:pt>
                <c:pt idx="46">
                  <c:v>3.5236600015196018E-3</c:v>
                </c:pt>
                <c:pt idx="48">
                  <c:v>2.770141999644693E-2</c:v>
                </c:pt>
                <c:pt idx="49">
                  <c:v>9.3208199978107587E-3</c:v>
                </c:pt>
                <c:pt idx="50">
                  <c:v>8.1685800032573752E-3</c:v>
                </c:pt>
                <c:pt idx="52">
                  <c:v>5.0996400022995658E-3</c:v>
                </c:pt>
                <c:pt idx="53">
                  <c:v>4.5229399984236807E-3</c:v>
                </c:pt>
                <c:pt idx="54">
                  <c:v>3.7070000689709559E-4</c:v>
                </c:pt>
                <c:pt idx="55">
                  <c:v>4.8712799980421551E-3</c:v>
                </c:pt>
                <c:pt idx="56">
                  <c:v>-2.1858820000488777E-2</c:v>
                </c:pt>
                <c:pt idx="57">
                  <c:v>-9.0099000008194707E-3</c:v>
                </c:pt>
                <c:pt idx="58">
                  <c:v>-4.2508000478846952E-4</c:v>
                </c:pt>
                <c:pt idx="59">
                  <c:v>5.2439799983403645E-3</c:v>
                </c:pt>
                <c:pt idx="60">
                  <c:v>-1.1711999977706E-3</c:v>
                </c:pt>
                <c:pt idx="61">
                  <c:v>7.496700003684964E-3</c:v>
                </c:pt>
                <c:pt idx="62">
                  <c:v>-1.1231080003199168E-2</c:v>
                </c:pt>
                <c:pt idx="63">
                  <c:v>6.6928000014740974E-3</c:v>
                </c:pt>
                <c:pt idx="64">
                  <c:v>-7.6889599949936382E-3</c:v>
                </c:pt>
                <c:pt idx="65">
                  <c:v>-5.4479991376865655E-5</c:v>
                </c:pt>
                <c:pt idx="66">
                  <c:v>1.7446099998778664E-2</c:v>
                </c:pt>
                <c:pt idx="67">
                  <c:v>-8.1305999992764555E-3</c:v>
                </c:pt>
                <c:pt idx="71">
                  <c:v>-1.5100400050869212E-3</c:v>
                </c:pt>
                <c:pt idx="73">
                  <c:v>-1.9089800043730065E-3</c:v>
                </c:pt>
                <c:pt idx="83">
                  <c:v>8.7488100034534E-3</c:v>
                </c:pt>
                <c:pt idx="84">
                  <c:v>1.0198699965258129E-3</c:v>
                </c:pt>
                <c:pt idx="85">
                  <c:v>-1.736189000075683E-2</c:v>
                </c:pt>
                <c:pt idx="87">
                  <c:v>8.5240400076145306E-3</c:v>
                </c:pt>
                <c:pt idx="89">
                  <c:v>-9.8577200042200275E-3</c:v>
                </c:pt>
                <c:pt idx="90">
                  <c:v>-9.4124899987946264E-3</c:v>
                </c:pt>
                <c:pt idx="91">
                  <c:v>1.4511390007100999E-2</c:v>
                </c:pt>
                <c:pt idx="93">
                  <c:v>2.2581819997867569E-2</c:v>
                </c:pt>
                <c:pt idx="96">
                  <c:v>1.5930159999697935E-2</c:v>
                </c:pt>
                <c:pt idx="97">
                  <c:v>7.0064000465208665E-4</c:v>
                </c:pt>
                <c:pt idx="98">
                  <c:v>1.9354620002559386E-2</c:v>
                </c:pt>
                <c:pt idx="99">
                  <c:v>1.3165600030333735E-3</c:v>
                </c:pt>
                <c:pt idx="100">
                  <c:v>-3.3743199965101667E-3</c:v>
                </c:pt>
                <c:pt idx="101">
                  <c:v>3.0126259996904992E-2</c:v>
                </c:pt>
                <c:pt idx="104">
                  <c:v>6.0144000017317012E-3</c:v>
                </c:pt>
                <c:pt idx="105">
                  <c:v>-3.0213960002583917E-2</c:v>
                </c:pt>
                <c:pt idx="107">
                  <c:v>1.3302859995746985E-2</c:v>
                </c:pt>
                <c:pt idx="108">
                  <c:v>7.4193600012222305E-3</c:v>
                </c:pt>
                <c:pt idx="109">
                  <c:v>3.5739200029638596E-3</c:v>
                </c:pt>
                <c:pt idx="110">
                  <c:v>1.8575080001028255E-2</c:v>
                </c:pt>
                <c:pt idx="111">
                  <c:v>2.0575080001435708E-2</c:v>
                </c:pt>
                <c:pt idx="112">
                  <c:v>-2.328029993805103E-3</c:v>
                </c:pt>
                <c:pt idx="113">
                  <c:v>5.6719700078247115E-3</c:v>
                </c:pt>
                <c:pt idx="114">
                  <c:v>1.149895999697037E-2</c:v>
                </c:pt>
                <c:pt idx="115">
                  <c:v>1.3498959997377824E-2</c:v>
                </c:pt>
                <c:pt idx="116">
                  <c:v>2.0770020004420076E-2</c:v>
                </c:pt>
                <c:pt idx="117">
                  <c:v>-2.383380000537727E-3</c:v>
                </c:pt>
                <c:pt idx="118">
                  <c:v>1.7331200069747865E-3</c:v>
                </c:pt>
                <c:pt idx="119">
                  <c:v>1.1464379997050855E-2</c:v>
                </c:pt>
                <c:pt idx="120">
                  <c:v>-3.6890199990011752E-3</c:v>
                </c:pt>
                <c:pt idx="121">
                  <c:v>2.3404500003380235E-2</c:v>
                </c:pt>
                <c:pt idx="122">
                  <c:v>7.1749800044926815E-3</c:v>
                </c:pt>
                <c:pt idx="123">
                  <c:v>5.1761400027316995E-3</c:v>
                </c:pt>
                <c:pt idx="124">
                  <c:v>-5.053380002209451E-3</c:v>
                </c:pt>
                <c:pt idx="125">
                  <c:v>-5.0522199962870218E-3</c:v>
                </c:pt>
                <c:pt idx="128">
                  <c:v>5.756319995271042E-3</c:v>
                </c:pt>
                <c:pt idx="129">
                  <c:v>-3.3578600050532259E-3</c:v>
                </c:pt>
                <c:pt idx="130">
                  <c:v>4.142720004892908E-3</c:v>
                </c:pt>
                <c:pt idx="131">
                  <c:v>7.5660200018319301E-3</c:v>
                </c:pt>
                <c:pt idx="132">
                  <c:v>-5.7396199990762398E-3</c:v>
                </c:pt>
                <c:pt idx="133">
                  <c:v>-8.4130999966873787E-3</c:v>
                </c:pt>
                <c:pt idx="134">
                  <c:v>-3.6818400039919652E-3</c:v>
                </c:pt>
                <c:pt idx="135">
                  <c:v>9.2431999946711585E-3</c:v>
                </c:pt>
                <c:pt idx="136">
                  <c:v>7.6698000339092687E-4</c:v>
                </c:pt>
                <c:pt idx="137">
                  <c:v>2.4613400019006804E-3</c:v>
                </c:pt>
                <c:pt idx="138">
                  <c:v>-2.1142000041436404E-3</c:v>
                </c:pt>
                <c:pt idx="139">
                  <c:v>1.3698980001208838E-2</c:v>
                </c:pt>
                <c:pt idx="141">
                  <c:v>-3.5892599989892915E-3</c:v>
                </c:pt>
                <c:pt idx="146">
                  <c:v>-1.0064319998491555E-2</c:v>
                </c:pt>
                <c:pt idx="149">
                  <c:v>1.0724939995270688E-2</c:v>
                </c:pt>
                <c:pt idx="150">
                  <c:v>2.148239997040946E-3</c:v>
                </c:pt>
                <c:pt idx="151">
                  <c:v>5.495420002262108E-3</c:v>
                </c:pt>
                <c:pt idx="152">
                  <c:v>-3.08012000459712E-3</c:v>
                </c:pt>
                <c:pt idx="153">
                  <c:v>-1.265681999939261E-2</c:v>
                </c:pt>
                <c:pt idx="154">
                  <c:v>1.1843760003102943E-2</c:v>
                </c:pt>
                <c:pt idx="155">
                  <c:v>-5.7329399933223613E-3</c:v>
                </c:pt>
                <c:pt idx="159">
                  <c:v>-1.429556000221055E-2</c:v>
                </c:pt>
                <c:pt idx="160">
                  <c:v>-1.0595560001092963E-2</c:v>
                </c:pt>
                <c:pt idx="161">
                  <c:v>-6.2722600050619803E-3</c:v>
                </c:pt>
                <c:pt idx="162">
                  <c:v>-2.4722599991946481E-3</c:v>
                </c:pt>
                <c:pt idx="163">
                  <c:v>2.1646000095643103E-4</c:v>
                </c:pt>
                <c:pt idx="164">
                  <c:v>1.4034000196261331E-4</c:v>
                </c:pt>
                <c:pt idx="165">
                  <c:v>-2.4363600023207255E-3</c:v>
                </c:pt>
                <c:pt idx="166">
                  <c:v>3.9886800004751422E-3</c:v>
                </c:pt>
                <c:pt idx="167">
                  <c:v>1.0793000037665479E-3</c:v>
                </c:pt>
                <c:pt idx="168">
                  <c:v>-1.6301299998303875E-2</c:v>
                </c:pt>
                <c:pt idx="169">
                  <c:v>-3.9933399966685101E-3</c:v>
                </c:pt>
                <c:pt idx="170">
                  <c:v>-1.2597599998116493E-3</c:v>
                </c:pt>
                <c:pt idx="171">
                  <c:v>6.3181000004988164E-3</c:v>
                </c:pt>
                <c:pt idx="174">
                  <c:v>-5.9689800036721863E-3</c:v>
                </c:pt>
                <c:pt idx="179">
                  <c:v>-2.1696759999031201E-2</c:v>
                </c:pt>
                <c:pt idx="188">
                  <c:v>4.6504199999617413E-3</c:v>
                </c:pt>
                <c:pt idx="190">
                  <c:v>-8.8489999980083667E-3</c:v>
                </c:pt>
                <c:pt idx="199">
                  <c:v>-1.0154639996471815E-2</c:v>
                </c:pt>
                <c:pt idx="200">
                  <c:v>-2.723075999529101E-2</c:v>
                </c:pt>
                <c:pt idx="201">
                  <c:v>-7.0195799999055453E-3</c:v>
                </c:pt>
                <c:pt idx="202">
                  <c:v>-1.1502500005008187E-2</c:v>
                </c:pt>
                <c:pt idx="209">
                  <c:v>-2.4001799974939786E-3</c:v>
                </c:pt>
                <c:pt idx="210">
                  <c:v>8.7088000145740807E-4</c:v>
                </c:pt>
                <c:pt idx="213">
                  <c:v>-1.261030000023311E-2</c:v>
                </c:pt>
                <c:pt idx="214">
                  <c:v>-1.261030000023311E-2</c:v>
                </c:pt>
                <c:pt idx="216">
                  <c:v>-1.1010299996996764E-2</c:v>
                </c:pt>
                <c:pt idx="217">
                  <c:v>-1.8176800003857352E-3</c:v>
                </c:pt>
                <c:pt idx="221">
                  <c:v>4.6311400001286529E-3</c:v>
                </c:pt>
                <c:pt idx="222">
                  <c:v>-1.8214299998362549E-2</c:v>
                </c:pt>
                <c:pt idx="224">
                  <c:v>-1.9805999909294769E-4</c:v>
                </c:pt>
                <c:pt idx="225">
                  <c:v>9.7327799958293326E-3</c:v>
                </c:pt>
                <c:pt idx="226">
                  <c:v>-1.6889940001419745E-2</c:v>
                </c:pt>
                <c:pt idx="228">
                  <c:v>-1.5989939995051827E-2</c:v>
                </c:pt>
                <c:pt idx="229">
                  <c:v>-1.2436639997758903E-2</c:v>
                </c:pt>
                <c:pt idx="230">
                  <c:v>-1.9902499989257194E-3</c:v>
                </c:pt>
                <c:pt idx="231">
                  <c:v>-1.5816079998330679E-2</c:v>
                </c:pt>
                <c:pt idx="232">
                  <c:v>-1.9392779999179766E-2</c:v>
                </c:pt>
                <c:pt idx="234">
                  <c:v>-1.9402999998419546E-2</c:v>
                </c:pt>
                <c:pt idx="235">
                  <c:v>-2.6767360002850182E-2</c:v>
                </c:pt>
                <c:pt idx="236">
                  <c:v>-1.1293019997538067E-2</c:v>
                </c:pt>
                <c:pt idx="238">
                  <c:v>-2.2521380000398494E-2</c:v>
                </c:pt>
                <c:pt idx="239">
                  <c:v>-2.3997600001166575E-2</c:v>
                </c:pt>
                <c:pt idx="247">
                  <c:v>-2.9506079998100176E-2</c:v>
                </c:pt>
                <c:pt idx="248">
                  <c:v>-2.873327999986941E-2</c:v>
                </c:pt>
                <c:pt idx="255">
                  <c:v>-4.5708919999015052E-2</c:v>
                </c:pt>
                <c:pt idx="256">
                  <c:v>-2.1894580000662245E-2</c:v>
                </c:pt>
                <c:pt idx="257">
                  <c:v>-2.1377760000177659E-2</c:v>
                </c:pt>
                <c:pt idx="258">
                  <c:v>-1.4836800000921357E-2</c:v>
                </c:pt>
                <c:pt idx="259">
                  <c:v>-1.7182820003654342E-2</c:v>
                </c:pt>
                <c:pt idx="260">
                  <c:v>-2.5445759994909167E-2</c:v>
                </c:pt>
                <c:pt idx="279">
                  <c:v>-1.6648600001644809E-2</c:v>
                </c:pt>
                <c:pt idx="281">
                  <c:v>-1.8012959997577127E-2</c:v>
                </c:pt>
                <c:pt idx="282">
                  <c:v>-3.2318599995051045E-2</c:v>
                </c:pt>
                <c:pt idx="283">
                  <c:v>-3.147084000374889E-2</c:v>
                </c:pt>
                <c:pt idx="284">
                  <c:v>-2.7546959994651843E-2</c:v>
                </c:pt>
                <c:pt idx="285">
                  <c:v>-3.2485279996762984E-2</c:v>
                </c:pt>
                <c:pt idx="290">
                  <c:v>-2.8598719996807631E-2</c:v>
                </c:pt>
                <c:pt idx="300">
                  <c:v>-3.4649319997697603E-2</c:v>
                </c:pt>
                <c:pt idx="306">
                  <c:v>-3.6970979999750853E-2</c:v>
                </c:pt>
                <c:pt idx="312">
                  <c:v>-4.1648880003776867E-2</c:v>
                </c:pt>
                <c:pt idx="313">
                  <c:v>-3.8954520001425408E-2</c:v>
                </c:pt>
                <c:pt idx="314">
                  <c:v>-4.4215559995791409E-2</c:v>
                </c:pt>
                <c:pt idx="331">
                  <c:v>-6.0002459991665091E-2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56B-4877-82DD-8F5785837B88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1'!$D$21:$D$265</c:f>
                <c:numCache>
                  <c:formatCode>General</c:formatCode>
                  <c:ptCount val="24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5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201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5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3">
                    <c:v>3.0000000000000001E-3</c:v>
                  </c:pt>
                  <c:pt idx="224">
                    <c:v>0</c:v>
                  </c:pt>
                  <c:pt idx="225">
                    <c:v>0</c:v>
                  </c:pt>
                  <c:pt idx="227">
                    <c:v>0</c:v>
                  </c:pt>
                  <c:pt idx="229">
                    <c:v>0</c:v>
                  </c:pt>
                  <c:pt idx="233">
                    <c:v>6.9999999999999999E-4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0.01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3.0000000000000001E-3</c:v>
                  </c:pt>
                  <c:pt idx="244">
                    <c:v>0</c:v>
                  </c:pt>
                </c:numCache>
              </c:numRef>
            </c:plus>
            <c:minus>
              <c:numRef>
                <c:f>'Active 1'!$D$21:$D$265</c:f>
                <c:numCache>
                  <c:formatCode>General</c:formatCode>
                  <c:ptCount val="24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5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201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5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3">
                    <c:v>3.0000000000000001E-3</c:v>
                  </c:pt>
                  <c:pt idx="224">
                    <c:v>0</c:v>
                  </c:pt>
                  <c:pt idx="225">
                    <c:v>0</c:v>
                  </c:pt>
                  <c:pt idx="227">
                    <c:v>0</c:v>
                  </c:pt>
                  <c:pt idx="229">
                    <c:v>0</c:v>
                  </c:pt>
                  <c:pt idx="233">
                    <c:v>6.9999999999999999E-4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0.01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3.0000000000000001E-3</c:v>
                  </c:pt>
                  <c:pt idx="244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1'!$F$21:$F$960</c:f>
              <c:numCache>
                <c:formatCode>General</c:formatCode>
                <c:ptCount val="940"/>
                <c:pt idx="0">
                  <c:v>-35829.5</c:v>
                </c:pt>
                <c:pt idx="1">
                  <c:v>-35341</c:v>
                </c:pt>
                <c:pt idx="2">
                  <c:v>-34823</c:v>
                </c:pt>
                <c:pt idx="3">
                  <c:v>-33038</c:v>
                </c:pt>
                <c:pt idx="4">
                  <c:v>-32237</c:v>
                </c:pt>
                <c:pt idx="5">
                  <c:v>-31732</c:v>
                </c:pt>
                <c:pt idx="6">
                  <c:v>-29480</c:v>
                </c:pt>
                <c:pt idx="7">
                  <c:v>-25859</c:v>
                </c:pt>
                <c:pt idx="8">
                  <c:v>-25774</c:v>
                </c:pt>
                <c:pt idx="9">
                  <c:v>-25305</c:v>
                </c:pt>
                <c:pt idx="10">
                  <c:v>-22268</c:v>
                </c:pt>
                <c:pt idx="11">
                  <c:v>-22142</c:v>
                </c:pt>
                <c:pt idx="12">
                  <c:v>-20429</c:v>
                </c:pt>
                <c:pt idx="13">
                  <c:v>-15031.5</c:v>
                </c:pt>
                <c:pt idx="14">
                  <c:v>-13155</c:v>
                </c:pt>
                <c:pt idx="15">
                  <c:v>-11890</c:v>
                </c:pt>
                <c:pt idx="16">
                  <c:v>-10198</c:v>
                </c:pt>
                <c:pt idx="17">
                  <c:v>-10169</c:v>
                </c:pt>
                <c:pt idx="18">
                  <c:v>-10145</c:v>
                </c:pt>
                <c:pt idx="19">
                  <c:v>-9726</c:v>
                </c:pt>
                <c:pt idx="20">
                  <c:v>-9721</c:v>
                </c:pt>
                <c:pt idx="21">
                  <c:v>-9640</c:v>
                </c:pt>
                <c:pt idx="22">
                  <c:v>-9068</c:v>
                </c:pt>
                <c:pt idx="23">
                  <c:v>-8936.5</c:v>
                </c:pt>
                <c:pt idx="24">
                  <c:v>-8343</c:v>
                </c:pt>
                <c:pt idx="25">
                  <c:v>-7901</c:v>
                </c:pt>
                <c:pt idx="26">
                  <c:v>-4896</c:v>
                </c:pt>
                <c:pt idx="27">
                  <c:v>-4847</c:v>
                </c:pt>
                <c:pt idx="28">
                  <c:v>-4829</c:v>
                </c:pt>
                <c:pt idx="29">
                  <c:v>-3747</c:v>
                </c:pt>
                <c:pt idx="30">
                  <c:v>-3716</c:v>
                </c:pt>
                <c:pt idx="31">
                  <c:v>-2998</c:v>
                </c:pt>
                <c:pt idx="32">
                  <c:v>-2980</c:v>
                </c:pt>
                <c:pt idx="33">
                  <c:v>-2939</c:v>
                </c:pt>
                <c:pt idx="34">
                  <c:v>-2926</c:v>
                </c:pt>
                <c:pt idx="35">
                  <c:v>0</c:v>
                </c:pt>
                <c:pt idx="36">
                  <c:v>16</c:v>
                </c:pt>
                <c:pt idx="37">
                  <c:v>1068.5</c:v>
                </c:pt>
                <c:pt idx="38">
                  <c:v>2853</c:v>
                </c:pt>
                <c:pt idx="39">
                  <c:v>3066</c:v>
                </c:pt>
                <c:pt idx="40">
                  <c:v>4097</c:v>
                </c:pt>
                <c:pt idx="41">
                  <c:v>4108.5</c:v>
                </c:pt>
                <c:pt idx="42">
                  <c:v>4110</c:v>
                </c:pt>
                <c:pt idx="43">
                  <c:v>4110</c:v>
                </c:pt>
                <c:pt idx="44">
                  <c:v>4143</c:v>
                </c:pt>
                <c:pt idx="45">
                  <c:v>4144.5</c:v>
                </c:pt>
                <c:pt idx="46">
                  <c:v>4151</c:v>
                </c:pt>
                <c:pt idx="47">
                  <c:v>4628</c:v>
                </c:pt>
                <c:pt idx="48">
                  <c:v>4687</c:v>
                </c:pt>
                <c:pt idx="49">
                  <c:v>4777</c:v>
                </c:pt>
                <c:pt idx="50">
                  <c:v>4813</c:v>
                </c:pt>
                <c:pt idx="51">
                  <c:v>5834.5</c:v>
                </c:pt>
                <c:pt idx="52">
                  <c:v>5854</c:v>
                </c:pt>
                <c:pt idx="53">
                  <c:v>5859</c:v>
                </c:pt>
                <c:pt idx="54">
                  <c:v>5895</c:v>
                </c:pt>
                <c:pt idx="55">
                  <c:v>5908</c:v>
                </c:pt>
                <c:pt idx="56">
                  <c:v>5923</c:v>
                </c:pt>
                <c:pt idx="57">
                  <c:v>5985</c:v>
                </c:pt>
                <c:pt idx="58">
                  <c:v>6162</c:v>
                </c:pt>
                <c:pt idx="59">
                  <c:v>6503</c:v>
                </c:pt>
                <c:pt idx="60">
                  <c:v>6680</c:v>
                </c:pt>
                <c:pt idx="61">
                  <c:v>6995</c:v>
                </c:pt>
                <c:pt idx="62">
                  <c:v>7062</c:v>
                </c:pt>
                <c:pt idx="63">
                  <c:v>7080</c:v>
                </c:pt>
                <c:pt idx="64">
                  <c:v>7144</c:v>
                </c:pt>
                <c:pt idx="65">
                  <c:v>7572</c:v>
                </c:pt>
                <c:pt idx="66">
                  <c:v>7585</c:v>
                </c:pt>
                <c:pt idx="67">
                  <c:v>7590</c:v>
                </c:pt>
                <c:pt idx="68">
                  <c:v>7634</c:v>
                </c:pt>
                <c:pt idx="69">
                  <c:v>7674</c:v>
                </c:pt>
                <c:pt idx="70">
                  <c:v>7679</c:v>
                </c:pt>
                <c:pt idx="71">
                  <c:v>7706</c:v>
                </c:pt>
                <c:pt idx="72">
                  <c:v>7782</c:v>
                </c:pt>
                <c:pt idx="73">
                  <c:v>8247</c:v>
                </c:pt>
                <c:pt idx="74">
                  <c:v>8311</c:v>
                </c:pt>
                <c:pt idx="75">
                  <c:v>8314</c:v>
                </c:pt>
                <c:pt idx="76">
                  <c:v>8342</c:v>
                </c:pt>
                <c:pt idx="77">
                  <c:v>8442</c:v>
                </c:pt>
                <c:pt idx="78">
                  <c:v>8804.5</c:v>
                </c:pt>
                <c:pt idx="79">
                  <c:v>8888</c:v>
                </c:pt>
                <c:pt idx="80">
                  <c:v>8888</c:v>
                </c:pt>
                <c:pt idx="81">
                  <c:v>9027</c:v>
                </c:pt>
                <c:pt idx="82">
                  <c:v>9573</c:v>
                </c:pt>
                <c:pt idx="83">
                  <c:v>9628.5</c:v>
                </c:pt>
                <c:pt idx="84">
                  <c:v>9669.5</c:v>
                </c:pt>
                <c:pt idx="85">
                  <c:v>9733.5</c:v>
                </c:pt>
                <c:pt idx="86">
                  <c:v>10135</c:v>
                </c:pt>
                <c:pt idx="87">
                  <c:v>10194</c:v>
                </c:pt>
                <c:pt idx="88">
                  <c:v>10241.5</c:v>
                </c:pt>
                <c:pt idx="89">
                  <c:v>10258</c:v>
                </c:pt>
                <c:pt idx="90">
                  <c:v>10323.5</c:v>
                </c:pt>
                <c:pt idx="91">
                  <c:v>10341.5</c:v>
                </c:pt>
                <c:pt idx="92">
                  <c:v>10627</c:v>
                </c:pt>
                <c:pt idx="93">
                  <c:v>10627</c:v>
                </c:pt>
                <c:pt idx="94">
                  <c:v>10662</c:v>
                </c:pt>
                <c:pt idx="95">
                  <c:v>10663.5</c:v>
                </c:pt>
                <c:pt idx="96">
                  <c:v>10676</c:v>
                </c:pt>
                <c:pt idx="97">
                  <c:v>10704</c:v>
                </c:pt>
                <c:pt idx="98">
                  <c:v>10707</c:v>
                </c:pt>
                <c:pt idx="99">
                  <c:v>10716</c:v>
                </c:pt>
                <c:pt idx="100">
                  <c:v>10748</c:v>
                </c:pt>
                <c:pt idx="101">
                  <c:v>10761</c:v>
                </c:pt>
                <c:pt idx="102">
                  <c:v>10768.5</c:v>
                </c:pt>
                <c:pt idx="103">
                  <c:v>10770</c:v>
                </c:pt>
                <c:pt idx="104">
                  <c:v>10840</c:v>
                </c:pt>
                <c:pt idx="105">
                  <c:v>10894</c:v>
                </c:pt>
                <c:pt idx="106">
                  <c:v>11241.5</c:v>
                </c:pt>
                <c:pt idx="107">
                  <c:v>11271</c:v>
                </c:pt>
                <c:pt idx="108">
                  <c:v>11296</c:v>
                </c:pt>
                <c:pt idx="109">
                  <c:v>11312</c:v>
                </c:pt>
                <c:pt idx="110">
                  <c:v>11338</c:v>
                </c:pt>
                <c:pt idx="111">
                  <c:v>11338</c:v>
                </c:pt>
                <c:pt idx="112">
                  <c:v>11354.5</c:v>
                </c:pt>
                <c:pt idx="113">
                  <c:v>11354.5</c:v>
                </c:pt>
                <c:pt idx="114">
                  <c:v>11356</c:v>
                </c:pt>
                <c:pt idx="115">
                  <c:v>11356</c:v>
                </c:pt>
                <c:pt idx="116">
                  <c:v>11397</c:v>
                </c:pt>
                <c:pt idx="117">
                  <c:v>11407</c:v>
                </c:pt>
                <c:pt idx="118">
                  <c:v>11432</c:v>
                </c:pt>
                <c:pt idx="119">
                  <c:v>11443</c:v>
                </c:pt>
                <c:pt idx="120">
                  <c:v>11453</c:v>
                </c:pt>
                <c:pt idx="121">
                  <c:v>11825</c:v>
                </c:pt>
                <c:pt idx="122">
                  <c:v>11853</c:v>
                </c:pt>
                <c:pt idx="123">
                  <c:v>11879</c:v>
                </c:pt>
                <c:pt idx="124">
                  <c:v>11907</c:v>
                </c:pt>
                <c:pt idx="125">
                  <c:v>11933</c:v>
                </c:pt>
                <c:pt idx="126">
                  <c:v>11933.5</c:v>
                </c:pt>
                <c:pt idx="127">
                  <c:v>11934</c:v>
                </c:pt>
                <c:pt idx="128">
                  <c:v>11952</c:v>
                </c:pt>
                <c:pt idx="129">
                  <c:v>11979</c:v>
                </c:pt>
                <c:pt idx="130">
                  <c:v>11992</c:v>
                </c:pt>
                <c:pt idx="131">
                  <c:v>11997</c:v>
                </c:pt>
                <c:pt idx="132">
                  <c:v>12043</c:v>
                </c:pt>
                <c:pt idx="133">
                  <c:v>12465</c:v>
                </c:pt>
                <c:pt idx="134">
                  <c:v>12476</c:v>
                </c:pt>
                <c:pt idx="135">
                  <c:v>12520</c:v>
                </c:pt>
                <c:pt idx="136">
                  <c:v>13053</c:v>
                </c:pt>
                <c:pt idx="137">
                  <c:v>13099</c:v>
                </c:pt>
                <c:pt idx="138">
                  <c:v>13130</c:v>
                </c:pt>
                <c:pt idx="139">
                  <c:v>13253</c:v>
                </c:pt>
                <c:pt idx="140">
                  <c:v>13669</c:v>
                </c:pt>
                <c:pt idx="141">
                  <c:v>13689</c:v>
                </c:pt>
                <c:pt idx="142">
                  <c:v>14234.5</c:v>
                </c:pt>
                <c:pt idx="143">
                  <c:v>14241</c:v>
                </c:pt>
                <c:pt idx="144">
                  <c:v>14242.5</c:v>
                </c:pt>
                <c:pt idx="145">
                  <c:v>14246</c:v>
                </c:pt>
                <c:pt idx="146">
                  <c:v>14248</c:v>
                </c:pt>
                <c:pt idx="147">
                  <c:v>14829.5</c:v>
                </c:pt>
                <c:pt idx="148">
                  <c:v>14931</c:v>
                </c:pt>
                <c:pt idx="149">
                  <c:v>15559</c:v>
                </c:pt>
                <c:pt idx="150">
                  <c:v>15564</c:v>
                </c:pt>
                <c:pt idx="151">
                  <c:v>15587</c:v>
                </c:pt>
                <c:pt idx="152">
                  <c:v>15618</c:v>
                </c:pt>
                <c:pt idx="153">
                  <c:v>15623</c:v>
                </c:pt>
                <c:pt idx="154">
                  <c:v>15636</c:v>
                </c:pt>
                <c:pt idx="155">
                  <c:v>15641</c:v>
                </c:pt>
                <c:pt idx="156">
                  <c:v>16095</c:v>
                </c:pt>
                <c:pt idx="157">
                  <c:v>16113</c:v>
                </c:pt>
                <c:pt idx="158">
                  <c:v>16124.5</c:v>
                </c:pt>
                <c:pt idx="159">
                  <c:v>16134</c:v>
                </c:pt>
                <c:pt idx="160">
                  <c:v>16134</c:v>
                </c:pt>
                <c:pt idx="161">
                  <c:v>16139</c:v>
                </c:pt>
                <c:pt idx="162">
                  <c:v>16139</c:v>
                </c:pt>
                <c:pt idx="163">
                  <c:v>16231</c:v>
                </c:pt>
                <c:pt idx="164">
                  <c:v>16249</c:v>
                </c:pt>
                <c:pt idx="165">
                  <c:v>16254</c:v>
                </c:pt>
                <c:pt idx="166">
                  <c:v>16298</c:v>
                </c:pt>
                <c:pt idx="167">
                  <c:v>16605</c:v>
                </c:pt>
                <c:pt idx="168">
                  <c:v>16695</c:v>
                </c:pt>
                <c:pt idx="169">
                  <c:v>16701</c:v>
                </c:pt>
                <c:pt idx="170">
                  <c:v>16764</c:v>
                </c:pt>
                <c:pt idx="171">
                  <c:v>16785</c:v>
                </c:pt>
                <c:pt idx="172">
                  <c:v>17229</c:v>
                </c:pt>
                <c:pt idx="173">
                  <c:v>17234</c:v>
                </c:pt>
                <c:pt idx="174">
                  <c:v>17247</c:v>
                </c:pt>
                <c:pt idx="175">
                  <c:v>17265</c:v>
                </c:pt>
                <c:pt idx="176">
                  <c:v>17265</c:v>
                </c:pt>
                <c:pt idx="177">
                  <c:v>17266.5</c:v>
                </c:pt>
                <c:pt idx="178">
                  <c:v>17266.5</c:v>
                </c:pt>
                <c:pt idx="179">
                  <c:v>17314</c:v>
                </c:pt>
                <c:pt idx="180">
                  <c:v>17316</c:v>
                </c:pt>
                <c:pt idx="181">
                  <c:v>17316</c:v>
                </c:pt>
                <c:pt idx="182">
                  <c:v>17316</c:v>
                </c:pt>
                <c:pt idx="183">
                  <c:v>17316</c:v>
                </c:pt>
                <c:pt idx="184">
                  <c:v>17317.5</c:v>
                </c:pt>
                <c:pt idx="185">
                  <c:v>17317.5</c:v>
                </c:pt>
                <c:pt idx="186">
                  <c:v>17317.5</c:v>
                </c:pt>
                <c:pt idx="187">
                  <c:v>17317.5</c:v>
                </c:pt>
                <c:pt idx="188">
                  <c:v>17337</c:v>
                </c:pt>
                <c:pt idx="189">
                  <c:v>17341</c:v>
                </c:pt>
                <c:pt idx="190">
                  <c:v>17350</c:v>
                </c:pt>
                <c:pt idx="191">
                  <c:v>17353.5</c:v>
                </c:pt>
                <c:pt idx="192">
                  <c:v>17353.5</c:v>
                </c:pt>
                <c:pt idx="193">
                  <c:v>17353.5</c:v>
                </c:pt>
                <c:pt idx="194">
                  <c:v>17353.5</c:v>
                </c:pt>
                <c:pt idx="195">
                  <c:v>17355</c:v>
                </c:pt>
                <c:pt idx="196">
                  <c:v>17355</c:v>
                </c:pt>
                <c:pt idx="197">
                  <c:v>17355</c:v>
                </c:pt>
                <c:pt idx="198">
                  <c:v>17355</c:v>
                </c:pt>
                <c:pt idx="199">
                  <c:v>17396</c:v>
                </c:pt>
                <c:pt idx="200">
                  <c:v>17414</c:v>
                </c:pt>
                <c:pt idx="201">
                  <c:v>17837</c:v>
                </c:pt>
                <c:pt idx="202">
                  <c:v>17875</c:v>
                </c:pt>
                <c:pt idx="203">
                  <c:v>17883</c:v>
                </c:pt>
                <c:pt idx="204">
                  <c:v>17883</c:v>
                </c:pt>
                <c:pt idx="205">
                  <c:v>17884.5</c:v>
                </c:pt>
                <c:pt idx="206">
                  <c:v>17884.5</c:v>
                </c:pt>
                <c:pt idx="207">
                  <c:v>17909</c:v>
                </c:pt>
                <c:pt idx="208">
                  <c:v>17909</c:v>
                </c:pt>
                <c:pt idx="209">
                  <c:v>17927</c:v>
                </c:pt>
                <c:pt idx="210">
                  <c:v>17968</c:v>
                </c:pt>
                <c:pt idx="211">
                  <c:v>18022</c:v>
                </c:pt>
                <c:pt idx="212">
                  <c:v>18040.5</c:v>
                </c:pt>
                <c:pt idx="213">
                  <c:v>18045</c:v>
                </c:pt>
                <c:pt idx="214">
                  <c:v>18045</c:v>
                </c:pt>
                <c:pt idx="215">
                  <c:v>18045</c:v>
                </c:pt>
                <c:pt idx="216">
                  <c:v>18045</c:v>
                </c:pt>
                <c:pt idx="217">
                  <c:v>18052</c:v>
                </c:pt>
                <c:pt idx="218">
                  <c:v>18103</c:v>
                </c:pt>
                <c:pt idx="219">
                  <c:v>18429</c:v>
                </c:pt>
                <c:pt idx="220">
                  <c:v>18563</c:v>
                </c:pt>
                <c:pt idx="221">
                  <c:v>18629</c:v>
                </c:pt>
                <c:pt idx="222">
                  <c:v>18645</c:v>
                </c:pt>
                <c:pt idx="223">
                  <c:v>19009</c:v>
                </c:pt>
                <c:pt idx="224">
                  <c:v>19009</c:v>
                </c:pt>
                <c:pt idx="225">
                  <c:v>19183</c:v>
                </c:pt>
                <c:pt idx="226">
                  <c:v>19191</c:v>
                </c:pt>
                <c:pt idx="227">
                  <c:v>19191</c:v>
                </c:pt>
                <c:pt idx="228">
                  <c:v>19191</c:v>
                </c:pt>
                <c:pt idx="229">
                  <c:v>19696</c:v>
                </c:pt>
                <c:pt idx="230">
                  <c:v>19787.5</c:v>
                </c:pt>
                <c:pt idx="231">
                  <c:v>19812</c:v>
                </c:pt>
                <c:pt idx="232">
                  <c:v>19817</c:v>
                </c:pt>
                <c:pt idx="233">
                  <c:v>20420</c:v>
                </c:pt>
                <c:pt idx="234">
                  <c:v>20450</c:v>
                </c:pt>
                <c:pt idx="235">
                  <c:v>20904</c:v>
                </c:pt>
                <c:pt idx="236">
                  <c:v>22053</c:v>
                </c:pt>
                <c:pt idx="237">
                  <c:v>22077.5</c:v>
                </c:pt>
                <c:pt idx="238">
                  <c:v>22107</c:v>
                </c:pt>
                <c:pt idx="239">
                  <c:v>22640</c:v>
                </c:pt>
                <c:pt idx="240">
                  <c:v>22723</c:v>
                </c:pt>
                <c:pt idx="241">
                  <c:v>22723</c:v>
                </c:pt>
                <c:pt idx="242">
                  <c:v>22723</c:v>
                </c:pt>
                <c:pt idx="243">
                  <c:v>22810</c:v>
                </c:pt>
                <c:pt idx="244">
                  <c:v>23278.5</c:v>
                </c:pt>
                <c:pt idx="245">
                  <c:v>23278.5</c:v>
                </c:pt>
                <c:pt idx="246">
                  <c:v>23278.5</c:v>
                </c:pt>
                <c:pt idx="247">
                  <c:v>23312</c:v>
                </c:pt>
                <c:pt idx="248">
                  <c:v>23392</c:v>
                </c:pt>
                <c:pt idx="249">
                  <c:v>23891.5</c:v>
                </c:pt>
                <c:pt idx="250">
                  <c:v>23891.5</c:v>
                </c:pt>
                <c:pt idx="251">
                  <c:v>23891.5</c:v>
                </c:pt>
                <c:pt idx="252">
                  <c:v>23898</c:v>
                </c:pt>
                <c:pt idx="253">
                  <c:v>23898</c:v>
                </c:pt>
                <c:pt idx="254">
                  <c:v>23898</c:v>
                </c:pt>
                <c:pt idx="255">
                  <c:v>23938</c:v>
                </c:pt>
                <c:pt idx="256">
                  <c:v>24087</c:v>
                </c:pt>
                <c:pt idx="257">
                  <c:v>24464</c:v>
                </c:pt>
                <c:pt idx="258">
                  <c:v>24520</c:v>
                </c:pt>
                <c:pt idx="259">
                  <c:v>24523</c:v>
                </c:pt>
                <c:pt idx="260">
                  <c:v>24664</c:v>
                </c:pt>
                <c:pt idx="261">
                  <c:v>24962</c:v>
                </c:pt>
                <c:pt idx="262">
                  <c:v>24962</c:v>
                </c:pt>
                <c:pt idx="263">
                  <c:v>24962</c:v>
                </c:pt>
                <c:pt idx="264">
                  <c:v>24962</c:v>
                </c:pt>
                <c:pt idx="265">
                  <c:v>24962</c:v>
                </c:pt>
                <c:pt idx="266">
                  <c:v>24962</c:v>
                </c:pt>
                <c:pt idx="267">
                  <c:v>24962</c:v>
                </c:pt>
                <c:pt idx="268">
                  <c:v>25031</c:v>
                </c:pt>
                <c:pt idx="269">
                  <c:v>25031</c:v>
                </c:pt>
                <c:pt idx="270">
                  <c:v>25069</c:v>
                </c:pt>
                <c:pt idx="271">
                  <c:v>25069</c:v>
                </c:pt>
                <c:pt idx="272">
                  <c:v>25069</c:v>
                </c:pt>
                <c:pt idx="273">
                  <c:v>25071</c:v>
                </c:pt>
                <c:pt idx="274">
                  <c:v>25071</c:v>
                </c:pt>
                <c:pt idx="275">
                  <c:v>25093</c:v>
                </c:pt>
                <c:pt idx="276">
                  <c:v>25093</c:v>
                </c:pt>
                <c:pt idx="277">
                  <c:v>25093</c:v>
                </c:pt>
                <c:pt idx="278">
                  <c:v>25265</c:v>
                </c:pt>
                <c:pt idx="279">
                  <c:v>25290</c:v>
                </c:pt>
                <c:pt idx="280">
                  <c:v>25737</c:v>
                </c:pt>
                <c:pt idx="281">
                  <c:v>25744</c:v>
                </c:pt>
                <c:pt idx="282">
                  <c:v>25790</c:v>
                </c:pt>
                <c:pt idx="283">
                  <c:v>25826</c:v>
                </c:pt>
                <c:pt idx="284">
                  <c:v>25844</c:v>
                </c:pt>
                <c:pt idx="285">
                  <c:v>26192</c:v>
                </c:pt>
                <c:pt idx="286">
                  <c:v>26201</c:v>
                </c:pt>
                <c:pt idx="287">
                  <c:v>26201</c:v>
                </c:pt>
                <c:pt idx="288">
                  <c:v>26276</c:v>
                </c:pt>
                <c:pt idx="289">
                  <c:v>26349</c:v>
                </c:pt>
                <c:pt idx="290">
                  <c:v>26408</c:v>
                </c:pt>
                <c:pt idx="291">
                  <c:v>26479</c:v>
                </c:pt>
                <c:pt idx="292">
                  <c:v>26883</c:v>
                </c:pt>
                <c:pt idx="293">
                  <c:v>26886</c:v>
                </c:pt>
                <c:pt idx="294">
                  <c:v>26886</c:v>
                </c:pt>
                <c:pt idx="295">
                  <c:v>26922</c:v>
                </c:pt>
                <c:pt idx="296">
                  <c:v>26924</c:v>
                </c:pt>
                <c:pt idx="297">
                  <c:v>26925.5</c:v>
                </c:pt>
                <c:pt idx="298">
                  <c:v>26958.5</c:v>
                </c:pt>
                <c:pt idx="299">
                  <c:v>26986</c:v>
                </c:pt>
                <c:pt idx="300">
                  <c:v>26998</c:v>
                </c:pt>
                <c:pt idx="301">
                  <c:v>27128.5</c:v>
                </c:pt>
                <c:pt idx="302">
                  <c:v>27422</c:v>
                </c:pt>
                <c:pt idx="303">
                  <c:v>27500.5</c:v>
                </c:pt>
                <c:pt idx="304">
                  <c:v>27527</c:v>
                </c:pt>
                <c:pt idx="305">
                  <c:v>27528</c:v>
                </c:pt>
                <c:pt idx="306">
                  <c:v>27547</c:v>
                </c:pt>
                <c:pt idx="307">
                  <c:v>27553</c:v>
                </c:pt>
                <c:pt idx="308">
                  <c:v>27553</c:v>
                </c:pt>
                <c:pt idx="309">
                  <c:v>28001</c:v>
                </c:pt>
                <c:pt idx="310">
                  <c:v>28071</c:v>
                </c:pt>
                <c:pt idx="311">
                  <c:v>28076</c:v>
                </c:pt>
                <c:pt idx="312">
                  <c:v>28732</c:v>
                </c:pt>
                <c:pt idx="313">
                  <c:v>28778</c:v>
                </c:pt>
                <c:pt idx="314">
                  <c:v>29134</c:v>
                </c:pt>
                <c:pt idx="315">
                  <c:v>29404</c:v>
                </c:pt>
                <c:pt idx="316">
                  <c:v>29706</c:v>
                </c:pt>
                <c:pt idx="317">
                  <c:v>29801</c:v>
                </c:pt>
                <c:pt idx="318">
                  <c:v>29917</c:v>
                </c:pt>
                <c:pt idx="319">
                  <c:v>30017</c:v>
                </c:pt>
                <c:pt idx="320">
                  <c:v>30046.5</c:v>
                </c:pt>
                <c:pt idx="321">
                  <c:v>30378</c:v>
                </c:pt>
                <c:pt idx="322">
                  <c:v>30623</c:v>
                </c:pt>
                <c:pt idx="323">
                  <c:v>30629.5</c:v>
                </c:pt>
                <c:pt idx="324">
                  <c:v>30671</c:v>
                </c:pt>
                <c:pt idx="325">
                  <c:v>30979</c:v>
                </c:pt>
                <c:pt idx="326">
                  <c:v>31054.5</c:v>
                </c:pt>
                <c:pt idx="327">
                  <c:v>31060</c:v>
                </c:pt>
                <c:pt idx="328">
                  <c:v>31106</c:v>
                </c:pt>
                <c:pt idx="329">
                  <c:v>31130</c:v>
                </c:pt>
                <c:pt idx="330">
                  <c:v>31574</c:v>
                </c:pt>
                <c:pt idx="331">
                  <c:v>31669</c:v>
                </c:pt>
                <c:pt idx="332">
                  <c:v>31707</c:v>
                </c:pt>
                <c:pt idx="333">
                  <c:v>31707</c:v>
                </c:pt>
                <c:pt idx="334">
                  <c:v>31713</c:v>
                </c:pt>
                <c:pt idx="335">
                  <c:v>31761</c:v>
                </c:pt>
                <c:pt idx="336">
                  <c:v>31761</c:v>
                </c:pt>
                <c:pt idx="337">
                  <c:v>32169</c:v>
                </c:pt>
                <c:pt idx="338">
                  <c:v>32180.5</c:v>
                </c:pt>
                <c:pt idx="339">
                  <c:v>32188.5</c:v>
                </c:pt>
                <c:pt idx="340">
                  <c:v>32235</c:v>
                </c:pt>
                <c:pt idx="341">
                  <c:v>32235</c:v>
                </c:pt>
                <c:pt idx="342">
                  <c:v>32237.5</c:v>
                </c:pt>
                <c:pt idx="343">
                  <c:v>32253</c:v>
                </c:pt>
                <c:pt idx="344">
                  <c:v>32343</c:v>
                </c:pt>
                <c:pt idx="345">
                  <c:v>32391.5</c:v>
                </c:pt>
                <c:pt idx="346">
                  <c:v>32794</c:v>
                </c:pt>
                <c:pt idx="347">
                  <c:v>32794</c:v>
                </c:pt>
                <c:pt idx="348">
                  <c:v>32843</c:v>
                </c:pt>
                <c:pt idx="349">
                  <c:v>32872</c:v>
                </c:pt>
                <c:pt idx="350">
                  <c:v>32873.5</c:v>
                </c:pt>
                <c:pt idx="351">
                  <c:v>32968.5</c:v>
                </c:pt>
                <c:pt idx="352">
                  <c:v>33455.5</c:v>
                </c:pt>
                <c:pt idx="353">
                  <c:v>33559</c:v>
                </c:pt>
                <c:pt idx="354">
                  <c:v>33997</c:v>
                </c:pt>
                <c:pt idx="355">
                  <c:v>34041</c:v>
                </c:pt>
                <c:pt idx="356">
                  <c:v>34044</c:v>
                </c:pt>
                <c:pt idx="357">
                  <c:v>34082</c:v>
                </c:pt>
                <c:pt idx="358">
                  <c:v>34091.5</c:v>
                </c:pt>
                <c:pt idx="359">
                  <c:v>34118</c:v>
                </c:pt>
                <c:pt idx="360">
                  <c:v>34190</c:v>
                </c:pt>
                <c:pt idx="361">
                  <c:v>34574</c:v>
                </c:pt>
                <c:pt idx="362">
                  <c:v>34618</c:v>
                </c:pt>
                <c:pt idx="363">
                  <c:v>35151</c:v>
                </c:pt>
                <c:pt idx="364">
                  <c:v>35275</c:v>
                </c:pt>
                <c:pt idx="365">
                  <c:v>35280</c:v>
                </c:pt>
                <c:pt idx="366">
                  <c:v>35288</c:v>
                </c:pt>
                <c:pt idx="367">
                  <c:v>35298</c:v>
                </c:pt>
                <c:pt idx="368">
                  <c:v>35316</c:v>
                </c:pt>
                <c:pt idx="369">
                  <c:v>35403</c:v>
                </c:pt>
                <c:pt idx="370">
                  <c:v>35823</c:v>
                </c:pt>
                <c:pt idx="371">
                  <c:v>35827.5</c:v>
                </c:pt>
                <c:pt idx="372">
                  <c:v>35914</c:v>
                </c:pt>
                <c:pt idx="373">
                  <c:v>35950</c:v>
                </c:pt>
                <c:pt idx="374">
                  <c:v>35996</c:v>
                </c:pt>
                <c:pt idx="375">
                  <c:v>35925.5</c:v>
                </c:pt>
                <c:pt idx="376">
                  <c:v>35925.5</c:v>
                </c:pt>
                <c:pt idx="377">
                  <c:v>36336</c:v>
                </c:pt>
                <c:pt idx="378">
                  <c:v>36423</c:v>
                </c:pt>
                <c:pt idx="379">
                  <c:v>36586</c:v>
                </c:pt>
                <c:pt idx="380">
                  <c:v>36652</c:v>
                </c:pt>
                <c:pt idx="381">
                  <c:v>34134</c:v>
                </c:pt>
                <c:pt idx="382">
                  <c:v>35244</c:v>
                </c:pt>
                <c:pt idx="383">
                  <c:v>37099</c:v>
                </c:pt>
                <c:pt idx="384">
                  <c:v>36990</c:v>
                </c:pt>
                <c:pt idx="385">
                  <c:v>37003</c:v>
                </c:pt>
                <c:pt idx="386">
                  <c:v>37034</c:v>
                </c:pt>
                <c:pt idx="387">
                  <c:v>37204</c:v>
                </c:pt>
                <c:pt idx="388">
                  <c:v>35823</c:v>
                </c:pt>
                <c:pt idx="389">
                  <c:v>36336</c:v>
                </c:pt>
                <c:pt idx="390">
                  <c:v>36423</c:v>
                </c:pt>
                <c:pt idx="391">
                  <c:v>36586</c:v>
                </c:pt>
                <c:pt idx="392">
                  <c:v>36652</c:v>
                </c:pt>
                <c:pt idx="393">
                  <c:v>36990</c:v>
                </c:pt>
                <c:pt idx="394">
                  <c:v>37003</c:v>
                </c:pt>
                <c:pt idx="395">
                  <c:v>37034</c:v>
                </c:pt>
                <c:pt idx="396">
                  <c:v>37204</c:v>
                </c:pt>
                <c:pt idx="397">
                  <c:v>37585</c:v>
                </c:pt>
                <c:pt idx="398">
                  <c:v>37635</c:v>
                </c:pt>
                <c:pt idx="399">
                  <c:v>37742</c:v>
                </c:pt>
                <c:pt idx="400">
                  <c:v>37812</c:v>
                </c:pt>
                <c:pt idx="401">
                  <c:v>37514</c:v>
                </c:pt>
                <c:pt idx="402">
                  <c:v>38157</c:v>
                </c:pt>
              </c:numCache>
            </c:numRef>
          </c:xVal>
          <c:yVal>
            <c:numRef>
              <c:f>'Active 1'!$J$21:$J$960</c:f>
              <c:numCache>
                <c:formatCode>General</c:formatCode>
                <c:ptCount val="940"/>
                <c:pt idx="31">
                  <c:v>5.8931999956257641E-4</c:v>
                </c:pt>
                <c:pt idx="32">
                  <c:v>1.0132000024896115E-3</c:v>
                </c:pt>
                <c:pt idx="33">
                  <c:v>-1.2157399978605099E-3</c:v>
                </c:pt>
                <c:pt idx="34">
                  <c:v>1.2848400001530536E-3</c:v>
                </c:pt>
                <c:pt idx="68">
                  <c:v>2.3944400018081069E-3</c:v>
                </c:pt>
                <c:pt idx="69">
                  <c:v>2.180839997890871E-3</c:v>
                </c:pt>
                <c:pt idx="70">
                  <c:v>4.6041399982641451E-3</c:v>
                </c:pt>
                <c:pt idx="72">
                  <c:v>1.7241200039279647E-3</c:v>
                </c:pt>
                <c:pt idx="74">
                  <c:v>8.7092600006144494E-3</c:v>
                </c:pt>
                <c:pt idx="75">
                  <c:v>1.6363239999918733E-2</c:v>
                </c:pt>
                <c:pt idx="76">
                  <c:v>3.5337200024514459E-3</c:v>
                </c:pt>
                <c:pt idx="77">
                  <c:v>-4.002799978479743E-4</c:v>
                </c:pt>
                <c:pt idx="78">
                  <c:v>-2.1102999744471163E-4</c:v>
                </c:pt>
                <c:pt idx="79">
                  <c:v>1.1580799982766621E-3</c:v>
                </c:pt>
                <c:pt idx="80">
                  <c:v>3.1580799986841157E-3</c:v>
                </c:pt>
                <c:pt idx="81">
                  <c:v>3.1258200033335015E-3</c:v>
                </c:pt>
                <c:pt idx="86">
                  <c:v>1.0329100005037617E-2</c:v>
                </c:pt>
                <c:pt idx="92">
                  <c:v>2.0818199991481379E-3</c:v>
                </c:pt>
                <c:pt idx="94">
                  <c:v>3.2449200007249601E-3</c:v>
                </c:pt>
                <c:pt idx="95">
                  <c:v>3.3719100028974935E-3</c:v>
                </c:pt>
                <c:pt idx="102">
                  <c:v>-4.3878999713342637E-4</c:v>
                </c:pt>
                <c:pt idx="103">
                  <c:v>2.8882000042358413E-3</c:v>
                </c:pt>
                <c:pt idx="106">
                  <c:v>2.1705390005081426E-2</c:v>
                </c:pt>
                <c:pt idx="126">
                  <c:v>-1.8609890001243912E-2</c:v>
                </c:pt>
                <c:pt idx="127">
                  <c:v>-6.8675599977723323E-3</c:v>
                </c:pt>
                <c:pt idx="140">
                  <c:v>3.1754000519867986E-4</c:v>
                </c:pt>
                <c:pt idx="142">
                  <c:v>-2.3072299954947084E-3</c:v>
                </c:pt>
                <c:pt idx="143">
                  <c:v>-3.6569400035659783E-3</c:v>
                </c:pt>
                <c:pt idx="144">
                  <c:v>2.0700500026578084E-3</c:v>
                </c:pt>
                <c:pt idx="145">
                  <c:v>-2.4336400019819848E-3</c:v>
                </c:pt>
                <c:pt idx="147">
                  <c:v>8.6546999955317006E-4</c:v>
                </c:pt>
                <c:pt idx="148">
                  <c:v>1.158459999714978E-3</c:v>
                </c:pt>
                <c:pt idx="156">
                  <c:v>-5.8972999977413565E-3</c:v>
                </c:pt>
                <c:pt idx="157">
                  <c:v>-6.3734199939062819E-3</c:v>
                </c:pt>
                <c:pt idx="158">
                  <c:v>-5.4998300038278103E-3</c:v>
                </c:pt>
                <c:pt idx="172">
                  <c:v>-1.1092859997006599E-2</c:v>
                </c:pt>
                <c:pt idx="173">
                  <c:v>-1.0769559994514566E-2</c:v>
                </c:pt>
                <c:pt idx="175">
                  <c:v>-1.1145100004796404E-2</c:v>
                </c:pt>
                <c:pt idx="176">
                  <c:v>-1.1145100004796404E-2</c:v>
                </c:pt>
                <c:pt idx="177">
                  <c:v>-9.6181100016110577E-3</c:v>
                </c:pt>
                <c:pt idx="178">
                  <c:v>-9.6181100016110577E-3</c:v>
                </c:pt>
                <c:pt idx="180">
                  <c:v>-1.2527439997938927E-2</c:v>
                </c:pt>
                <c:pt idx="181">
                  <c:v>-1.1827440001070499E-2</c:v>
                </c:pt>
                <c:pt idx="182">
                  <c:v>-1.1527440001373179E-2</c:v>
                </c:pt>
                <c:pt idx="183">
                  <c:v>-1.1327439999149647E-2</c:v>
                </c:pt>
                <c:pt idx="184">
                  <c:v>-1.3400449999608099E-2</c:v>
                </c:pt>
                <c:pt idx="185">
                  <c:v>-1.0600449997582473E-2</c:v>
                </c:pt>
                <c:pt idx="186">
                  <c:v>-9.3004500013194047E-3</c:v>
                </c:pt>
                <c:pt idx="187">
                  <c:v>-9.2004499965696596E-3</c:v>
                </c:pt>
                <c:pt idx="189">
                  <c:v>-1.0510939995583612E-2</c:v>
                </c:pt>
                <c:pt idx="191">
                  <c:v>-9.352689994557295E-3</c:v>
                </c:pt>
                <c:pt idx="192">
                  <c:v>-8.352689997991547E-3</c:v>
                </c:pt>
                <c:pt idx="193">
                  <c:v>-8.1526899957680143E-3</c:v>
                </c:pt>
                <c:pt idx="194">
                  <c:v>-6.752689994755201E-3</c:v>
                </c:pt>
                <c:pt idx="195">
                  <c:v>-1.0925699993094895E-2</c:v>
                </c:pt>
                <c:pt idx="196">
                  <c:v>-1.0325699993700255E-2</c:v>
                </c:pt>
                <c:pt idx="197">
                  <c:v>-1.0125699991476722E-2</c:v>
                </c:pt>
                <c:pt idx="198">
                  <c:v>-9.2256999923847616E-3</c:v>
                </c:pt>
                <c:pt idx="203">
                  <c:v>-1.0325219998776447E-2</c:v>
                </c:pt>
                <c:pt idx="204">
                  <c:v>-1.0325219998776447E-2</c:v>
                </c:pt>
                <c:pt idx="205">
                  <c:v>-8.8982299930648878E-3</c:v>
                </c:pt>
                <c:pt idx="206">
                  <c:v>-8.8982299930648878E-3</c:v>
                </c:pt>
                <c:pt idx="207">
                  <c:v>-1.1024059996998403E-2</c:v>
                </c:pt>
                <c:pt idx="208">
                  <c:v>-1.1024059996998403E-2</c:v>
                </c:pt>
                <c:pt idx="212">
                  <c:v>0</c:v>
                </c:pt>
                <c:pt idx="215">
                  <c:v>-1.231030000053579E-2</c:v>
                </c:pt>
                <c:pt idx="218">
                  <c:v>-1.3100019998091739E-2</c:v>
                </c:pt>
                <c:pt idx="219">
                  <c:v>-1.4400859996385407E-2</c:v>
                </c:pt>
                <c:pt idx="220">
                  <c:v>1.1243580003792886E-2</c:v>
                </c:pt>
                <c:pt idx="223">
                  <c:v>-1.2198060001537669E-2</c:v>
                </c:pt>
                <c:pt idx="227">
                  <c:v>-1.6589939994446468E-2</c:v>
                </c:pt>
                <c:pt idx="233">
                  <c:v>-2.0442799999727868E-2</c:v>
                </c:pt>
                <c:pt idx="237">
                  <c:v>-7.1188500005519018E-3</c:v>
                </c:pt>
                <c:pt idx="240">
                  <c:v>-2.5570819998392835E-2</c:v>
                </c:pt>
                <c:pt idx="241">
                  <c:v>-2.4070819999906234E-2</c:v>
                </c:pt>
                <c:pt idx="242">
                  <c:v>-2.1670819995051716E-2</c:v>
                </c:pt>
                <c:pt idx="243">
                  <c:v>-2.560539999831235E-2</c:v>
                </c:pt>
                <c:pt idx="244">
                  <c:v>-2.5642189997597598E-2</c:v>
                </c:pt>
                <c:pt idx="245">
                  <c:v>-2.524219000042649E-2</c:v>
                </c:pt>
                <c:pt idx="246">
                  <c:v>-2.1842189999006223E-2</c:v>
                </c:pt>
                <c:pt idx="249">
                  <c:v>-2.6945609999529552E-2</c:v>
                </c:pt>
                <c:pt idx="250">
                  <c:v>-2.6245610002661124E-2</c:v>
                </c:pt>
                <c:pt idx="251">
                  <c:v>-2.5545609998516738E-2</c:v>
                </c:pt>
                <c:pt idx="252">
                  <c:v>-2.0095319996471517E-2</c:v>
                </c:pt>
                <c:pt idx="253">
                  <c:v>-1.9095319999905769E-2</c:v>
                </c:pt>
                <c:pt idx="254">
                  <c:v>-1.8695319995458703E-2</c:v>
                </c:pt>
                <c:pt idx="261">
                  <c:v>-3.381707999506034E-2</c:v>
                </c:pt>
                <c:pt idx="262">
                  <c:v>-2.1817079992615618E-2</c:v>
                </c:pt>
                <c:pt idx="263">
                  <c:v>-2.1817079992615618E-2</c:v>
                </c:pt>
                <c:pt idx="264">
                  <c:v>-2.1817079992615618E-2</c:v>
                </c:pt>
                <c:pt idx="265">
                  <c:v>-1.9817079992208164E-2</c:v>
                </c:pt>
                <c:pt idx="266">
                  <c:v>-9.8170799974468537E-3</c:v>
                </c:pt>
                <c:pt idx="267">
                  <c:v>-4.8170799927902408E-3</c:v>
                </c:pt>
                <c:pt idx="270">
                  <c:v>-3.4058459998050239E-2</c:v>
                </c:pt>
                <c:pt idx="271">
                  <c:v>-2.9758460004813969E-2</c:v>
                </c:pt>
                <c:pt idx="272">
                  <c:v>-2.5358459999551997E-2</c:v>
                </c:pt>
                <c:pt idx="273">
                  <c:v>-2.7789139996457379E-2</c:v>
                </c:pt>
                <c:pt idx="274">
                  <c:v>-2.7589139994233847E-2</c:v>
                </c:pt>
                <c:pt idx="278">
                  <c:v>-3.4765099997457583E-2</c:v>
                </c:pt>
                <c:pt idx="288">
                  <c:v>-3.0773840000620112E-2</c:v>
                </c:pt>
                <c:pt idx="291">
                  <c:v>-3.4987860002729576E-2</c:v>
                </c:pt>
                <c:pt idx="293">
                  <c:v>-3.7431240001751576E-2</c:v>
                </c:pt>
                <c:pt idx="302">
                  <c:v>-3.5613480002211872E-2</c:v>
                </c:pt>
                <c:pt idx="310">
                  <c:v>-3.9559140001074411E-2</c:v>
                </c:pt>
                <c:pt idx="311">
                  <c:v>-4.0015840000705793E-2</c:v>
                </c:pt>
                <c:pt idx="328">
                  <c:v>-5.4866039994521998E-2</c:v>
                </c:pt>
                <c:pt idx="340">
                  <c:v>-6.288489999860758E-2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56B-4877-82DD-8F5785837B88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1'!$F$21:$F$960</c:f>
              <c:numCache>
                <c:formatCode>General</c:formatCode>
                <c:ptCount val="940"/>
                <c:pt idx="0">
                  <c:v>-35829.5</c:v>
                </c:pt>
                <c:pt idx="1">
                  <c:v>-35341</c:v>
                </c:pt>
                <c:pt idx="2">
                  <c:v>-34823</c:v>
                </c:pt>
                <c:pt idx="3">
                  <c:v>-33038</c:v>
                </c:pt>
                <c:pt idx="4">
                  <c:v>-32237</c:v>
                </c:pt>
                <c:pt idx="5">
                  <c:v>-31732</c:v>
                </c:pt>
                <c:pt idx="6">
                  <c:v>-29480</c:v>
                </c:pt>
                <c:pt idx="7">
                  <c:v>-25859</c:v>
                </c:pt>
                <c:pt idx="8">
                  <c:v>-25774</c:v>
                </c:pt>
                <c:pt idx="9">
                  <c:v>-25305</c:v>
                </c:pt>
                <c:pt idx="10">
                  <c:v>-22268</c:v>
                </c:pt>
                <c:pt idx="11">
                  <c:v>-22142</c:v>
                </c:pt>
                <c:pt idx="12">
                  <c:v>-20429</c:v>
                </c:pt>
                <c:pt idx="13">
                  <c:v>-15031.5</c:v>
                </c:pt>
                <c:pt idx="14">
                  <c:v>-13155</c:v>
                </c:pt>
                <c:pt idx="15">
                  <c:v>-11890</c:v>
                </c:pt>
                <c:pt idx="16">
                  <c:v>-10198</c:v>
                </c:pt>
                <c:pt idx="17">
                  <c:v>-10169</c:v>
                </c:pt>
                <c:pt idx="18">
                  <c:v>-10145</c:v>
                </c:pt>
                <c:pt idx="19">
                  <c:v>-9726</c:v>
                </c:pt>
                <c:pt idx="20">
                  <c:v>-9721</c:v>
                </c:pt>
                <c:pt idx="21">
                  <c:v>-9640</c:v>
                </c:pt>
                <c:pt idx="22">
                  <c:v>-9068</c:v>
                </c:pt>
                <c:pt idx="23">
                  <c:v>-8936.5</c:v>
                </c:pt>
                <c:pt idx="24">
                  <c:v>-8343</c:v>
                </c:pt>
                <c:pt idx="25">
                  <c:v>-7901</c:v>
                </c:pt>
                <c:pt idx="26">
                  <c:v>-4896</c:v>
                </c:pt>
                <c:pt idx="27">
                  <c:v>-4847</c:v>
                </c:pt>
                <c:pt idx="28">
                  <c:v>-4829</c:v>
                </c:pt>
                <c:pt idx="29">
                  <c:v>-3747</c:v>
                </c:pt>
                <c:pt idx="30">
                  <c:v>-3716</c:v>
                </c:pt>
                <c:pt idx="31">
                  <c:v>-2998</c:v>
                </c:pt>
                <c:pt idx="32">
                  <c:v>-2980</c:v>
                </c:pt>
                <c:pt idx="33">
                  <c:v>-2939</c:v>
                </c:pt>
                <c:pt idx="34">
                  <c:v>-2926</c:v>
                </c:pt>
                <c:pt idx="35">
                  <c:v>0</c:v>
                </c:pt>
                <c:pt idx="36">
                  <c:v>16</c:v>
                </c:pt>
                <c:pt idx="37">
                  <c:v>1068.5</c:v>
                </c:pt>
                <c:pt idx="38">
                  <c:v>2853</c:v>
                </c:pt>
                <c:pt idx="39">
                  <c:v>3066</c:v>
                </c:pt>
                <c:pt idx="40">
                  <c:v>4097</c:v>
                </c:pt>
                <c:pt idx="41">
                  <c:v>4108.5</c:v>
                </c:pt>
                <c:pt idx="42">
                  <c:v>4110</c:v>
                </c:pt>
                <c:pt idx="43">
                  <c:v>4110</c:v>
                </c:pt>
                <c:pt idx="44">
                  <c:v>4143</c:v>
                </c:pt>
                <c:pt idx="45">
                  <c:v>4144.5</c:v>
                </c:pt>
                <c:pt idx="46">
                  <c:v>4151</c:v>
                </c:pt>
                <c:pt idx="47">
                  <c:v>4628</c:v>
                </c:pt>
                <c:pt idx="48">
                  <c:v>4687</c:v>
                </c:pt>
                <c:pt idx="49">
                  <c:v>4777</c:v>
                </c:pt>
                <c:pt idx="50">
                  <c:v>4813</c:v>
                </c:pt>
                <c:pt idx="51">
                  <c:v>5834.5</c:v>
                </c:pt>
                <c:pt idx="52">
                  <c:v>5854</c:v>
                </c:pt>
                <c:pt idx="53">
                  <c:v>5859</c:v>
                </c:pt>
                <c:pt idx="54">
                  <c:v>5895</c:v>
                </c:pt>
                <c:pt idx="55">
                  <c:v>5908</c:v>
                </c:pt>
                <c:pt idx="56">
                  <c:v>5923</c:v>
                </c:pt>
                <c:pt idx="57">
                  <c:v>5985</c:v>
                </c:pt>
                <c:pt idx="58">
                  <c:v>6162</c:v>
                </c:pt>
                <c:pt idx="59">
                  <c:v>6503</c:v>
                </c:pt>
                <c:pt idx="60">
                  <c:v>6680</c:v>
                </c:pt>
                <c:pt idx="61">
                  <c:v>6995</c:v>
                </c:pt>
                <c:pt idx="62">
                  <c:v>7062</c:v>
                </c:pt>
                <c:pt idx="63">
                  <c:v>7080</c:v>
                </c:pt>
                <c:pt idx="64">
                  <c:v>7144</c:v>
                </c:pt>
                <c:pt idx="65">
                  <c:v>7572</c:v>
                </c:pt>
                <c:pt idx="66">
                  <c:v>7585</c:v>
                </c:pt>
                <c:pt idx="67">
                  <c:v>7590</c:v>
                </c:pt>
                <c:pt idx="68">
                  <c:v>7634</c:v>
                </c:pt>
                <c:pt idx="69">
                  <c:v>7674</c:v>
                </c:pt>
                <c:pt idx="70">
                  <c:v>7679</c:v>
                </c:pt>
                <c:pt idx="71">
                  <c:v>7706</c:v>
                </c:pt>
                <c:pt idx="72">
                  <c:v>7782</c:v>
                </c:pt>
                <c:pt idx="73">
                  <c:v>8247</c:v>
                </c:pt>
                <c:pt idx="74">
                  <c:v>8311</c:v>
                </c:pt>
                <c:pt idx="75">
                  <c:v>8314</c:v>
                </c:pt>
                <c:pt idx="76">
                  <c:v>8342</c:v>
                </c:pt>
                <c:pt idx="77">
                  <c:v>8442</c:v>
                </c:pt>
                <c:pt idx="78">
                  <c:v>8804.5</c:v>
                </c:pt>
                <c:pt idx="79">
                  <c:v>8888</c:v>
                </c:pt>
                <c:pt idx="80">
                  <c:v>8888</c:v>
                </c:pt>
                <c:pt idx="81">
                  <c:v>9027</c:v>
                </c:pt>
                <c:pt idx="82">
                  <c:v>9573</c:v>
                </c:pt>
                <c:pt idx="83">
                  <c:v>9628.5</c:v>
                </c:pt>
                <c:pt idx="84">
                  <c:v>9669.5</c:v>
                </c:pt>
                <c:pt idx="85">
                  <c:v>9733.5</c:v>
                </c:pt>
                <c:pt idx="86">
                  <c:v>10135</c:v>
                </c:pt>
                <c:pt idx="87">
                  <c:v>10194</c:v>
                </c:pt>
                <c:pt idx="88">
                  <c:v>10241.5</c:v>
                </c:pt>
                <c:pt idx="89">
                  <c:v>10258</c:v>
                </c:pt>
                <c:pt idx="90">
                  <c:v>10323.5</c:v>
                </c:pt>
                <c:pt idx="91">
                  <c:v>10341.5</c:v>
                </c:pt>
                <c:pt idx="92">
                  <c:v>10627</c:v>
                </c:pt>
                <c:pt idx="93">
                  <c:v>10627</c:v>
                </c:pt>
                <c:pt idx="94">
                  <c:v>10662</c:v>
                </c:pt>
                <c:pt idx="95">
                  <c:v>10663.5</c:v>
                </c:pt>
                <c:pt idx="96">
                  <c:v>10676</c:v>
                </c:pt>
                <c:pt idx="97">
                  <c:v>10704</c:v>
                </c:pt>
                <c:pt idx="98">
                  <c:v>10707</c:v>
                </c:pt>
                <c:pt idx="99">
                  <c:v>10716</c:v>
                </c:pt>
                <c:pt idx="100">
                  <c:v>10748</c:v>
                </c:pt>
                <c:pt idx="101">
                  <c:v>10761</c:v>
                </c:pt>
                <c:pt idx="102">
                  <c:v>10768.5</c:v>
                </c:pt>
                <c:pt idx="103">
                  <c:v>10770</c:v>
                </c:pt>
                <c:pt idx="104">
                  <c:v>10840</c:v>
                </c:pt>
                <c:pt idx="105">
                  <c:v>10894</c:v>
                </c:pt>
                <c:pt idx="106">
                  <c:v>11241.5</c:v>
                </c:pt>
                <c:pt idx="107">
                  <c:v>11271</c:v>
                </c:pt>
                <c:pt idx="108">
                  <c:v>11296</c:v>
                </c:pt>
                <c:pt idx="109">
                  <c:v>11312</c:v>
                </c:pt>
                <c:pt idx="110">
                  <c:v>11338</c:v>
                </c:pt>
                <c:pt idx="111">
                  <c:v>11338</c:v>
                </c:pt>
                <c:pt idx="112">
                  <c:v>11354.5</c:v>
                </c:pt>
                <c:pt idx="113">
                  <c:v>11354.5</c:v>
                </c:pt>
                <c:pt idx="114">
                  <c:v>11356</c:v>
                </c:pt>
                <c:pt idx="115">
                  <c:v>11356</c:v>
                </c:pt>
                <c:pt idx="116">
                  <c:v>11397</c:v>
                </c:pt>
                <c:pt idx="117">
                  <c:v>11407</c:v>
                </c:pt>
                <c:pt idx="118">
                  <c:v>11432</c:v>
                </c:pt>
                <c:pt idx="119">
                  <c:v>11443</c:v>
                </c:pt>
                <c:pt idx="120">
                  <c:v>11453</c:v>
                </c:pt>
                <c:pt idx="121">
                  <c:v>11825</c:v>
                </c:pt>
                <c:pt idx="122">
                  <c:v>11853</c:v>
                </c:pt>
                <c:pt idx="123">
                  <c:v>11879</c:v>
                </c:pt>
                <c:pt idx="124">
                  <c:v>11907</c:v>
                </c:pt>
                <c:pt idx="125">
                  <c:v>11933</c:v>
                </c:pt>
                <c:pt idx="126">
                  <c:v>11933.5</c:v>
                </c:pt>
                <c:pt idx="127">
                  <c:v>11934</c:v>
                </c:pt>
                <c:pt idx="128">
                  <c:v>11952</c:v>
                </c:pt>
                <c:pt idx="129">
                  <c:v>11979</c:v>
                </c:pt>
                <c:pt idx="130">
                  <c:v>11992</c:v>
                </c:pt>
                <c:pt idx="131">
                  <c:v>11997</c:v>
                </c:pt>
                <c:pt idx="132">
                  <c:v>12043</c:v>
                </c:pt>
                <c:pt idx="133">
                  <c:v>12465</c:v>
                </c:pt>
                <c:pt idx="134">
                  <c:v>12476</c:v>
                </c:pt>
                <c:pt idx="135">
                  <c:v>12520</c:v>
                </c:pt>
                <c:pt idx="136">
                  <c:v>13053</c:v>
                </c:pt>
                <c:pt idx="137">
                  <c:v>13099</c:v>
                </c:pt>
                <c:pt idx="138">
                  <c:v>13130</c:v>
                </c:pt>
                <c:pt idx="139">
                  <c:v>13253</c:v>
                </c:pt>
                <c:pt idx="140">
                  <c:v>13669</c:v>
                </c:pt>
                <c:pt idx="141">
                  <c:v>13689</c:v>
                </c:pt>
                <c:pt idx="142">
                  <c:v>14234.5</c:v>
                </c:pt>
                <c:pt idx="143">
                  <c:v>14241</c:v>
                </c:pt>
                <c:pt idx="144">
                  <c:v>14242.5</c:v>
                </c:pt>
                <c:pt idx="145">
                  <c:v>14246</c:v>
                </c:pt>
                <c:pt idx="146">
                  <c:v>14248</c:v>
                </c:pt>
                <c:pt idx="147">
                  <c:v>14829.5</c:v>
                </c:pt>
                <c:pt idx="148">
                  <c:v>14931</c:v>
                </c:pt>
                <c:pt idx="149">
                  <c:v>15559</c:v>
                </c:pt>
                <c:pt idx="150">
                  <c:v>15564</c:v>
                </c:pt>
                <c:pt idx="151">
                  <c:v>15587</c:v>
                </c:pt>
                <c:pt idx="152">
                  <c:v>15618</c:v>
                </c:pt>
                <c:pt idx="153">
                  <c:v>15623</c:v>
                </c:pt>
                <c:pt idx="154">
                  <c:v>15636</c:v>
                </c:pt>
                <c:pt idx="155">
                  <c:v>15641</c:v>
                </c:pt>
                <c:pt idx="156">
                  <c:v>16095</c:v>
                </c:pt>
                <c:pt idx="157">
                  <c:v>16113</c:v>
                </c:pt>
                <c:pt idx="158">
                  <c:v>16124.5</c:v>
                </c:pt>
                <c:pt idx="159">
                  <c:v>16134</c:v>
                </c:pt>
                <c:pt idx="160">
                  <c:v>16134</c:v>
                </c:pt>
                <c:pt idx="161">
                  <c:v>16139</c:v>
                </c:pt>
                <c:pt idx="162">
                  <c:v>16139</c:v>
                </c:pt>
                <c:pt idx="163">
                  <c:v>16231</c:v>
                </c:pt>
                <c:pt idx="164">
                  <c:v>16249</c:v>
                </c:pt>
                <c:pt idx="165">
                  <c:v>16254</c:v>
                </c:pt>
                <c:pt idx="166">
                  <c:v>16298</c:v>
                </c:pt>
                <c:pt idx="167">
                  <c:v>16605</c:v>
                </c:pt>
                <c:pt idx="168">
                  <c:v>16695</c:v>
                </c:pt>
                <c:pt idx="169">
                  <c:v>16701</c:v>
                </c:pt>
                <c:pt idx="170">
                  <c:v>16764</c:v>
                </c:pt>
                <c:pt idx="171">
                  <c:v>16785</c:v>
                </c:pt>
                <c:pt idx="172">
                  <c:v>17229</c:v>
                </c:pt>
                <c:pt idx="173">
                  <c:v>17234</c:v>
                </c:pt>
                <c:pt idx="174">
                  <c:v>17247</c:v>
                </c:pt>
                <c:pt idx="175">
                  <c:v>17265</c:v>
                </c:pt>
                <c:pt idx="176">
                  <c:v>17265</c:v>
                </c:pt>
                <c:pt idx="177">
                  <c:v>17266.5</c:v>
                </c:pt>
                <c:pt idx="178">
                  <c:v>17266.5</c:v>
                </c:pt>
                <c:pt idx="179">
                  <c:v>17314</c:v>
                </c:pt>
                <c:pt idx="180">
                  <c:v>17316</c:v>
                </c:pt>
                <c:pt idx="181">
                  <c:v>17316</c:v>
                </c:pt>
                <c:pt idx="182">
                  <c:v>17316</c:v>
                </c:pt>
                <c:pt idx="183">
                  <c:v>17316</c:v>
                </c:pt>
                <c:pt idx="184">
                  <c:v>17317.5</c:v>
                </c:pt>
                <c:pt idx="185">
                  <c:v>17317.5</c:v>
                </c:pt>
                <c:pt idx="186">
                  <c:v>17317.5</c:v>
                </c:pt>
                <c:pt idx="187">
                  <c:v>17317.5</c:v>
                </c:pt>
                <c:pt idx="188">
                  <c:v>17337</c:v>
                </c:pt>
                <c:pt idx="189">
                  <c:v>17341</c:v>
                </c:pt>
                <c:pt idx="190">
                  <c:v>17350</c:v>
                </c:pt>
                <c:pt idx="191">
                  <c:v>17353.5</c:v>
                </c:pt>
                <c:pt idx="192">
                  <c:v>17353.5</c:v>
                </c:pt>
                <c:pt idx="193">
                  <c:v>17353.5</c:v>
                </c:pt>
                <c:pt idx="194">
                  <c:v>17353.5</c:v>
                </c:pt>
                <c:pt idx="195">
                  <c:v>17355</c:v>
                </c:pt>
                <c:pt idx="196">
                  <c:v>17355</c:v>
                </c:pt>
                <c:pt idx="197">
                  <c:v>17355</c:v>
                </c:pt>
                <c:pt idx="198">
                  <c:v>17355</c:v>
                </c:pt>
                <c:pt idx="199">
                  <c:v>17396</c:v>
                </c:pt>
                <c:pt idx="200">
                  <c:v>17414</c:v>
                </c:pt>
                <c:pt idx="201">
                  <c:v>17837</c:v>
                </c:pt>
                <c:pt idx="202">
                  <c:v>17875</c:v>
                </c:pt>
                <c:pt idx="203">
                  <c:v>17883</c:v>
                </c:pt>
                <c:pt idx="204">
                  <c:v>17883</c:v>
                </c:pt>
                <c:pt idx="205">
                  <c:v>17884.5</c:v>
                </c:pt>
                <c:pt idx="206">
                  <c:v>17884.5</c:v>
                </c:pt>
                <c:pt idx="207">
                  <c:v>17909</c:v>
                </c:pt>
                <c:pt idx="208">
                  <c:v>17909</c:v>
                </c:pt>
                <c:pt idx="209">
                  <c:v>17927</c:v>
                </c:pt>
                <c:pt idx="210">
                  <c:v>17968</c:v>
                </c:pt>
                <c:pt idx="211">
                  <c:v>18022</c:v>
                </c:pt>
                <c:pt idx="212">
                  <c:v>18040.5</c:v>
                </c:pt>
                <c:pt idx="213">
                  <c:v>18045</c:v>
                </c:pt>
                <c:pt idx="214">
                  <c:v>18045</c:v>
                </c:pt>
                <c:pt idx="215">
                  <c:v>18045</c:v>
                </c:pt>
                <c:pt idx="216">
                  <c:v>18045</c:v>
                </c:pt>
                <c:pt idx="217">
                  <c:v>18052</c:v>
                </c:pt>
                <c:pt idx="218">
                  <c:v>18103</c:v>
                </c:pt>
                <c:pt idx="219">
                  <c:v>18429</c:v>
                </c:pt>
                <c:pt idx="220">
                  <c:v>18563</c:v>
                </c:pt>
                <c:pt idx="221">
                  <c:v>18629</c:v>
                </c:pt>
                <c:pt idx="222">
                  <c:v>18645</c:v>
                </c:pt>
                <c:pt idx="223">
                  <c:v>19009</c:v>
                </c:pt>
                <c:pt idx="224">
                  <c:v>19009</c:v>
                </c:pt>
                <c:pt idx="225">
                  <c:v>19183</c:v>
                </c:pt>
                <c:pt idx="226">
                  <c:v>19191</c:v>
                </c:pt>
                <c:pt idx="227">
                  <c:v>19191</c:v>
                </c:pt>
                <c:pt idx="228">
                  <c:v>19191</c:v>
                </c:pt>
                <c:pt idx="229">
                  <c:v>19696</c:v>
                </c:pt>
                <c:pt idx="230">
                  <c:v>19787.5</c:v>
                </c:pt>
                <c:pt idx="231">
                  <c:v>19812</c:v>
                </c:pt>
                <c:pt idx="232">
                  <c:v>19817</c:v>
                </c:pt>
                <c:pt idx="233">
                  <c:v>20420</c:v>
                </c:pt>
                <c:pt idx="234">
                  <c:v>20450</c:v>
                </c:pt>
                <c:pt idx="235">
                  <c:v>20904</c:v>
                </c:pt>
                <c:pt idx="236">
                  <c:v>22053</c:v>
                </c:pt>
                <c:pt idx="237">
                  <c:v>22077.5</c:v>
                </c:pt>
                <c:pt idx="238">
                  <c:v>22107</c:v>
                </c:pt>
                <c:pt idx="239">
                  <c:v>22640</c:v>
                </c:pt>
                <c:pt idx="240">
                  <c:v>22723</c:v>
                </c:pt>
                <c:pt idx="241">
                  <c:v>22723</c:v>
                </c:pt>
                <c:pt idx="242">
                  <c:v>22723</c:v>
                </c:pt>
                <c:pt idx="243">
                  <c:v>22810</c:v>
                </c:pt>
                <c:pt idx="244">
                  <c:v>23278.5</c:v>
                </c:pt>
                <c:pt idx="245">
                  <c:v>23278.5</c:v>
                </c:pt>
                <c:pt idx="246">
                  <c:v>23278.5</c:v>
                </c:pt>
                <c:pt idx="247">
                  <c:v>23312</c:v>
                </c:pt>
                <c:pt idx="248">
                  <c:v>23392</c:v>
                </c:pt>
                <c:pt idx="249">
                  <c:v>23891.5</c:v>
                </c:pt>
                <c:pt idx="250">
                  <c:v>23891.5</c:v>
                </c:pt>
                <c:pt idx="251">
                  <c:v>23891.5</c:v>
                </c:pt>
                <c:pt idx="252">
                  <c:v>23898</c:v>
                </c:pt>
                <c:pt idx="253">
                  <c:v>23898</c:v>
                </c:pt>
                <c:pt idx="254">
                  <c:v>23898</c:v>
                </c:pt>
                <c:pt idx="255">
                  <c:v>23938</c:v>
                </c:pt>
                <c:pt idx="256">
                  <c:v>24087</c:v>
                </c:pt>
                <c:pt idx="257">
                  <c:v>24464</c:v>
                </c:pt>
                <c:pt idx="258">
                  <c:v>24520</c:v>
                </c:pt>
                <c:pt idx="259">
                  <c:v>24523</c:v>
                </c:pt>
                <c:pt idx="260">
                  <c:v>24664</c:v>
                </c:pt>
                <c:pt idx="261">
                  <c:v>24962</c:v>
                </c:pt>
                <c:pt idx="262">
                  <c:v>24962</c:v>
                </c:pt>
                <c:pt idx="263">
                  <c:v>24962</c:v>
                </c:pt>
                <c:pt idx="264">
                  <c:v>24962</c:v>
                </c:pt>
                <c:pt idx="265">
                  <c:v>24962</c:v>
                </c:pt>
                <c:pt idx="266">
                  <c:v>24962</c:v>
                </c:pt>
                <c:pt idx="267">
                  <c:v>24962</c:v>
                </c:pt>
                <c:pt idx="268">
                  <c:v>25031</c:v>
                </c:pt>
                <c:pt idx="269">
                  <c:v>25031</c:v>
                </c:pt>
                <c:pt idx="270">
                  <c:v>25069</c:v>
                </c:pt>
                <c:pt idx="271">
                  <c:v>25069</c:v>
                </c:pt>
                <c:pt idx="272">
                  <c:v>25069</c:v>
                </c:pt>
                <c:pt idx="273">
                  <c:v>25071</c:v>
                </c:pt>
                <c:pt idx="274">
                  <c:v>25071</c:v>
                </c:pt>
                <c:pt idx="275">
                  <c:v>25093</c:v>
                </c:pt>
                <c:pt idx="276">
                  <c:v>25093</c:v>
                </c:pt>
                <c:pt idx="277">
                  <c:v>25093</c:v>
                </c:pt>
                <c:pt idx="278">
                  <c:v>25265</c:v>
                </c:pt>
                <c:pt idx="279">
                  <c:v>25290</c:v>
                </c:pt>
                <c:pt idx="280">
                  <c:v>25737</c:v>
                </c:pt>
                <c:pt idx="281">
                  <c:v>25744</c:v>
                </c:pt>
                <c:pt idx="282">
                  <c:v>25790</c:v>
                </c:pt>
                <c:pt idx="283">
                  <c:v>25826</c:v>
                </c:pt>
                <c:pt idx="284">
                  <c:v>25844</c:v>
                </c:pt>
                <c:pt idx="285">
                  <c:v>26192</c:v>
                </c:pt>
                <c:pt idx="286">
                  <c:v>26201</c:v>
                </c:pt>
                <c:pt idx="287">
                  <c:v>26201</c:v>
                </c:pt>
                <c:pt idx="288">
                  <c:v>26276</c:v>
                </c:pt>
                <c:pt idx="289">
                  <c:v>26349</c:v>
                </c:pt>
                <c:pt idx="290">
                  <c:v>26408</c:v>
                </c:pt>
                <c:pt idx="291">
                  <c:v>26479</c:v>
                </c:pt>
                <c:pt idx="292">
                  <c:v>26883</c:v>
                </c:pt>
                <c:pt idx="293">
                  <c:v>26886</c:v>
                </c:pt>
                <c:pt idx="294">
                  <c:v>26886</c:v>
                </c:pt>
                <c:pt idx="295">
                  <c:v>26922</c:v>
                </c:pt>
                <c:pt idx="296">
                  <c:v>26924</c:v>
                </c:pt>
                <c:pt idx="297">
                  <c:v>26925.5</c:v>
                </c:pt>
                <c:pt idx="298">
                  <c:v>26958.5</c:v>
                </c:pt>
                <c:pt idx="299">
                  <c:v>26986</c:v>
                </c:pt>
                <c:pt idx="300">
                  <c:v>26998</c:v>
                </c:pt>
                <c:pt idx="301">
                  <c:v>27128.5</c:v>
                </c:pt>
                <c:pt idx="302">
                  <c:v>27422</c:v>
                </c:pt>
                <c:pt idx="303">
                  <c:v>27500.5</c:v>
                </c:pt>
                <c:pt idx="304">
                  <c:v>27527</c:v>
                </c:pt>
                <c:pt idx="305">
                  <c:v>27528</c:v>
                </c:pt>
                <c:pt idx="306">
                  <c:v>27547</c:v>
                </c:pt>
                <c:pt idx="307">
                  <c:v>27553</c:v>
                </c:pt>
                <c:pt idx="308">
                  <c:v>27553</c:v>
                </c:pt>
                <c:pt idx="309">
                  <c:v>28001</c:v>
                </c:pt>
                <c:pt idx="310">
                  <c:v>28071</c:v>
                </c:pt>
                <c:pt idx="311">
                  <c:v>28076</c:v>
                </c:pt>
                <c:pt idx="312">
                  <c:v>28732</c:v>
                </c:pt>
                <c:pt idx="313">
                  <c:v>28778</c:v>
                </c:pt>
                <c:pt idx="314">
                  <c:v>29134</c:v>
                </c:pt>
                <c:pt idx="315">
                  <c:v>29404</c:v>
                </c:pt>
                <c:pt idx="316">
                  <c:v>29706</c:v>
                </c:pt>
                <c:pt idx="317">
                  <c:v>29801</c:v>
                </c:pt>
                <c:pt idx="318">
                  <c:v>29917</c:v>
                </c:pt>
                <c:pt idx="319">
                  <c:v>30017</c:v>
                </c:pt>
                <c:pt idx="320">
                  <c:v>30046.5</c:v>
                </c:pt>
                <c:pt idx="321">
                  <c:v>30378</c:v>
                </c:pt>
                <c:pt idx="322">
                  <c:v>30623</c:v>
                </c:pt>
                <c:pt idx="323">
                  <c:v>30629.5</c:v>
                </c:pt>
                <c:pt idx="324">
                  <c:v>30671</c:v>
                </c:pt>
                <c:pt idx="325">
                  <c:v>30979</c:v>
                </c:pt>
                <c:pt idx="326">
                  <c:v>31054.5</c:v>
                </c:pt>
                <c:pt idx="327">
                  <c:v>31060</c:v>
                </c:pt>
                <c:pt idx="328">
                  <c:v>31106</c:v>
                </c:pt>
                <c:pt idx="329">
                  <c:v>31130</c:v>
                </c:pt>
                <c:pt idx="330">
                  <c:v>31574</c:v>
                </c:pt>
                <c:pt idx="331">
                  <c:v>31669</c:v>
                </c:pt>
                <c:pt idx="332">
                  <c:v>31707</c:v>
                </c:pt>
                <c:pt idx="333">
                  <c:v>31707</c:v>
                </c:pt>
                <c:pt idx="334">
                  <c:v>31713</c:v>
                </c:pt>
                <c:pt idx="335">
                  <c:v>31761</c:v>
                </c:pt>
                <c:pt idx="336">
                  <c:v>31761</c:v>
                </c:pt>
                <c:pt idx="337">
                  <c:v>32169</c:v>
                </c:pt>
                <c:pt idx="338">
                  <c:v>32180.5</c:v>
                </c:pt>
                <c:pt idx="339">
                  <c:v>32188.5</c:v>
                </c:pt>
                <c:pt idx="340">
                  <c:v>32235</c:v>
                </c:pt>
                <c:pt idx="341">
                  <c:v>32235</c:v>
                </c:pt>
                <c:pt idx="342">
                  <c:v>32237.5</c:v>
                </c:pt>
                <c:pt idx="343">
                  <c:v>32253</c:v>
                </c:pt>
                <c:pt idx="344">
                  <c:v>32343</c:v>
                </c:pt>
                <c:pt idx="345">
                  <c:v>32391.5</c:v>
                </c:pt>
                <c:pt idx="346">
                  <c:v>32794</c:v>
                </c:pt>
                <c:pt idx="347">
                  <c:v>32794</c:v>
                </c:pt>
                <c:pt idx="348">
                  <c:v>32843</c:v>
                </c:pt>
                <c:pt idx="349">
                  <c:v>32872</c:v>
                </c:pt>
                <c:pt idx="350">
                  <c:v>32873.5</c:v>
                </c:pt>
                <c:pt idx="351">
                  <c:v>32968.5</c:v>
                </c:pt>
                <c:pt idx="352">
                  <c:v>33455.5</c:v>
                </c:pt>
                <c:pt idx="353">
                  <c:v>33559</c:v>
                </c:pt>
                <c:pt idx="354">
                  <c:v>33997</c:v>
                </c:pt>
                <c:pt idx="355">
                  <c:v>34041</c:v>
                </c:pt>
                <c:pt idx="356">
                  <c:v>34044</c:v>
                </c:pt>
                <c:pt idx="357">
                  <c:v>34082</c:v>
                </c:pt>
                <c:pt idx="358">
                  <c:v>34091.5</c:v>
                </c:pt>
                <c:pt idx="359">
                  <c:v>34118</c:v>
                </c:pt>
                <c:pt idx="360">
                  <c:v>34190</c:v>
                </c:pt>
                <c:pt idx="361">
                  <c:v>34574</c:v>
                </c:pt>
                <c:pt idx="362">
                  <c:v>34618</c:v>
                </c:pt>
                <c:pt idx="363">
                  <c:v>35151</c:v>
                </c:pt>
                <c:pt idx="364">
                  <c:v>35275</c:v>
                </c:pt>
                <c:pt idx="365">
                  <c:v>35280</c:v>
                </c:pt>
                <c:pt idx="366">
                  <c:v>35288</c:v>
                </c:pt>
                <c:pt idx="367">
                  <c:v>35298</c:v>
                </c:pt>
                <c:pt idx="368">
                  <c:v>35316</c:v>
                </c:pt>
                <c:pt idx="369">
                  <c:v>35403</c:v>
                </c:pt>
                <c:pt idx="370">
                  <c:v>35823</c:v>
                </c:pt>
                <c:pt idx="371">
                  <c:v>35827.5</c:v>
                </c:pt>
                <c:pt idx="372">
                  <c:v>35914</c:v>
                </c:pt>
                <c:pt idx="373">
                  <c:v>35950</c:v>
                </c:pt>
                <c:pt idx="374">
                  <c:v>35996</c:v>
                </c:pt>
                <c:pt idx="375">
                  <c:v>35925.5</c:v>
                </c:pt>
                <c:pt idx="376">
                  <c:v>35925.5</c:v>
                </c:pt>
                <c:pt idx="377">
                  <c:v>36336</c:v>
                </c:pt>
                <c:pt idx="378">
                  <c:v>36423</c:v>
                </c:pt>
                <c:pt idx="379">
                  <c:v>36586</c:v>
                </c:pt>
                <c:pt idx="380">
                  <c:v>36652</c:v>
                </c:pt>
                <c:pt idx="381">
                  <c:v>34134</c:v>
                </c:pt>
                <c:pt idx="382">
                  <c:v>35244</c:v>
                </c:pt>
                <c:pt idx="383">
                  <c:v>37099</c:v>
                </c:pt>
                <c:pt idx="384">
                  <c:v>36990</c:v>
                </c:pt>
                <c:pt idx="385">
                  <c:v>37003</c:v>
                </c:pt>
                <c:pt idx="386">
                  <c:v>37034</c:v>
                </c:pt>
                <c:pt idx="387">
                  <c:v>37204</c:v>
                </c:pt>
                <c:pt idx="388">
                  <c:v>35823</c:v>
                </c:pt>
                <c:pt idx="389">
                  <c:v>36336</c:v>
                </c:pt>
                <c:pt idx="390">
                  <c:v>36423</c:v>
                </c:pt>
                <c:pt idx="391">
                  <c:v>36586</c:v>
                </c:pt>
                <c:pt idx="392">
                  <c:v>36652</c:v>
                </c:pt>
                <c:pt idx="393">
                  <c:v>36990</c:v>
                </c:pt>
                <c:pt idx="394">
                  <c:v>37003</c:v>
                </c:pt>
                <c:pt idx="395">
                  <c:v>37034</c:v>
                </c:pt>
                <c:pt idx="396">
                  <c:v>37204</c:v>
                </c:pt>
                <c:pt idx="397">
                  <c:v>37585</c:v>
                </c:pt>
                <c:pt idx="398">
                  <c:v>37635</c:v>
                </c:pt>
                <c:pt idx="399">
                  <c:v>37742</c:v>
                </c:pt>
                <c:pt idx="400">
                  <c:v>37812</c:v>
                </c:pt>
                <c:pt idx="401">
                  <c:v>37514</c:v>
                </c:pt>
                <c:pt idx="402">
                  <c:v>38157</c:v>
                </c:pt>
              </c:numCache>
            </c:numRef>
          </c:xVal>
          <c:yVal>
            <c:numRef>
              <c:f>'Active 1'!$K$21:$K$960</c:f>
              <c:numCache>
                <c:formatCode>General</c:formatCode>
                <c:ptCount val="940"/>
                <c:pt idx="82">
                  <c:v>-8.4981999680167064E-4</c:v>
                </c:pt>
                <c:pt idx="268">
                  <c:v>-2.9575540000223555E-2</c:v>
                </c:pt>
                <c:pt idx="269">
                  <c:v>-2.9375539998000022E-2</c:v>
                </c:pt>
                <c:pt idx="275">
                  <c:v>-2.8526620000775438E-2</c:v>
                </c:pt>
                <c:pt idx="276">
                  <c:v>-2.8026619998854585E-2</c:v>
                </c:pt>
                <c:pt idx="277">
                  <c:v>-2.762661999440752E-2</c:v>
                </c:pt>
                <c:pt idx="280">
                  <c:v>-3.1205579995003063E-2</c:v>
                </c:pt>
                <c:pt idx="286">
                  <c:v>-2.6723339993623085E-2</c:v>
                </c:pt>
                <c:pt idx="287">
                  <c:v>-2.6723339993623085E-2</c:v>
                </c:pt>
                <c:pt idx="292">
                  <c:v>-3.4885220004071016E-2</c:v>
                </c:pt>
                <c:pt idx="294">
                  <c:v>-3.4531240002252162E-2</c:v>
                </c:pt>
                <c:pt idx="295">
                  <c:v>-3.2783479997306131E-2</c:v>
                </c:pt>
                <c:pt idx="296">
                  <c:v>-3.4414159992593341E-2</c:v>
                </c:pt>
                <c:pt idx="297">
                  <c:v>-3.2687170001736376E-2</c:v>
                </c:pt>
                <c:pt idx="298">
                  <c:v>-3.5293389999424107E-2</c:v>
                </c:pt>
                <c:pt idx="299">
                  <c:v>-3.4765240001433995E-2</c:v>
                </c:pt>
                <c:pt idx="301">
                  <c:v>-3.1101189997571055E-2</c:v>
                </c:pt>
                <c:pt idx="303">
                  <c:v>-3.6007669994432945E-2</c:v>
                </c:pt>
                <c:pt idx="304">
                  <c:v>-3.7064179996377788E-2</c:v>
                </c:pt>
                <c:pt idx="305">
                  <c:v>-3.6279519998061005E-2</c:v>
                </c:pt>
                <c:pt idx="307">
                  <c:v>-3.8263019996520597E-2</c:v>
                </c:pt>
                <c:pt idx="308">
                  <c:v>-3.8263019996520597E-2</c:v>
                </c:pt>
                <c:pt idx="309">
                  <c:v>-3.9435339996998664E-2</c:v>
                </c:pt>
                <c:pt idx="319">
                  <c:v>-4.836077999061672E-2</c:v>
                </c:pt>
                <c:pt idx="320">
                  <c:v>-4.6163309998519253E-2</c:v>
                </c:pt>
                <c:pt idx="322">
                  <c:v>-5.1656820003699977E-2</c:v>
                </c:pt>
                <c:pt idx="323">
                  <c:v>-4.7006529995996971E-2</c:v>
                </c:pt>
                <c:pt idx="325">
                  <c:v>-5.4117859996040352E-2</c:v>
                </c:pt>
                <c:pt idx="326">
                  <c:v>-5.4026030004024506E-2</c:v>
                </c:pt>
                <c:pt idx="327">
                  <c:v>-5.476039999484783E-2</c:v>
                </c:pt>
                <c:pt idx="330">
                  <c:v>-5.7945159998780582E-2</c:v>
                </c:pt>
                <c:pt idx="333">
                  <c:v>-5.8585380000295117E-2</c:v>
                </c:pt>
                <c:pt idx="334">
                  <c:v>-6.0397419998480473E-2</c:v>
                </c:pt>
                <c:pt idx="336">
                  <c:v>-6.151374000182841E-2</c:v>
                </c:pt>
                <c:pt idx="337">
                  <c:v>-6.3172459995257668E-2</c:v>
                </c:pt>
                <c:pt idx="338">
                  <c:v>-6.0998870001640171E-2</c:v>
                </c:pt>
                <c:pt idx="339">
                  <c:v>-6.3221589996828698E-2</c:v>
                </c:pt>
                <c:pt idx="341">
                  <c:v>-6.2784900001133792E-2</c:v>
                </c:pt>
                <c:pt idx="342">
                  <c:v>-6.087324999680277E-2</c:v>
                </c:pt>
                <c:pt idx="344">
                  <c:v>-6.4541619998635724E-2</c:v>
                </c:pt>
                <c:pt idx="345">
                  <c:v>-6.3675609999336302E-2</c:v>
                </c:pt>
                <c:pt idx="346">
                  <c:v>-6.9059959998412523E-2</c:v>
                </c:pt>
                <c:pt idx="347">
                  <c:v>-6.7159960002754815E-2</c:v>
                </c:pt>
                <c:pt idx="348">
                  <c:v>-6.5511619999597315E-2</c:v>
                </c:pt>
                <c:pt idx="349">
                  <c:v>-6.8546479997166898E-2</c:v>
                </c:pt>
                <c:pt idx="350">
                  <c:v>-6.8259490006312262E-2</c:v>
                </c:pt>
                <c:pt idx="351">
                  <c:v>-7.0786789990961552E-2</c:v>
                </c:pt>
                <c:pt idx="352">
                  <c:v>-7.3657369997818023E-2</c:v>
                </c:pt>
                <c:pt idx="353">
                  <c:v>-7.509505999769317E-2</c:v>
                </c:pt>
                <c:pt idx="354">
                  <c:v>-7.9513979995681439E-2</c:v>
                </c:pt>
                <c:pt idx="355">
                  <c:v>-8.1088940001791343E-2</c:v>
                </c:pt>
                <c:pt idx="356">
                  <c:v>-8.1334959992091171E-2</c:v>
                </c:pt>
                <c:pt idx="357">
                  <c:v>-8.2817880000220612E-2</c:v>
                </c:pt>
                <c:pt idx="358">
                  <c:v>-8.0913609999697655E-2</c:v>
                </c:pt>
                <c:pt idx="359">
                  <c:v>-7.9170119992340915E-2</c:v>
                </c:pt>
                <c:pt idx="360">
                  <c:v>-8.0874599996604957E-2</c:v>
                </c:pt>
                <c:pt idx="361">
                  <c:v>-8.7565159999940079E-2</c:v>
                </c:pt>
                <c:pt idx="362">
                  <c:v>-8.7940119999984745E-2</c:v>
                </c:pt>
                <c:pt idx="363">
                  <c:v>-9.5116340002277866E-2</c:v>
                </c:pt>
                <c:pt idx="364">
                  <c:v>-9.6218500002578367E-2</c:v>
                </c:pt>
                <c:pt idx="365">
                  <c:v>-9.6295199997257441E-2</c:v>
                </c:pt>
                <c:pt idx="366">
                  <c:v>-9.691791999648558E-2</c:v>
                </c:pt>
                <c:pt idx="367">
                  <c:v>-9.6471319993725047E-2</c:v>
                </c:pt>
                <c:pt idx="368">
                  <c:v>-9.6147439995547757E-2</c:v>
                </c:pt>
                <c:pt idx="369">
                  <c:v>-9.9582019996887539E-2</c:v>
                </c:pt>
                <c:pt idx="370">
                  <c:v>-0.10092481999890879</c:v>
                </c:pt>
                <c:pt idx="371">
                  <c:v>-0.10214384999562753</c:v>
                </c:pt>
                <c:pt idx="372">
                  <c:v>-0.10142076000192901</c:v>
                </c:pt>
                <c:pt idx="373">
                  <c:v>-0.10167299999739043</c:v>
                </c:pt>
                <c:pt idx="374">
                  <c:v>-0.10307863999332767</c:v>
                </c:pt>
                <c:pt idx="375">
                  <c:v>-0.1027071700009401</c:v>
                </c:pt>
                <c:pt idx="376">
                  <c:v>-0.1027071700009401</c:v>
                </c:pt>
                <c:pt idx="377">
                  <c:v>-0.10669423999934224</c:v>
                </c:pt>
                <c:pt idx="378">
                  <c:v>-0.10672881999926176</c:v>
                </c:pt>
                <c:pt idx="379">
                  <c:v>-0.10882923999452032</c:v>
                </c:pt>
                <c:pt idx="380">
                  <c:v>-0.10944167999696219</c:v>
                </c:pt>
                <c:pt idx="381">
                  <c:v>-8.2785560094635002E-2</c:v>
                </c:pt>
                <c:pt idx="382">
                  <c:v>-9.5522959891241044E-2</c:v>
                </c:pt>
                <c:pt idx="383">
                  <c:v>-0.11309866000374313</c:v>
                </c:pt>
                <c:pt idx="384">
                  <c:v>-0.11392660000274191</c:v>
                </c:pt>
                <c:pt idx="385">
                  <c:v>-0.11362602000008337</c:v>
                </c:pt>
                <c:pt idx="386">
                  <c:v>-0.11390155999106355</c:v>
                </c:pt>
                <c:pt idx="387">
                  <c:v>-0.11510935999831418</c:v>
                </c:pt>
                <c:pt idx="388">
                  <c:v>-0.10092481999890879</c:v>
                </c:pt>
                <c:pt idx="389">
                  <c:v>-0.10669423999934224</c:v>
                </c:pt>
                <c:pt idx="390">
                  <c:v>-0.10672881999926176</c:v>
                </c:pt>
                <c:pt idx="391">
                  <c:v>-0.10882923999452032</c:v>
                </c:pt>
                <c:pt idx="392">
                  <c:v>-0.10944167999696219</c:v>
                </c:pt>
                <c:pt idx="393">
                  <c:v>-0.11392660000274191</c:v>
                </c:pt>
                <c:pt idx="394">
                  <c:v>-0.11362602000008337</c:v>
                </c:pt>
                <c:pt idx="395">
                  <c:v>-0.11390155999106355</c:v>
                </c:pt>
                <c:pt idx="396">
                  <c:v>-0.11510935999831418</c:v>
                </c:pt>
                <c:pt idx="397">
                  <c:v>-0.11935390000144253</c:v>
                </c:pt>
                <c:pt idx="398">
                  <c:v>-0.11982089999946766</c:v>
                </c:pt>
                <c:pt idx="399">
                  <c:v>-0.12046227999235271</c:v>
                </c:pt>
                <c:pt idx="400">
                  <c:v>-0.1214360800004215</c:v>
                </c:pt>
                <c:pt idx="401">
                  <c:v>-0.12226476000068942</c:v>
                </c:pt>
                <c:pt idx="402">
                  <c:v>-0.12412837999727344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56B-4877-82DD-8F5785837B88}"/>
            </c:ext>
          </c:extLst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'Active 1'!$F$21:$F$960</c:f>
              <c:numCache>
                <c:formatCode>General</c:formatCode>
                <c:ptCount val="940"/>
                <c:pt idx="0">
                  <c:v>-35829.5</c:v>
                </c:pt>
                <c:pt idx="1">
                  <c:v>-35341</c:v>
                </c:pt>
                <c:pt idx="2">
                  <c:v>-34823</c:v>
                </c:pt>
                <c:pt idx="3">
                  <c:v>-33038</c:v>
                </c:pt>
                <c:pt idx="4">
                  <c:v>-32237</c:v>
                </c:pt>
                <c:pt idx="5">
                  <c:v>-31732</c:v>
                </c:pt>
                <c:pt idx="6">
                  <c:v>-29480</c:v>
                </c:pt>
                <c:pt idx="7">
                  <c:v>-25859</c:v>
                </c:pt>
                <c:pt idx="8">
                  <c:v>-25774</c:v>
                </c:pt>
                <c:pt idx="9">
                  <c:v>-25305</c:v>
                </c:pt>
                <c:pt idx="10">
                  <c:v>-22268</c:v>
                </c:pt>
                <c:pt idx="11">
                  <c:v>-22142</c:v>
                </c:pt>
                <c:pt idx="12">
                  <c:v>-20429</c:v>
                </c:pt>
                <c:pt idx="13">
                  <c:v>-15031.5</c:v>
                </c:pt>
                <c:pt idx="14">
                  <c:v>-13155</c:v>
                </c:pt>
                <c:pt idx="15">
                  <c:v>-11890</c:v>
                </c:pt>
                <c:pt idx="16">
                  <c:v>-10198</c:v>
                </c:pt>
                <c:pt idx="17">
                  <c:v>-10169</c:v>
                </c:pt>
                <c:pt idx="18">
                  <c:v>-10145</c:v>
                </c:pt>
                <c:pt idx="19">
                  <c:v>-9726</c:v>
                </c:pt>
                <c:pt idx="20">
                  <c:v>-9721</c:v>
                </c:pt>
                <c:pt idx="21">
                  <c:v>-9640</c:v>
                </c:pt>
                <c:pt idx="22">
                  <c:v>-9068</c:v>
                </c:pt>
                <c:pt idx="23">
                  <c:v>-8936.5</c:v>
                </c:pt>
                <c:pt idx="24">
                  <c:v>-8343</c:v>
                </c:pt>
                <c:pt idx="25">
                  <c:v>-7901</c:v>
                </c:pt>
                <c:pt idx="26">
                  <c:v>-4896</c:v>
                </c:pt>
                <c:pt idx="27">
                  <c:v>-4847</c:v>
                </c:pt>
                <c:pt idx="28">
                  <c:v>-4829</c:v>
                </c:pt>
                <c:pt idx="29">
                  <c:v>-3747</c:v>
                </c:pt>
                <c:pt idx="30">
                  <c:v>-3716</c:v>
                </c:pt>
                <c:pt idx="31">
                  <c:v>-2998</c:v>
                </c:pt>
                <c:pt idx="32">
                  <c:v>-2980</c:v>
                </c:pt>
                <c:pt idx="33">
                  <c:v>-2939</c:v>
                </c:pt>
                <c:pt idx="34">
                  <c:v>-2926</c:v>
                </c:pt>
                <c:pt idx="35">
                  <c:v>0</c:v>
                </c:pt>
                <c:pt idx="36">
                  <c:v>16</c:v>
                </c:pt>
                <c:pt idx="37">
                  <c:v>1068.5</c:v>
                </c:pt>
                <c:pt idx="38">
                  <c:v>2853</c:v>
                </c:pt>
                <c:pt idx="39">
                  <c:v>3066</c:v>
                </c:pt>
                <c:pt idx="40">
                  <c:v>4097</c:v>
                </c:pt>
                <c:pt idx="41">
                  <c:v>4108.5</c:v>
                </c:pt>
                <c:pt idx="42">
                  <c:v>4110</c:v>
                </c:pt>
                <c:pt idx="43">
                  <c:v>4110</c:v>
                </c:pt>
                <c:pt idx="44">
                  <c:v>4143</c:v>
                </c:pt>
                <c:pt idx="45">
                  <c:v>4144.5</c:v>
                </c:pt>
                <c:pt idx="46">
                  <c:v>4151</c:v>
                </c:pt>
                <c:pt idx="47">
                  <c:v>4628</c:v>
                </c:pt>
                <c:pt idx="48">
                  <c:v>4687</c:v>
                </c:pt>
                <c:pt idx="49">
                  <c:v>4777</c:v>
                </c:pt>
                <c:pt idx="50">
                  <c:v>4813</c:v>
                </c:pt>
                <c:pt idx="51">
                  <c:v>5834.5</c:v>
                </c:pt>
                <c:pt idx="52">
                  <c:v>5854</c:v>
                </c:pt>
                <c:pt idx="53">
                  <c:v>5859</c:v>
                </c:pt>
                <c:pt idx="54">
                  <c:v>5895</c:v>
                </c:pt>
                <c:pt idx="55">
                  <c:v>5908</c:v>
                </c:pt>
                <c:pt idx="56">
                  <c:v>5923</c:v>
                </c:pt>
                <c:pt idx="57">
                  <c:v>5985</c:v>
                </c:pt>
                <c:pt idx="58">
                  <c:v>6162</c:v>
                </c:pt>
                <c:pt idx="59">
                  <c:v>6503</c:v>
                </c:pt>
                <c:pt idx="60">
                  <c:v>6680</c:v>
                </c:pt>
                <c:pt idx="61">
                  <c:v>6995</c:v>
                </c:pt>
                <c:pt idx="62">
                  <c:v>7062</c:v>
                </c:pt>
                <c:pt idx="63">
                  <c:v>7080</c:v>
                </c:pt>
                <c:pt idx="64">
                  <c:v>7144</c:v>
                </c:pt>
                <c:pt idx="65">
                  <c:v>7572</c:v>
                </c:pt>
                <c:pt idx="66">
                  <c:v>7585</c:v>
                </c:pt>
                <c:pt idx="67">
                  <c:v>7590</c:v>
                </c:pt>
                <c:pt idx="68">
                  <c:v>7634</c:v>
                </c:pt>
                <c:pt idx="69">
                  <c:v>7674</c:v>
                </c:pt>
                <c:pt idx="70">
                  <c:v>7679</c:v>
                </c:pt>
                <c:pt idx="71">
                  <c:v>7706</c:v>
                </c:pt>
                <c:pt idx="72">
                  <c:v>7782</c:v>
                </c:pt>
                <c:pt idx="73">
                  <c:v>8247</c:v>
                </c:pt>
                <c:pt idx="74">
                  <c:v>8311</c:v>
                </c:pt>
                <c:pt idx="75">
                  <c:v>8314</c:v>
                </c:pt>
                <c:pt idx="76">
                  <c:v>8342</c:v>
                </c:pt>
                <c:pt idx="77">
                  <c:v>8442</c:v>
                </c:pt>
                <c:pt idx="78">
                  <c:v>8804.5</c:v>
                </c:pt>
                <c:pt idx="79">
                  <c:v>8888</c:v>
                </c:pt>
                <c:pt idx="80">
                  <c:v>8888</c:v>
                </c:pt>
                <c:pt idx="81">
                  <c:v>9027</c:v>
                </c:pt>
                <c:pt idx="82">
                  <c:v>9573</c:v>
                </c:pt>
                <c:pt idx="83">
                  <c:v>9628.5</c:v>
                </c:pt>
                <c:pt idx="84">
                  <c:v>9669.5</c:v>
                </c:pt>
                <c:pt idx="85">
                  <c:v>9733.5</c:v>
                </c:pt>
                <c:pt idx="86">
                  <c:v>10135</c:v>
                </c:pt>
                <c:pt idx="87">
                  <c:v>10194</c:v>
                </c:pt>
                <c:pt idx="88">
                  <c:v>10241.5</c:v>
                </c:pt>
                <c:pt idx="89">
                  <c:v>10258</c:v>
                </c:pt>
                <c:pt idx="90">
                  <c:v>10323.5</c:v>
                </c:pt>
                <c:pt idx="91">
                  <c:v>10341.5</c:v>
                </c:pt>
                <c:pt idx="92">
                  <c:v>10627</c:v>
                </c:pt>
                <c:pt idx="93">
                  <c:v>10627</c:v>
                </c:pt>
                <c:pt idx="94">
                  <c:v>10662</c:v>
                </c:pt>
                <c:pt idx="95">
                  <c:v>10663.5</c:v>
                </c:pt>
                <c:pt idx="96">
                  <c:v>10676</c:v>
                </c:pt>
                <c:pt idx="97">
                  <c:v>10704</c:v>
                </c:pt>
                <c:pt idx="98">
                  <c:v>10707</c:v>
                </c:pt>
                <c:pt idx="99">
                  <c:v>10716</c:v>
                </c:pt>
                <c:pt idx="100">
                  <c:v>10748</c:v>
                </c:pt>
                <c:pt idx="101">
                  <c:v>10761</c:v>
                </c:pt>
                <c:pt idx="102">
                  <c:v>10768.5</c:v>
                </c:pt>
                <c:pt idx="103">
                  <c:v>10770</c:v>
                </c:pt>
                <c:pt idx="104">
                  <c:v>10840</c:v>
                </c:pt>
                <c:pt idx="105">
                  <c:v>10894</c:v>
                </c:pt>
                <c:pt idx="106">
                  <c:v>11241.5</c:v>
                </c:pt>
                <c:pt idx="107">
                  <c:v>11271</c:v>
                </c:pt>
                <c:pt idx="108">
                  <c:v>11296</c:v>
                </c:pt>
                <c:pt idx="109">
                  <c:v>11312</c:v>
                </c:pt>
                <c:pt idx="110">
                  <c:v>11338</c:v>
                </c:pt>
                <c:pt idx="111">
                  <c:v>11338</c:v>
                </c:pt>
                <c:pt idx="112">
                  <c:v>11354.5</c:v>
                </c:pt>
                <c:pt idx="113">
                  <c:v>11354.5</c:v>
                </c:pt>
                <c:pt idx="114">
                  <c:v>11356</c:v>
                </c:pt>
                <c:pt idx="115">
                  <c:v>11356</c:v>
                </c:pt>
                <c:pt idx="116">
                  <c:v>11397</c:v>
                </c:pt>
                <c:pt idx="117">
                  <c:v>11407</c:v>
                </c:pt>
                <c:pt idx="118">
                  <c:v>11432</c:v>
                </c:pt>
                <c:pt idx="119">
                  <c:v>11443</c:v>
                </c:pt>
                <c:pt idx="120">
                  <c:v>11453</c:v>
                </c:pt>
                <c:pt idx="121">
                  <c:v>11825</c:v>
                </c:pt>
                <c:pt idx="122">
                  <c:v>11853</c:v>
                </c:pt>
                <c:pt idx="123">
                  <c:v>11879</c:v>
                </c:pt>
                <c:pt idx="124">
                  <c:v>11907</c:v>
                </c:pt>
                <c:pt idx="125">
                  <c:v>11933</c:v>
                </c:pt>
                <c:pt idx="126">
                  <c:v>11933.5</c:v>
                </c:pt>
                <c:pt idx="127">
                  <c:v>11934</c:v>
                </c:pt>
                <c:pt idx="128">
                  <c:v>11952</c:v>
                </c:pt>
                <c:pt idx="129">
                  <c:v>11979</c:v>
                </c:pt>
                <c:pt idx="130">
                  <c:v>11992</c:v>
                </c:pt>
                <c:pt idx="131">
                  <c:v>11997</c:v>
                </c:pt>
                <c:pt idx="132">
                  <c:v>12043</c:v>
                </c:pt>
                <c:pt idx="133">
                  <c:v>12465</c:v>
                </c:pt>
                <c:pt idx="134">
                  <c:v>12476</c:v>
                </c:pt>
                <c:pt idx="135">
                  <c:v>12520</c:v>
                </c:pt>
                <c:pt idx="136">
                  <c:v>13053</c:v>
                </c:pt>
                <c:pt idx="137">
                  <c:v>13099</c:v>
                </c:pt>
                <c:pt idx="138">
                  <c:v>13130</c:v>
                </c:pt>
                <c:pt idx="139">
                  <c:v>13253</c:v>
                </c:pt>
                <c:pt idx="140">
                  <c:v>13669</c:v>
                </c:pt>
                <c:pt idx="141">
                  <c:v>13689</c:v>
                </c:pt>
                <c:pt idx="142">
                  <c:v>14234.5</c:v>
                </c:pt>
                <c:pt idx="143">
                  <c:v>14241</c:v>
                </c:pt>
                <c:pt idx="144">
                  <c:v>14242.5</c:v>
                </c:pt>
                <c:pt idx="145">
                  <c:v>14246</c:v>
                </c:pt>
                <c:pt idx="146">
                  <c:v>14248</c:v>
                </c:pt>
                <c:pt idx="147">
                  <c:v>14829.5</c:v>
                </c:pt>
                <c:pt idx="148">
                  <c:v>14931</c:v>
                </c:pt>
                <c:pt idx="149">
                  <c:v>15559</c:v>
                </c:pt>
                <c:pt idx="150">
                  <c:v>15564</c:v>
                </c:pt>
                <c:pt idx="151">
                  <c:v>15587</c:v>
                </c:pt>
                <c:pt idx="152">
                  <c:v>15618</c:v>
                </c:pt>
                <c:pt idx="153">
                  <c:v>15623</c:v>
                </c:pt>
                <c:pt idx="154">
                  <c:v>15636</c:v>
                </c:pt>
                <c:pt idx="155">
                  <c:v>15641</c:v>
                </c:pt>
                <c:pt idx="156">
                  <c:v>16095</c:v>
                </c:pt>
                <c:pt idx="157">
                  <c:v>16113</c:v>
                </c:pt>
                <c:pt idx="158">
                  <c:v>16124.5</c:v>
                </c:pt>
                <c:pt idx="159">
                  <c:v>16134</c:v>
                </c:pt>
                <c:pt idx="160">
                  <c:v>16134</c:v>
                </c:pt>
                <c:pt idx="161">
                  <c:v>16139</c:v>
                </c:pt>
                <c:pt idx="162">
                  <c:v>16139</c:v>
                </c:pt>
                <c:pt idx="163">
                  <c:v>16231</c:v>
                </c:pt>
                <c:pt idx="164">
                  <c:v>16249</c:v>
                </c:pt>
                <c:pt idx="165">
                  <c:v>16254</c:v>
                </c:pt>
                <c:pt idx="166">
                  <c:v>16298</c:v>
                </c:pt>
                <c:pt idx="167">
                  <c:v>16605</c:v>
                </c:pt>
                <c:pt idx="168">
                  <c:v>16695</c:v>
                </c:pt>
                <c:pt idx="169">
                  <c:v>16701</c:v>
                </c:pt>
                <c:pt idx="170">
                  <c:v>16764</c:v>
                </c:pt>
                <c:pt idx="171">
                  <c:v>16785</c:v>
                </c:pt>
                <c:pt idx="172">
                  <c:v>17229</c:v>
                </c:pt>
                <c:pt idx="173">
                  <c:v>17234</c:v>
                </c:pt>
                <c:pt idx="174">
                  <c:v>17247</c:v>
                </c:pt>
                <c:pt idx="175">
                  <c:v>17265</c:v>
                </c:pt>
                <c:pt idx="176">
                  <c:v>17265</c:v>
                </c:pt>
                <c:pt idx="177">
                  <c:v>17266.5</c:v>
                </c:pt>
                <c:pt idx="178">
                  <c:v>17266.5</c:v>
                </c:pt>
                <c:pt idx="179">
                  <c:v>17314</c:v>
                </c:pt>
                <c:pt idx="180">
                  <c:v>17316</c:v>
                </c:pt>
                <c:pt idx="181">
                  <c:v>17316</c:v>
                </c:pt>
                <c:pt idx="182">
                  <c:v>17316</c:v>
                </c:pt>
                <c:pt idx="183">
                  <c:v>17316</c:v>
                </c:pt>
                <c:pt idx="184">
                  <c:v>17317.5</c:v>
                </c:pt>
                <c:pt idx="185">
                  <c:v>17317.5</c:v>
                </c:pt>
                <c:pt idx="186">
                  <c:v>17317.5</c:v>
                </c:pt>
                <c:pt idx="187">
                  <c:v>17317.5</c:v>
                </c:pt>
                <c:pt idx="188">
                  <c:v>17337</c:v>
                </c:pt>
                <c:pt idx="189">
                  <c:v>17341</c:v>
                </c:pt>
                <c:pt idx="190">
                  <c:v>17350</c:v>
                </c:pt>
                <c:pt idx="191">
                  <c:v>17353.5</c:v>
                </c:pt>
                <c:pt idx="192">
                  <c:v>17353.5</c:v>
                </c:pt>
                <c:pt idx="193">
                  <c:v>17353.5</c:v>
                </c:pt>
                <c:pt idx="194">
                  <c:v>17353.5</c:v>
                </c:pt>
                <c:pt idx="195">
                  <c:v>17355</c:v>
                </c:pt>
                <c:pt idx="196">
                  <c:v>17355</c:v>
                </c:pt>
                <c:pt idx="197">
                  <c:v>17355</c:v>
                </c:pt>
                <c:pt idx="198">
                  <c:v>17355</c:v>
                </c:pt>
                <c:pt idx="199">
                  <c:v>17396</c:v>
                </c:pt>
                <c:pt idx="200">
                  <c:v>17414</c:v>
                </c:pt>
                <c:pt idx="201">
                  <c:v>17837</c:v>
                </c:pt>
                <c:pt idx="202">
                  <c:v>17875</c:v>
                </c:pt>
                <c:pt idx="203">
                  <c:v>17883</c:v>
                </c:pt>
                <c:pt idx="204">
                  <c:v>17883</c:v>
                </c:pt>
                <c:pt idx="205">
                  <c:v>17884.5</c:v>
                </c:pt>
                <c:pt idx="206">
                  <c:v>17884.5</c:v>
                </c:pt>
                <c:pt idx="207">
                  <c:v>17909</c:v>
                </c:pt>
                <c:pt idx="208">
                  <c:v>17909</c:v>
                </c:pt>
                <c:pt idx="209">
                  <c:v>17927</c:v>
                </c:pt>
                <c:pt idx="210">
                  <c:v>17968</c:v>
                </c:pt>
                <c:pt idx="211">
                  <c:v>18022</c:v>
                </c:pt>
                <c:pt idx="212">
                  <c:v>18040.5</c:v>
                </c:pt>
                <c:pt idx="213">
                  <c:v>18045</c:v>
                </c:pt>
                <c:pt idx="214">
                  <c:v>18045</c:v>
                </c:pt>
                <c:pt idx="215">
                  <c:v>18045</c:v>
                </c:pt>
                <c:pt idx="216">
                  <c:v>18045</c:v>
                </c:pt>
                <c:pt idx="217">
                  <c:v>18052</c:v>
                </c:pt>
                <c:pt idx="218">
                  <c:v>18103</c:v>
                </c:pt>
                <c:pt idx="219">
                  <c:v>18429</c:v>
                </c:pt>
                <c:pt idx="220">
                  <c:v>18563</c:v>
                </c:pt>
                <c:pt idx="221">
                  <c:v>18629</c:v>
                </c:pt>
                <c:pt idx="222">
                  <c:v>18645</c:v>
                </c:pt>
                <c:pt idx="223">
                  <c:v>19009</c:v>
                </c:pt>
                <c:pt idx="224">
                  <c:v>19009</c:v>
                </c:pt>
                <c:pt idx="225">
                  <c:v>19183</c:v>
                </c:pt>
                <c:pt idx="226">
                  <c:v>19191</c:v>
                </c:pt>
                <c:pt idx="227">
                  <c:v>19191</c:v>
                </c:pt>
                <c:pt idx="228">
                  <c:v>19191</c:v>
                </c:pt>
                <c:pt idx="229">
                  <c:v>19696</c:v>
                </c:pt>
                <c:pt idx="230">
                  <c:v>19787.5</c:v>
                </c:pt>
                <c:pt idx="231">
                  <c:v>19812</c:v>
                </c:pt>
                <c:pt idx="232">
                  <c:v>19817</c:v>
                </c:pt>
                <c:pt idx="233">
                  <c:v>20420</c:v>
                </c:pt>
                <c:pt idx="234">
                  <c:v>20450</c:v>
                </c:pt>
                <c:pt idx="235">
                  <c:v>20904</c:v>
                </c:pt>
                <c:pt idx="236">
                  <c:v>22053</c:v>
                </c:pt>
                <c:pt idx="237">
                  <c:v>22077.5</c:v>
                </c:pt>
                <c:pt idx="238">
                  <c:v>22107</c:v>
                </c:pt>
                <c:pt idx="239">
                  <c:v>22640</c:v>
                </c:pt>
                <c:pt idx="240">
                  <c:v>22723</c:v>
                </c:pt>
                <c:pt idx="241">
                  <c:v>22723</c:v>
                </c:pt>
                <c:pt idx="242">
                  <c:v>22723</c:v>
                </c:pt>
                <c:pt idx="243">
                  <c:v>22810</c:v>
                </c:pt>
                <c:pt idx="244">
                  <c:v>23278.5</c:v>
                </c:pt>
                <c:pt idx="245">
                  <c:v>23278.5</c:v>
                </c:pt>
                <c:pt idx="246">
                  <c:v>23278.5</c:v>
                </c:pt>
                <c:pt idx="247">
                  <c:v>23312</c:v>
                </c:pt>
                <c:pt idx="248">
                  <c:v>23392</c:v>
                </c:pt>
                <c:pt idx="249">
                  <c:v>23891.5</c:v>
                </c:pt>
                <c:pt idx="250">
                  <c:v>23891.5</c:v>
                </c:pt>
                <c:pt idx="251">
                  <c:v>23891.5</c:v>
                </c:pt>
                <c:pt idx="252">
                  <c:v>23898</c:v>
                </c:pt>
                <c:pt idx="253">
                  <c:v>23898</c:v>
                </c:pt>
                <c:pt idx="254">
                  <c:v>23898</c:v>
                </c:pt>
                <c:pt idx="255">
                  <c:v>23938</c:v>
                </c:pt>
                <c:pt idx="256">
                  <c:v>24087</c:v>
                </c:pt>
                <c:pt idx="257">
                  <c:v>24464</c:v>
                </c:pt>
                <c:pt idx="258">
                  <c:v>24520</c:v>
                </c:pt>
                <c:pt idx="259">
                  <c:v>24523</c:v>
                </c:pt>
                <c:pt idx="260">
                  <c:v>24664</c:v>
                </c:pt>
                <c:pt idx="261">
                  <c:v>24962</c:v>
                </c:pt>
                <c:pt idx="262">
                  <c:v>24962</c:v>
                </c:pt>
                <c:pt idx="263">
                  <c:v>24962</c:v>
                </c:pt>
                <c:pt idx="264">
                  <c:v>24962</c:v>
                </c:pt>
                <c:pt idx="265">
                  <c:v>24962</c:v>
                </c:pt>
                <c:pt idx="266">
                  <c:v>24962</c:v>
                </c:pt>
                <c:pt idx="267">
                  <c:v>24962</c:v>
                </c:pt>
                <c:pt idx="268">
                  <c:v>25031</c:v>
                </c:pt>
                <c:pt idx="269">
                  <c:v>25031</c:v>
                </c:pt>
                <c:pt idx="270">
                  <c:v>25069</c:v>
                </c:pt>
                <c:pt idx="271">
                  <c:v>25069</c:v>
                </c:pt>
                <c:pt idx="272">
                  <c:v>25069</c:v>
                </c:pt>
                <c:pt idx="273">
                  <c:v>25071</c:v>
                </c:pt>
                <c:pt idx="274">
                  <c:v>25071</c:v>
                </c:pt>
                <c:pt idx="275">
                  <c:v>25093</c:v>
                </c:pt>
                <c:pt idx="276">
                  <c:v>25093</c:v>
                </c:pt>
                <c:pt idx="277">
                  <c:v>25093</c:v>
                </c:pt>
                <c:pt idx="278">
                  <c:v>25265</c:v>
                </c:pt>
                <c:pt idx="279">
                  <c:v>25290</c:v>
                </c:pt>
                <c:pt idx="280">
                  <c:v>25737</c:v>
                </c:pt>
                <c:pt idx="281">
                  <c:v>25744</c:v>
                </c:pt>
                <c:pt idx="282">
                  <c:v>25790</c:v>
                </c:pt>
                <c:pt idx="283">
                  <c:v>25826</c:v>
                </c:pt>
                <c:pt idx="284">
                  <c:v>25844</c:v>
                </c:pt>
                <c:pt idx="285">
                  <c:v>26192</c:v>
                </c:pt>
                <c:pt idx="286">
                  <c:v>26201</c:v>
                </c:pt>
                <c:pt idx="287">
                  <c:v>26201</c:v>
                </c:pt>
                <c:pt idx="288">
                  <c:v>26276</c:v>
                </c:pt>
                <c:pt idx="289">
                  <c:v>26349</c:v>
                </c:pt>
                <c:pt idx="290">
                  <c:v>26408</c:v>
                </c:pt>
                <c:pt idx="291">
                  <c:v>26479</c:v>
                </c:pt>
                <c:pt idx="292">
                  <c:v>26883</c:v>
                </c:pt>
                <c:pt idx="293">
                  <c:v>26886</c:v>
                </c:pt>
                <c:pt idx="294">
                  <c:v>26886</c:v>
                </c:pt>
                <c:pt idx="295">
                  <c:v>26922</c:v>
                </c:pt>
                <c:pt idx="296">
                  <c:v>26924</c:v>
                </c:pt>
                <c:pt idx="297">
                  <c:v>26925.5</c:v>
                </c:pt>
                <c:pt idx="298">
                  <c:v>26958.5</c:v>
                </c:pt>
                <c:pt idx="299">
                  <c:v>26986</c:v>
                </c:pt>
                <c:pt idx="300">
                  <c:v>26998</c:v>
                </c:pt>
                <c:pt idx="301">
                  <c:v>27128.5</c:v>
                </c:pt>
                <c:pt idx="302">
                  <c:v>27422</c:v>
                </c:pt>
                <c:pt idx="303">
                  <c:v>27500.5</c:v>
                </c:pt>
                <c:pt idx="304">
                  <c:v>27527</c:v>
                </c:pt>
                <c:pt idx="305">
                  <c:v>27528</c:v>
                </c:pt>
                <c:pt idx="306">
                  <c:v>27547</c:v>
                </c:pt>
                <c:pt idx="307">
                  <c:v>27553</c:v>
                </c:pt>
                <c:pt idx="308">
                  <c:v>27553</c:v>
                </c:pt>
                <c:pt idx="309">
                  <c:v>28001</c:v>
                </c:pt>
                <c:pt idx="310">
                  <c:v>28071</c:v>
                </c:pt>
                <c:pt idx="311">
                  <c:v>28076</c:v>
                </c:pt>
                <c:pt idx="312">
                  <c:v>28732</c:v>
                </c:pt>
                <c:pt idx="313">
                  <c:v>28778</c:v>
                </c:pt>
                <c:pt idx="314">
                  <c:v>29134</c:v>
                </c:pt>
                <c:pt idx="315">
                  <c:v>29404</c:v>
                </c:pt>
                <c:pt idx="316">
                  <c:v>29706</c:v>
                </c:pt>
                <c:pt idx="317">
                  <c:v>29801</c:v>
                </c:pt>
                <c:pt idx="318">
                  <c:v>29917</c:v>
                </c:pt>
                <c:pt idx="319">
                  <c:v>30017</c:v>
                </c:pt>
                <c:pt idx="320">
                  <c:v>30046.5</c:v>
                </c:pt>
                <c:pt idx="321">
                  <c:v>30378</c:v>
                </c:pt>
                <c:pt idx="322">
                  <c:v>30623</c:v>
                </c:pt>
                <c:pt idx="323">
                  <c:v>30629.5</c:v>
                </c:pt>
                <c:pt idx="324">
                  <c:v>30671</c:v>
                </c:pt>
                <c:pt idx="325">
                  <c:v>30979</c:v>
                </c:pt>
                <c:pt idx="326">
                  <c:v>31054.5</c:v>
                </c:pt>
                <c:pt idx="327">
                  <c:v>31060</c:v>
                </c:pt>
                <c:pt idx="328">
                  <c:v>31106</c:v>
                </c:pt>
                <c:pt idx="329">
                  <c:v>31130</c:v>
                </c:pt>
                <c:pt idx="330">
                  <c:v>31574</c:v>
                </c:pt>
                <c:pt idx="331">
                  <c:v>31669</c:v>
                </c:pt>
                <c:pt idx="332">
                  <c:v>31707</c:v>
                </c:pt>
                <c:pt idx="333">
                  <c:v>31707</c:v>
                </c:pt>
                <c:pt idx="334">
                  <c:v>31713</c:v>
                </c:pt>
                <c:pt idx="335">
                  <c:v>31761</c:v>
                </c:pt>
                <c:pt idx="336">
                  <c:v>31761</c:v>
                </c:pt>
                <c:pt idx="337">
                  <c:v>32169</c:v>
                </c:pt>
                <c:pt idx="338">
                  <c:v>32180.5</c:v>
                </c:pt>
                <c:pt idx="339">
                  <c:v>32188.5</c:v>
                </c:pt>
                <c:pt idx="340">
                  <c:v>32235</c:v>
                </c:pt>
                <c:pt idx="341">
                  <c:v>32235</c:v>
                </c:pt>
                <c:pt idx="342">
                  <c:v>32237.5</c:v>
                </c:pt>
                <c:pt idx="343">
                  <c:v>32253</c:v>
                </c:pt>
                <c:pt idx="344">
                  <c:v>32343</c:v>
                </c:pt>
                <c:pt idx="345">
                  <c:v>32391.5</c:v>
                </c:pt>
                <c:pt idx="346">
                  <c:v>32794</c:v>
                </c:pt>
                <c:pt idx="347">
                  <c:v>32794</c:v>
                </c:pt>
                <c:pt idx="348">
                  <c:v>32843</c:v>
                </c:pt>
                <c:pt idx="349">
                  <c:v>32872</c:v>
                </c:pt>
                <c:pt idx="350">
                  <c:v>32873.5</c:v>
                </c:pt>
                <c:pt idx="351">
                  <c:v>32968.5</c:v>
                </c:pt>
                <c:pt idx="352">
                  <c:v>33455.5</c:v>
                </c:pt>
                <c:pt idx="353">
                  <c:v>33559</c:v>
                </c:pt>
                <c:pt idx="354">
                  <c:v>33997</c:v>
                </c:pt>
                <c:pt idx="355">
                  <c:v>34041</c:v>
                </c:pt>
                <c:pt idx="356">
                  <c:v>34044</c:v>
                </c:pt>
                <c:pt idx="357">
                  <c:v>34082</c:v>
                </c:pt>
                <c:pt idx="358">
                  <c:v>34091.5</c:v>
                </c:pt>
                <c:pt idx="359">
                  <c:v>34118</c:v>
                </c:pt>
                <c:pt idx="360">
                  <c:v>34190</c:v>
                </c:pt>
                <c:pt idx="361">
                  <c:v>34574</c:v>
                </c:pt>
                <c:pt idx="362">
                  <c:v>34618</c:v>
                </c:pt>
                <c:pt idx="363">
                  <c:v>35151</c:v>
                </c:pt>
                <c:pt idx="364">
                  <c:v>35275</c:v>
                </c:pt>
                <c:pt idx="365">
                  <c:v>35280</c:v>
                </c:pt>
                <c:pt idx="366">
                  <c:v>35288</c:v>
                </c:pt>
                <c:pt idx="367">
                  <c:v>35298</c:v>
                </c:pt>
                <c:pt idx="368">
                  <c:v>35316</c:v>
                </c:pt>
                <c:pt idx="369">
                  <c:v>35403</c:v>
                </c:pt>
                <c:pt idx="370">
                  <c:v>35823</c:v>
                </c:pt>
                <c:pt idx="371">
                  <c:v>35827.5</c:v>
                </c:pt>
                <c:pt idx="372">
                  <c:v>35914</c:v>
                </c:pt>
                <c:pt idx="373">
                  <c:v>35950</c:v>
                </c:pt>
                <c:pt idx="374">
                  <c:v>35996</c:v>
                </c:pt>
                <c:pt idx="375">
                  <c:v>35925.5</c:v>
                </c:pt>
                <c:pt idx="376">
                  <c:v>35925.5</c:v>
                </c:pt>
                <c:pt idx="377">
                  <c:v>36336</c:v>
                </c:pt>
                <c:pt idx="378">
                  <c:v>36423</c:v>
                </c:pt>
                <c:pt idx="379">
                  <c:v>36586</c:v>
                </c:pt>
                <c:pt idx="380">
                  <c:v>36652</c:v>
                </c:pt>
                <c:pt idx="381">
                  <c:v>34134</c:v>
                </c:pt>
                <c:pt idx="382">
                  <c:v>35244</c:v>
                </c:pt>
                <c:pt idx="383">
                  <c:v>37099</c:v>
                </c:pt>
                <c:pt idx="384">
                  <c:v>36990</c:v>
                </c:pt>
                <c:pt idx="385">
                  <c:v>37003</c:v>
                </c:pt>
                <c:pt idx="386">
                  <c:v>37034</c:v>
                </c:pt>
                <c:pt idx="387">
                  <c:v>37204</c:v>
                </c:pt>
                <c:pt idx="388">
                  <c:v>35823</c:v>
                </c:pt>
                <c:pt idx="389">
                  <c:v>36336</c:v>
                </c:pt>
                <c:pt idx="390">
                  <c:v>36423</c:v>
                </c:pt>
                <c:pt idx="391">
                  <c:v>36586</c:v>
                </c:pt>
                <c:pt idx="392">
                  <c:v>36652</c:v>
                </c:pt>
                <c:pt idx="393">
                  <c:v>36990</c:v>
                </c:pt>
                <c:pt idx="394">
                  <c:v>37003</c:v>
                </c:pt>
                <c:pt idx="395">
                  <c:v>37034</c:v>
                </c:pt>
                <c:pt idx="396">
                  <c:v>37204</c:v>
                </c:pt>
                <c:pt idx="397">
                  <c:v>37585</c:v>
                </c:pt>
                <c:pt idx="398">
                  <c:v>37635</c:v>
                </c:pt>
                <c:pt idx="399">
                  <c:v>37742</c:v>
                </c:pt>
                <c:pt idx="400">
                  <c:v>37812</c:v>
                </c:pt>
                <c:pt idx="401">
                  <c:v>37514</c:v>
                </c:pt>
                <c:pt idx="402">
                  <c:v>38157</c:v>
                </c:pt>
              </c:numCache>
            </c:numRef>
          </c:xVal>
          <c:yVal>
            <c:numRef>
              <c:f>'Active 1'!$L$21:$L$960</c:f>
              <c:numCache>
                <c:formatCode>General</c:formatCode>
                <c:ptCount val="940"/>
                <c:pt idx="289">
                  <c:v>-3.2593659998383373E-2</c:v>
                </c:pt>
                <c:pt idx="343">
                  <c:v>-6.2761020002653822E-2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56B-4877-82DD-8F5785837B88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'Active 1'!$F$21:$F$960</c:f>
              <c:numCache>
                <c:formatCode>General</c:formatCode>
                <c:ptCount val="940"/>
                <c:pt idx="0">
                  <c:v>-35829.5</c:v>
                </c:pt>
                <c:pt idx="1">
                  <c:v>-35341</c:v>
                </c:pt>
                <c:pt idx="2">
                  <c:v>-34823</c:v>
                </c:pt>
                <c:pt idx="3">
                  <c:v>-33038</c:v>
                </c:pt>
                <c:pt idx="4">
                  <c:v>-32237</c:v>
                </c:pt>
                <c:pt idx="5">
                  <c:v>-31732</c:v>
                </c:pt>
                <c:pt idx="6">
                  <c:v>-29480</c:v>
                </c:pt>
                <c:pt idx="7">
                  <c:v>-25859</c:v>
                </c:pt>
                <c:pt idx="8">
                  <c:v>-25774</c:v>
                </c:pt>
                <c:pt idx="9">
                  <c:v>-25305</c:v>
                </c:pt>
                <c:pt idx="10">
                  <c:v>-22268</c:v>
                </c:pt>
                <c:pt idx="11">
                  <c:v>-22142</c:v>
                </c:pt>
                <c:pt idx="12">
                  <c:v>-20429</c:v>
                </c:pt>
                <c:pt idx="13">
                  <c:v>-15031.5</c:v>
                </c:pt>
                <c:pt idx="14">
                  <c:v>-13155</c:v>
                </c:pt>
                <c:pt idx="15">
                  <c:v>-11890</c:v>
                </c:pt>
                <c:pt idx="16">
                  <c:v>-10198</c:v>
                </c:pt>
                <c:pt idx="17">
                  <c:v>-10169</c:v>
                </c:pt>
                <c:pt idx="18">
                  <c:v>-10145</c:v>
                </c:pt>
                <c:pt idx="19">
                  <c:v>-9726</c:v>
                </c:pt>
                <c:pt idx="20">
                  <c:v>-9721</c:v>
                </c:pt>
                <c:pt idx="21">
                  <c:v>-9640</c:v>
                </c:pt>
                <c:pt idx="22">
                  <c:v>-9068</c:v>
                </c:pt>
                <c:pt idx="23">
                  <c:v>-8936.5</c:v>
                </c:pt>
                <c:pt idx="24">
                  <c:v>-8343</c:v>
                </c:pt>
                <c:pt idx="25">
                  <c:v>-7901</c:v>
                </c:pt>
                <c:pt idx="26">
                  <c:v>-4896</c:v>
                </c:pt>
                <c:pt idx="27">
                  <c:v>-4847</c:v>
                </c:pt>
                <c:pt idx="28">
                  <c:v>-4829</c:v>
                </c:pt>
                <c:pt idx="29">
                  <c:v>-3747</c:v>
                </c:pt>
                <c:pt idx="30">
                  <c:v>-3716</c:v>
                </c:pt>
                <c:pt idx="31">
                  <c:v>-2998</c:v>
                </c:pt>
                <c:pt idx="32">
                  <c:v>-2980</c:v>
                </c:pt>
                <c:pt idx="33">
                  <c:v>-2939</c:v>
                </c:pt>
                <c:pt idx="34">
                  <c:v>-2926</c:v>
                </c:pt>
                <c:pt idx="35">
                  <c:v>0</c:v>
                </c:pt>
                <c:pt idx="36">
                  <c:v>16</c:v>
                </c:pt>
                <c:pt idx="37">
                  <c:v>1068.5</c:v>
                </c:pt>
                <c:pt idx="38">
                  <c:v>2853</c:v>
                </c:pt>
                <c:pt idx="39">
                  <c:v>3066</c:v>
                </c:pt>
                <c:pt idx="40">
                  <c:v>4097</c:v>
                </c:pt>
                <c:pt idx="41">
                  <c:v>4108.5</c:v>
                </c:pt>
                <c:pt idx="42">
                  <c:v>4110</c:v>
                </c:pt>
                <c:pt idx="43">
                  <c:v>4110</c:v>
                </c:pt>
                <c:pt idx="44">
                  <c:v>4143</c:v>
                </c:pt>
                <c:pt idx="45">
                  <c:v>4144.5</c:v>
                </c:pt>
                <c:pt idx="46">
                  <c:v>4151</c:v>
                </c:pt>
                <c:pt idx="47">
                  <c:v>4628</c:v>
                </c:pt>
                <c:pt idx="48">
                  <c:v>4687</c:v>
                </c:pt>
                <c:pt idx="49">
                  <c:v>4777</c:v>
                </c:pt>
                <c:pt idx="50">
                  <c:v>4813</c:v>
                </c:pt>
                <c:pt idx="51">
                  <c:v>5834.5</c:v>
                </c:pt>
                <c:pt idx="52">
                  <c:v>5854</c:v>
                </c:pt>
                <c:pt idx="53">
                  <c:v>5859</c:v>
                </c:pt>
                <c:pt idx="54">
                  <c:v>5895</c:v>
                </c:pt>
                <c:pt idx="55">
                  <c:v>5908</c:v>
                </c:pt>
                <c:pt idx="56">
                  <c:v>5923</c:v>
                </c:pt>
                <c:pt idx="57">
                  <c:v>5985</c:v>
                </c:pt>
                <c:pt idx="58">
                  <c:v>6162</c:v>
                </c:pt>
                <c:pt idx="59">
                  <c:v>6503</c:v>
                </c:pt>
                <c:pt idx="60">
                  <c:v>6680</c:v>
                </c:pt>
                <c:pt idx="61">
                  <c:v>6995</c:v>
                </c:pt>
                <c:pt idx="62">
                  <c:v>7062</c:v>
                </c:pt>
                <c:pt idx="63">
                  <c:v>7080</c:v>
                </c:pt>
                <c:pt idx="64">
                  <c:v>7144</c:v>
                </c:pt>
                <c:pt idx="65">
                  <c:v>7572</c:v>
                </c:pt>
                <c:pt idx="66">
                  <c:v>7585</c:v>
                </c:pt>
                <c:pt idx="67">
                  <c:v>7590</c:v>
                </c:pt>
                <c:pt idx="68">
                  <c:v>7634</c:v>
                </c:pt>
                <c:pt idx="69">
                  <c:v>7674</c:v>
                </c:pt>
                <c:pt idx="70">
                  <c:v>7679</c:v>
                </c:pt>
                <c:pt idx="71">
                  <c:v>7706</c:v>
                </c:pt>
                <c:pt idx="72">
                  <c:v>7782</c:v>
                </c:pt>
                <c:pt idx="73">
                  <c:v>8247</c:v>
                </c:pt>
                <c:pt idx="74">
                  <c:v>8311</c:v>
                </c:pt>
                <c:pt idx="75">
                  <c:v>8314</c:v>
                </c:pt>
                <c:pt idx="76">
                  <c:v>8342</c:v>
                </c:pt>
                <c:pt idx="77">
                  <c:v>8442</c:v>
                </c:pt>
                <c:pt idx="78">
                  <c:v>8804.5</c:v>
                </c:pt>
                <c:pt idx="79">
                  <c:v>8888</c:v>
                </c:pt>
                <c:pt idx="80">
                  <c:v>8888</c:v>
                </c:pt>
                <c:pt idx="81">
                  <c:v>9027</c:v>
                </c:pt>
                <c:pt idx="82">
                  <c:v>9573</c:v>
                </c:pt>
                <c:pt idx="83">
                  <c:v>9628.5</c:v>
                </c:pt>
                <c:pt idx="84">
                  <c:v>9669.5</c:v>
                </c:pt>
                <c:pt idx="85">
                  <c:v>9733.5</c:v>
                </c:pt>
                <c:pt idx="86">
                  <c:v>10135</c:v>
                </c:pt>
                <c:pt idx="87">
                  <c:v>10194</c:v>
                </c:pt>
                <c:pt idx="88">
                  <c:v>10241.5</c:v>
                </c:pt>
                <c:pt idx="89">
                  <c:v>10258</c:v>
                </c:pt>
                <c:pt idx="90">
                  <c:v>10323.5</c:v>
                </c:pt>
                <c:pt idx="91">
                  <c:v>10341.5</c:v>
                </c:pt>
                <c:pt idx="92">
                  <c:v>10627</c:v>
                </c:pt>
                <c:pt idx="93">
                  <c:v>10627</c:v>
                </c:pt>
                <c:pt idx="94">
                  <c:v>10662</c:v>
                </c:pt>
                <c:pt idx="95">
                  <c:v>10663.5</c:v>
                </c:pt>
                <c:pt idx="96">
                  <c:v>10676</c:v>
                </c:pt>
                <c:pt idx="97">
                  <c:v>10704</c:v>
                </c:pt>
                <c:pt idx="98">
                  <c:v>10707</c:v>
                </c:pt>
                <c:pt idx="99">
                  <c:v>10716</c:v>
                </c:pt>
                <c:pt idx="100">
                  <c:v>10748</c:v>
                </c:pt>
                <c:pt idx="101">
                  <c:v>10761</c:v>
                </c:pt>
                <c:pt idx="102">
                  <c:v>10768.5</c:v>
                </c:pt>
                <c:pt idx="103">
                  <c:v>10770</c:v>
                </c:pt>
                <c:pt idx="104">
                  <c:v>10840</c:v>
                </c:pt>
                <c:pt idx="105">
                  <c:v>10894</c:v>
                </c:pt>
                <c:pt idx="106">
                  <c:v>11241.5</c:v>
                </c:pt>
                <c:pt idx="107">
                  <c:v>11271</c:v>
                </c:pt>
                <c:pt idx="108">
                  <c:v>11296</c:v>
                </c:pt>
                <c:pt idx="109">
                  <c:v>11312</c:v>
                </c:pt>
                <c:pt idx="110">
                  <c:v>11338</c:v>
                </c:pt>
                <c:pt idx="111">
                  <c:v>11338</c:v>
                </c:pt>
                <c:pt idx="112">
                  <c:v>11354.5</c:v>
                </c:pt>
                <c:pt idx="113">
                  <c:v>11354.5</c:v>
                </c:pt>
                <c:pt idx="114">
                  <c:v>11356</c:v>
                </c:pt>
                <c:pt idx="115">
                  <c:v>11356</c:v>
                </c:pt>
                <c:pt idx="116">
                  <c:v>11397</c:v>
                </c:pt>
                <c:pt idx="117">
                  <c:v>11407</c:v>
                </c:pt>
                <c:pt idx="118">
                  <c:v>11432</c:v>
                </c:pt>
                <c:pt idx="119">
                  <c:v>11443</c:v>
                </c:pt>
                <c:pt idx="120">
                  <c:v>11453</c:v>
                </c:pt>
                <c:pt idx="121">
                  <c:v>11825</c:v>
                </c:pt>
                <c:pt idx="122">
                  <c:v>11853</c:v>
                </c:pt>
                <c:pt idx="123">
                  <c:v>11879</c:v>
                </c:pt>
                <c:pt idx="124">
                  <c:v>11907</c:v>
                </c:pt>
                <c:pt idx="125">
                  <c:v>11933</c:v>
                </c:pt>
                <c:pt idx="126">
                  <c:v>11933.5</c:v>
                </c:pt>
                <c:pt idx="127">
                  <c:v>11934</c:v>
                </c:pt>
                <c:pt idx="128">
                  <c:v>11952</c:v>
                </c:pt>
                <c:pt idx="129">
                  <c:v>11979</c:v>
                </c:pt>
                <c:pt idx="130">
                  <c:v>11992</c:v>
                </c:pt>
                <c:pt idx="131">
                  <c:v>11997</c:v>
                </c:pt>
                <c:pt idx="132">
                  <c:v>12043</c:v>
                </c:pt>
                <c:pt idx="133">
                  <c:v>12465</c:v>
                </c:pt>
                <c:pt idx="134">
                  <c:v>12476</c:v>
                </c:pt>
                <c:pt idx="135">
                  <c:v>12520</c:v>
                </c:pt>
                <c:pt idx="136">
                  <c:v>13053</c:v>
                </c:pt>
                <c:pt idx="137">
                  <c:v>13099</c:v>
                </c:pt>
                <c:pt idx="138">
                  <c:v>13130</c:v>
                </c:pt>
                <c:pt idx="139">
                  <c:v>13253</c:v>
                </c:pt>
                <c:pt idx="140">
                  <c:v>13669</c:v>
                </c:pt>
                <c:pt idx="141">
                  <c:v>13689</c:v>
                </c:pt>
                <c:pt idx="142">
                  <c:v>14234.5</c:v>
                </c:pt>
                <c:pt idx="143">
                  <c:v>14241</c:v>
                </c:pt>
                <c:pt idx="144">
                  <c:v>14242.5</c:v>
                </c:pt>
                <c:pt idx="145">
                  <c:v>14246</c:v>
                </c:pt>
                <c:pt idx="146">
                  <c:v>14248</c:v>
                </c:pt>
                <c:pt idx="147">
                  <c:v>14829.5</c:v>
                </c:pt>
                <c:pt idx="148">
                  <c:v>14931</c:v>
                </c:pt>
                <c:pt idx="149">
                  <c:v>15559</c:v>
                </c:pt>
                <c:pt idx="150">
                  <c:v>15564</c:v>
                </c:pt>
                <c:pt idx="151">
                  <c:v>15587</c:v>
                </c:pt>
                <c:pt idx="152">
                  <c:v>15618</c:v>
                </c:pt>
                <c:pt idx="153">
                  <c:v>15623</c:v>
                </c:pt>
                <c:pt idx="154">
                  <c:v>15636</c:v>
                </c:pt>
                <c:pt idx="155">
                  <c:v>15641</c:v>
                </c:pt>
                <c:pt idx="156">
                  <c:v>16095</c:v>
                </c:pt>
                <c:pt idx="157">
                  <c:v>16113</c:v>
                </c:pt>
                <c:pt idx="158">
                  <c:v>16124.5</c:v>
                </c:pt>
                <c:pt idx="159">
                  <c:v>16134</c:v>
                </c:pt>
                <c:pt idx="160">
                  <c:v>16134</c:v>
                </c:pt>
                <c:pt idx="161">
                  <c:v>16139</c:v>
                </c:pt>
                <c:pt idx="162">
                  <c:v>16139</c:v>
                </c:pt>
                <c:pt idx="163">
                  <c:v>16231</c:v>
                </c:pt>
                <c:pt idx="164">
                  <c:v>16249</c:v>
                </c:pt>
                <c:pt idx="165">
                  <c:v>16254</c:v>
                </c:pt>
                <c:pt idx="166">
                  <c:v>16298</c:v>
                </c:pt>
                <c:pt idx="167">
                  <c:v>16605</c:v>
                </c:pt>
                <c:pt idx="168">
                  <c:v>16695</c:v>
                </c:pt>
                <c:pt idx="169">
                  <c:v>16701</c:v>
                </c:pt>
                <c:pt idx="170">
                  <c:v>16764</c:v>
                </c:pt>
                <c:pt idx="171">
                  <c:v>16785</c:v>
                </c:pt>
                <c:pt idx="172">
                  <c:v>17229</c:v>
                </c:pt>
                <c:pt idx="173">
                  <c:v>17234</c:v>
                </c:pt>
                <c:pt idx="174">
                  <c:v>17247</c:v>
                </c:pt>
                <c:pt idx="175">
                  <c:v>17265</c:v>
                </c:pt>
                <c:pt idx="176">
                  <c:v>17265</c:v>
                </c:pt>
                <c:pt idx="177">
                  <c:v>17266.5</c:v>
                </c:pt>
                <c:pt idx="178">
                  <c:v>17266.5</c:v>
                </c:pt>
                <c:pt idx="179">
                  <c:v>17314</c:v>
                </c:pt>
                <c:pt idx="180">
                  <c:v>17316</c:v>
                </c:pt>
                <c:pt idx="181">
                  <c:v>17316</c:v>
                </c:pt>
                <c:pt idx="182">
                  <c:v>17316</c:v>
                </c:pt>
                <c:pt idx="183">
                  <c:v>17316</c:v>
                </c:pt>
                <c:pt idx="184">
                  <c:v>17317.5</c:v>
                </c:pt>
                <c:pt idx="185">
                  <c:v>17317.5</c:v>
                </c:pt>
                <c:pt idx="186">
                  <c:v>17317.5</c:v>
                </c:pt>
                <c:pt idx="187">
                  <c:v>17317.5</c:v>
                </c:pt>
                <c:pt idx="188">
                  <c:v>17337</c:v>
                </c:pt>
                <c:pt idx="189">
                  <c:v>17341</c:v>
                </c:pt>
                <c:pt idx="190">
                  <c:v>17350</c:v>
                </c:pt>
                <c:pt idx="191">
                  <c:v>17353.5</c:v>
                </c:pt>
                <c:pt idx="192">
                  <c:v>17353.5</c:v>
                </c:pt>
                <c:pt idx="193">
                  <c:v>17353.5</c:v>
                </c:pt>
                <c:pt idx="194">
                  <c:v>17353.5</c:v>
                </c:pt>
                <c:pt idx="195">
                  <c:v>17355</c:v>
                </c:pt>
                <c:pt idx="196">
                  <c:v>17355</c:v>
                </c:pt>
                <c:pt idx="197">
                  <c:v>17355</c:v>
                </c:pt>
                <c:pt idx="198">
                  <c:v>17355</c:v>
                </c:pt>
                <c:pt idx="199">
                  <c:v>17396</c:v>
                </c:pt>
                <c:pt idx="200">
                  <c:v>17414</c:v>
                </c:pt>
                <c:pt idx="201">
                  <c:v>17837</c:v>
                </c:pt>
                <c:pt idx="202">
                  <c:v>17875</c:v>
                </c:pt>
                <c:pt idx="203">
                  <c:v>17883</c:v>
                </c:pt>
                <c:pt idx="204">
                  <c:v>17883</c:v>
                </c:pt>
                <c:pt idx="205">
                  <c:v>17884.5</c:v>
                </c:pt>
                <c:pt idx="206">
                  <c:v>17884.5</c:v>
                </c:pt>
                <c:pt idx="207">
                  <c:v>17909</c:v>
                </c:pt>
                <c:pt idx="208">
                  <c:v>17909</c:v>
                </c:pt>
                <c:pt idx="209">
                  <c:v>17927</c:v>
                </c:pt>
                <c:pt idx="210">
                  <c:v>17968</c:v>
                </c:pt>
                <c:pt idx="211">
                  <c:v>18022</c:v>
                </c:pt>
                <c:pt idx="212">
                  <c:v>18040.5</c:v>
                </c:pt>
                <c:pt idx="213">
                  <c:v>18045</c:v>
                </c:pt>
                <c:pt idx="214">
                  <c:v>18045</c:v>
                </c:pt>
                <c:pt idx="215">
                  <c:v>18045</c:v>
                </c:pt>
                <c:pt idx="216">
                  <c:v>18045</c:v>
                </c:pt>
                <c:pt idx="217">
                  <c:v>18052</c:v>
                </c:pt>
                <c:pt idx="218">
                  <c:v>18103</c:v>
                </c:pt>
                <c:pt idx="219">
                  <c:v>18429</c:v>
                </c:pt>
                <c:pt idx="220">
                  <c:v>18563</c:v>
                </c:pt>
                <c:pt idx="221">
                  <c:v>18629</c:v>
                </c:pt>
                <c:pt idx="222">
                  <c:v>18645</c:v>
                </c:pt>
                <c:pt idx="223">
                  <c:v>19009</c:v>
                </c:pt>
                <c:pt idx="224">
                  <c:v>19009</c:v>
                </c:pt>
                <c:pt idx="225">
                  <c:v>19183</c:v>
                </c:pt>
                <c:pt idx="226">
                  <c:v>19191</c:v>
                </c:pt>
                <c:pt idx="227">
                  <c:v>19191</c:v>
                </c:pt>
                <c:pt idx="228">
                  <c:v>19191</c:v>
                </c:pt>
                <c:pt idx="229">
                  <c:v>19696</c:v>
                </c:pt>
                <c:pt idx="230">
                  <c:v>19787.5</c:v>
                </c:pt>
                <c:pt idx="231">
                  <c:v>19812</c:v>
                </c:pt>
                <c:pt idx="232">
                  <c:v>19817</c:v>
                </c:pt>
                <c:pt idx="233">
                  <c:v>20420</c:v>
                </c:pt>
                <c:pt idx="234">
                  <c:v>20450</c:v>
                </c:pt>
                <c:pt idx="235">
                  <c:v>20904</c:v>
                </c:pt>
                <c:pt idx="236">
                  <c:v>22053</c:v>
                </c:pt>
                <c:pt idx="237">
                  <c:v>22077.5</c:v>
                </c:pt>
                <c:pt idx="238">
                  <c:v>22107</c:v>
                </c:pt>
                <c:pt idx="239">
                  <c:v>22640</c:v>
                </c:pt>
                <c:pt idx="240">
                  <c:v>22723</c:v>
                </c:pt>
                <c:pt idx="241">
                  <c:v>22723</c:v>
                </c:pt>
                <c:pt idx="242">
                  <c:v>22723</c:v>
                </c:pt>
                <c:pt idx="243">
                  <c:v>22810</c:v>
                </c:pt>
                <c:pt idx="244">
                  <c:v>23278.5</c:v>
                </c:pt>
                <c:pt idx="245">
                  <c:v>23278.5</c:v>
                </c:pt>
                <c:pt idx="246">
                  <c:v>23278.5</c:v>
                </c:pt>
                <c:pt idx="247">
                  <c:v>23312</c:v>
                </c:pt>
                <c:pt idx="248">
                  <c:v>23392</c:v>
                </c:pt>
                <c:pt idx="249">
                  <c:v>23891.5</c:v>
                </c:pt>
                <c:pt idx="250">
                  <c:v>23891.5</c:v>
                </c:pt>
                <c:pt idx="251">
                  <c:v>23891.5</c:v>
                </c:pt>
                <c:pt idx="252">
                  <c:v>23898</c:v>
                </c:pt>
                <c:pt idx="253">
                  <c:v>23898</c:v>
                </c:pt>
                <c:pt idx="254">
                  <c:v>23898</c:v>
                </c:pt>
                <c:pt idx="255">
                  <c:v>23938</c:v>
                </c:pt>
                <c:pt idx="256">
                  <c:v>24087</c:v>
                </c:pt>
                <c:pt idx="257">
                  <c:v>24464</c:v>
                </c:pt>
                <c:pt idx="258">
                  <c:v>24520</c:v>
                </c:pt>
                <c:pt idx="259">
                  <c:v>24523</c:v>
                </c:pt>
                <c:pt idx="260">
                  <c:v>24664</c:v>
                </c:pt>
                <c:pt idx="261">
                  <c:v>24962</c:v>
                </c:pt>
                <c:pt idx="262">
                  <c:v>24962</c:v>
                </c:pt>
                <c:pt idx="263">
                  <c:v>24962</c:v>
                </c:pt>
                <c:pt idx="264">
                  <c:v>24962</c:v>
                </c:pt>
                <c:pt idx="265">
                  <c:v>24962</c:v>
                </c:pt>
                <c:pt idx="266">
                  <c:v>24962</c:v>
                </c:pt>
                <c:pt idx="267">
                  <c:v>24962</c:v>
                </c:pt>
                <c:pt idx="268">
                  <c:v>25031</c:v>
                </c:pt>
                <c:pt idx="269">
                  <c:v>25031</c:v>
                </c:pt>
                <c:pt idx="270">
                  <c:v>25069</c:v>
                </c:pt>
                <c:pt idx="271">
                  <c:v>25069</c:v>
                </c:pt>
                <c:pt idx="272">
                  <c:v>25069</c:v>
                </c:pt>
                <c:pt idx="273">
                  <c:v>25071</c:v>
                </c:pt>
                <c:pt idx="274">
                  <c:v>25071</c:v>
                </c:pt>
                <c:pt idx="275">
                  <c:v>25093</c:v>
                </c:pt>
                <c:pt idx="276">
                  <c:v>25093</c:v>
                </c:pt>
                <c:pt idx="277">
                  <c:v>25093</c:v>
                </c:pt>
                <c:pt idx="278">
                  <c:v>25265</c:v>
                </c:pt>
                <c:pt idx="279">
                  <c:v>25290</c:v>
                </c:pt>
                <c:pt idx="280">
                  <c:v>25737</c:v>
                </c:pt>
                <c:pt idx="281">
                  <c:v>25744</c:v>
                </c:pt>
                <c:pt idx="282">
                  <c:v>25790</c:v>
                </c:pt>
                <c:pt idx="283">
                  <c:v>25826</c:v>
                </c:pt>
                <c:pt idx="284">
                  <c:v>25844</c:v>
                </c:pt>
                <c:pt idx="285">
                  <c:v>26192</c:v>
                </c:pt>
                <c:pt idx="286">
                  <c:v>26201</c:v>
                </c:pt>
                <c:pt idx="287">
                  <c:v>26201</c:v>
                </c:pt>
                <c:pt idx="288">
                  <c:v>26276</c:v>
                </c:pt>
                <c:pt idx="289">
                  <c:v>26349</c:v>
                </c:pt>
                <c:pt idx="290">
                  <c:v>26408</c:v>
                </c:pt>
                <c:pt idx="291">
                  <c:v>26479</c:v>
                </c:pt>
                <c:pt idx="292">
                  <c:v>26883</c:v>
                </c:pt>
                <c:pt idx="293">
                  <c:v>26886</c:v>
                </c:pt>
                <c:pt idx="294">
                  <c:v>26886</c:v>
                </c:pt>
                <c:pt idx="295">
                  <c:v>26922</c:v>
                </c:pt>
                <c:pt idx="296">
                  <c:v>26924</c:v>
                </c:pt>
                <c:pt idx="297">
                  <c:v>26925.5</c:v>
                </c:pt>
                <c:pt idx="298">
                  <c:v>26958.5</c:v>
                </c:pt>
                <c:pt idx="299">
                  <c:v>26986</c:v>
                </c:pt>
                <c:pt idx="300">
                  <c:v>26998</c:v>
                </c:pt>
                <c:pt idx="301">
                  <c:v>27128.5</c:v>
                </c:pt>
                <c:pt idx="302">
                  <c:v>27422</c:v>
                </c:pt>
                <c:pt idx="303">
                  <c:v>27500.5</c:v>
                </c:pt>
                <c:pt idx="304">
                  <c:v>27527</c:v>
                </c:pt>
                <c:pt idx="305">
                  <c:v>27528</c:v>
                </c:pt>
                <c:pt idx="306">
                  <c:v>27547</c:v>
                </c:pt>
                <c:pt idx="307">
                  <c:v>27553</c:v>
                </c:pt>
                <c:pt idx="308">
                  <c:v>27553</c:v>
                </c:pt>
                <c:pt idx="309">
                  <c:v>28001</c:v>
                </c:pt>
                <c:pt idx="310">
                  <c:v>28071</c:v>
                </c:pt>
                <c:pt idx="311">
                  <c:v>28076</c:v>
                </c:pt>
                <c:pt idx="312">
                  <c:v>28732</c:v>
                </c:pt>
                <c:pt idx="313">
                  <c:v>28778</c:v>
                </c:pt>
                <c:pt idx="314">
                  <c:v>29134</c:v>
                </c:pt>
                <c:pt idx="315">
                  <c:v>29404</c:v>
                </c:pt>
                <c:pt idx="316">
                  <c:v>29706</c:v>
                </c:pt>
                <c:pt idx="317">
                  <c:v>29801</c:v>
                </c:pt>
                <c:pt idx="318">
                  <c:v>29917</c:v>
                </c:pt>
                <c:pt idx="319">
                  <c:v>30017</c:v>
                </c:pt>
                <c:pt idx="320">
                  <c:v>30046.5</c:v>
                </c:pt>
                <c:pt idx="321">
                  <c:v>30378</c:v>
                </c:pt>
                <c:pt idx="322">
                  <c:v>30623</c:v>
                </c:pt>
                <c:pt idx="323">
                  <c:v>30629.5</c:v>
                </c:pt>
                <c:pt idx="324">
                  <c:v>30671</c:v>
                </c:pt>
                <c:pt idx="325">
                  <c:v>30979</c:v>
                </c:pt>
                <c:pt idx="326">
                  <c:v>31054.5</c:v>
                </c:pt>
                <c:pt idx="327">
                  <c:v>31060</c:v>
                </c:pt>
                <c:pt idx="328">
                  <c:v>31106</c:v>
                </c:pt>
                <c:pt idx="329">
                  <c:v>31130</c:v>
                </c:pt>
                <c:pt idx="330">
                  <c:v>31574</c:v>
                </c:pt>
                <c:pt idx="331">
                  <c:v>31669</c:v>
                </c:pt>
                <c:pt idx="332">
                  <c:v>31707</c:v>
                </c:pt>
                <c:pt idx="333">
                  <c:v>31707</c:v>
                </c:pt>
                <c:pt idx="334">
                  <c:v>31713</c:v>
                </c:pt>
                <c:pt idx="335">
                  <c:v>31761</c:v>
                </c:pt>
                <c:pt idx="336">
                  <c:v>31761</c:v>
                </c:pt>
                <c:pt idx="337">
                  <c:v>32169</c:v>
                </c:pt>
                <c:pt idx="338">
                  <c:v>32180.5</c:v>
                </c:pt>
                <c:pt idx="339">
                  <c:v>32188.5</c:v>
                </c:pt>
                <c:pt idx="340">
                  <c:v>32235</c:v>
                </c:pt>
                <c:pt idx="341">
                  <c:v>32235</c:v>
                </c:pt>
                <c:pt idx="342">
                  <c:v>32237.5</c:v>
                </c:pt>
                <c:pt idx="343">
                  <c:v>32253</c:v>
                </c:pt>
                <c:pt idx="344">
                  <c:v>32343</c:v>
                </c:pt>
                <c:pt idx="345">
                  <c:v>32391.5</c:v>
                </c:pt>
                <c:pt idx="346">
                  <c:v>32794</c:v>
                </c:pt>
                <c:pt idx="347">
                  <c:v>32794</c:v>
                </c:pt>
                <c:pt idx="348">
                  <c:v>32843</c:v>
                </c:pt>
                <c:pt idx="349">
                  <c:v>32872</c:v>
                </c:pt>
                <c:pt idx="350">
                  <c:v>32873.5</c:v>
                </c:pt>
                <c:pt idx="351">
                  <c:v>32968.5</c:v>
                </c:pt>
                <c:pt idx="352">
                  <c:v>33455.5</c:v>
                </c:pt>
                <c:pt idx="353">
                  <c:v>33559</c:v>
                </c:pt>
                <c:pt idx="354">
                  <c:v>33997</c:v>
                </c:pt>
                <c:pt idx="355">
                  <c:v>34041</c:v>
                </c:pt>
                <c:pt idx="356">
                  <c:v>34044</c:v>
                </c:pt>
                <c:pt idx="357">
                  <c:v>34082</c:v>
                </c:pt>
                <c:pt idx="358">
                  <c:v>34091.5</c:v>
                </c:pt>
                <c:pt idx="359">
                  <c:v>34118</c:v>
                </c:pt>
                <c:pt idx="360">
                  <c:v>34190</c:v>
                </c:pt>
                <c:pt idx="361">
                  <c:v>34574</c:v>
                </c:pt>
                <c:pt idx="362">
                  <c:v>34618</c:v>
                </c:pt>
                <c:pt idx="363">
                  <c:v>35151</c:v>
                </c:pt>
                <c:pt idx="364">
                  <c:v>35275</c:v>
                </c:pt>
                <c:pt idx="365">
                  <c:v>35280</c:v>
                </c:pt>
                <c:pt idx="366">
                  <c:v>35288</c:v>
                </c:pt>
                <c:pt idx="367">
                  <c:v>35298</c:v>
                </c:pt>
                <c:pt idx="368">
                  <c:v>35316</c:v>
                </c:pt>
                <c:pt idx="369">
                  <c:v>35403</c:v>
                </c:pt>
                <c:pt idx="370">
                  <c:v>35823</c:v>
                </c:pt>
                <c:pt idx="371">
                  <c:v>35827.5</c:v>
                </c:pt>
                <c:pt idx="372">
                  <c:v>35914</c:v>
                </c:pt>
                <c:pt idx="373">
                  <c:v>35950</c:v>
                </c:pt>
                <c:pt idx="374">
                  <c:v>35996</c:v>
                </c:pt>
                <c:pt idx="375">
                  <c:v>35925.5</c:v>
                </c:pt>
                <c:pt idx="376">
                  <c:v>35925.5</c:v>
                </c:pt>
                <c:pt idx="377">
                  <c:v>36336</c:v>
                </c:pt>
                <c:pt idx="378">
                  <c:v>36423</c:v>
                </c:pt>
                <c:pt idx="379">
                  <c:v>36586</c:v>
                </c:pt>
                <c:pt idx="380">
                  <c:v>36652</c:v>
                </c:pt>
                <c:pt idx="381">
                  <c:v>34134</c:v>
                </c:pt>
                <c:pt idx="382">
                  <c:v>35244</c:v>
                </c:pt>
                <c:pt idx="383">
                  <c:v>37099</c:v>
                </c:pt>
                <c:pt idx="384">
                  <c:v>36990</c:v>
                </c:pt>
                <c:pt idx="385">
                  <c:v>37003</c:v>
                </c:pt>
                <c:pt idx="386">
                  <c:v>37034</c:v>
                </c:pt>
                <c:pt idx="387">
                  <c:v>37204</c:v>
                </c:pt>
                <c:pt idx="388">
                  <c:v>35823</c:v>
                </c:pt>
                <c:pt idx="389">
                  <c:v>36336</c:v>
                </c:pt>
                <c:pt idx="390">
                  <c:v>36423</c:v>
                </c:pt>
                <c:pt idx="391">
                  <c:v>36586</c:v>
                </c:pt>
                <c:pt idx="392">
                  <c:v>36652</c:v>
                </c:pt>
                <c:pt idx="393">
                  <c:v>36990</c:v>
                </c:pt>
                <c:pt idx="394">
                  <c:v>37003</c:v>
                </c:pt>
                <c:pt idx="395">
                  <c:v>37034</c:v>
                </c:pt>
                <c:pt idx="396">
                  <c:v>37204</c:v>
                </c:pt>
                <c:pt idx="397">
                  <c:v>37585</c:v>
                </c:pt>
                <c:pt idx="398">
                  <c:v>37635</c:v>
                </c:pt>
                <c:pt idx="399">
                  <c:v>37742</c:v>
                </c:pt>
                <c:pt idx="400">
                  <c:v>37812</c:v>
                </c:pt>
                <c:pt idx="401">
                  <c:v>37514</c:v>
                </c:pt>
                <c:pt idx="402">
                  <c:v>38157</c:v>
                </c:pt>
              </c:numCache>
            </c:numRef>
          </c:xVal>
          <c:yVal>
            <c:numRef>
              <c:f>'Active 1'!$M$21:$M$960</c:f>
              <c:numCache>
                <c:formatCode>General</c:formatCode>
                <c:ptCount val="94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56B-4877-82DD-8F5785837B88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1'!$F$21:$F$960</c:f>
              <c:numCache>
                <c:formatCode>General</c:formatCode>
                <c:ptCount val="940"/>
                <c:pt idx="0">
                  <c:v>-35829.5</c:v>
                </c:pt>
                <c:pt idx="1">
                  <c:v>-35341</c:v>
                </c:pt>
                <c:pt idx="2">
                  <c:v>-34823</c:v>
                </c:pt>
                <c:pt idx="3">
                  <c:v>-33038</c:v>
                </c:pt>
                <c:pt idx="4">
                  <c:v>-32237</c:v>
                </c:pt>
                <c:pt idx="5">
                  <c:v>-31732</c:v>
                </c:pt>
                <c:pt idx="6">
                  <c:v>-29480</c:v>
                </c:pt>
                <c:pt idx="7">
                  <c:v>-25859</c:v>
                </c:pt>
                <c:pt idx="8">
                  <c:v>-25774</c:v>
                </c:pt>
                <c:pt idx="9">
                  <c:v>-25305</c:v>
                </c:pt>
                <c:pt idx="10">
                  <c:v>-22268</c:v>
                </c:pt>
                <c:pt idx="11">
                  <c:v>-22142</c:v>
                </c:pt>
                <c:pt idx="12">
                  <c:v>-20429</c:v>
                </c:pt>
                <c:pt idx="13">
                  <c:v>-15031.5</c:v>
                </c:pt>
                <c:pt idx="14">
                  <c:v>-13155</c:v>
                </c:pt>
                <c:pt idx="15">
                  <c:v>-11890</c:v>
                </c:pt>
                <c:pt idx="16">
                  <c:v>-10198</c:v>
                </c:pt>
                <c:pt idx="17">
                  <c:v>-10169</c:v>
                </c:pt>
                <c:pt idx="18">
                  <c:v>-10145</c:v>
                </c:pt>
                <c:pt idx="19">
                  <c:v>-9726</c:v>
                </c:pt>
                <c:pt idx="20">
                  <c:v>-9721</c:v>
                </c:pt>
                <c:pt idx="21">
                  <c:v>-9640</c:v>
                </c:pt>
                <c:pt idx="22">
                  <c:v>-9068</c:v>
                </c:pt>
                <c:pt idx="23">
                  <c:v>-8936.5</c:v>
                </c:pt>
                <c:pt idx="24">
                  <c:v>-8343</c:v>
                </c:pt>
                <c:pt idx="25">
                  <c:v>-7901</c:v>
                </c:pt>
                <c:pt idx="26">
                  <c:v>-4896</c:v>
                </c:pt>
                <c:pt idx="27">
                  <c:v>-4847</c:v>
                </c:pt>
                <c:pt idx="28">
                  <c:v>-4829</c:v>
                </c:pt>
                <c:pt idx="29">
                  <c:v>-3747</c:v>
                </c:pt>
                <c:pt idx="30">
                  <c:v>-3716</c:v>
                </c:pt>
                <c:pt idx="31">
                  <c:v>-2998</c:v>
                </c:pt>
                <c:pt idx="32">
                  <c:v>-2980</c:v>
                </c:pt>
                <c:pt idx="33">
                  <c:v>-2939</c:v>
                </c:pt>
                <c:pt idx="34">
                  <c:v>-2926</c:v>
                </c:pt>
                <c:pt idx="35">
                  <c:v>0</c:v>
                </c:pt>
                <c:pt idx="36">
                  <c:v>16</c:v>
                </c:pt>
                <c:pt idx="37">
                  <c:v>1068.5</c:v>
                </c:pt>
                <c:pt idx="38">
                  <c:v>2853</c:v>
                </c:pt>
                <c:pt idx="39">
                  <c:v>3066</c:v>
                </c:pt>
                <c:pt idx="40">
                  <c:v>4097</c:v>
                </c:pt>
                <c:pt idx="41">
                  <c:v>4108.5</c:v>
                </c:pt>
                <c:pt idx="42">
                  <c:v>4110</c:v>
                </c:pt>
                <c:pt idx="43">
                  <c:v>4110</c:v>
                </c:pt>
                <c:pt idx="44">
                  <c:v>4143</c:v>
                </c:pt>
                <c:pt idx="45">
                  <c:v>4144.5</c:v>
                </c:pt>
                <c:pt idx="46">
                  <c:v>4151</c:v>
                </c:pt>
                <c:pt idx="47">
                  <c:v>4628</c:v>
                </c:pt>
                <c:pt idx="48">
                  <c:v>4687</c:v>
                </c:pt>
                <c:pt idx="49">
                  <c:v>4777</c:v>
                </c:pt>
                <c:pt idx="50">
                  <c:v>4813</c:v>
                </c:pt>
                <c:pt idx="51">
                  <c:v>5834.5</c:v>
                </c:pt>
                <c:pt idx="52">
                  <c:v>5854</c:v>
                </c:pt>
                <c:pt idx="53">
                  <c:v>5859</c:v>
                </c:pt>
                <c:pt idx="54">
                  <c:v>5895</c:v>
                </c:pt>
                <c:pt idx="55">
                  <c:v>5908</c:v>
                </c:pt>
                <c:pt idx="56">
                  <c:v>5923</c:v>
                </c:pt>
                <c:pt idx="57">
                  <c:v>5985</c:v>
                </c:pt>
                <c:pt idx="58">
                  <c:v>6162</c:v>
                </c:pt>
                <c:pt idx="59">
                  <c:v>6503</c:v>
                </c:pt>
                <c:pt idx="60">
                  <c:v>6680</c:v>
                </c:pt>
                <c:pt idx="61">
                  <c:v>6995</c:v>
                </c:pt>
                <c:pt idx="62">
                  <c:v>7062</c:v>
                </c:pt>
                <c:pt idx="63">
                  <c:v>7080</c:v>
                </c:pt>
                <c:pt idx="64">
                  <c:v>7144</c:v>
                </c:pt>
                <c:pt idx="65">
                  <c:v>7572</c:v>
                </c:pt>
                <c:pt idx="66">
                  <c:v>7585</c:v>
                </c:pt>
                <c:pt idx="67">
                  <c:v>7590</c:v>
                </c:pt>
                <c:pt idx="68">
                  <c:v>7634</c:v>
                </c:pt>
                <c:pt idx="69">
                  <c:v>7674</c:v>
                </c:pt>
                <c:pt idx="70">
                  <c:v>7679</c:v>
                </c:pt>
                <c:pt idx="71">
                  <c:v>7706</c:v>
                </c:pt>
                <c:pt idx="72">
                  <c:v>7782</c:v>
                </c:pt>
                <c:pt idx="73">
                  <c:v>8247</c:v>
                </c:pt>
                <c:pt idx="74">
                  <c:v>8311</c:v>
                </c:pt>
                <c:pt idx="75">
                  <c:v>8314</c:v>
                </c:pt>
                <c:pt idx="76">
                  <c:v>8342</c:v>
                </c:pt>
                <c:pt idx="77">
                  <c:v>8442</c:v>
                </c:pt>
                <c:pt idx="78">
                  <c:v>8804.5</c:v>
                </c:pt>
                <c:pt idx="79">
                  <c:v>8888</c:v>
                </c:pt>
                <c:pt idx="80">
                  <c:v>8888</c:v>
                </c:pt>
                <c:pt idx="81">
                  <c:v>9027</c:v>
                </c:pt>
                <c:pt idx="82">
                  <c:v>9573</c:v>
                </c:pt>
                <c:pt idx="83">
                  <c:v>9628.5</c:v>
                </c:pt>
                <c:pt idx="84">
                  <c:v>9669.5</c:v>
                </c:pt>
                <c:pt idx="85">
                  <c:v>9733.5</c:v>
                </c:pt>
                <c:pt idx="86">
                  <c:v>10135</c:v>
                </c:pt>
                <c:pt idx="87">
                  <c:v>10194</c:v>
                </c:pt>
                <c:pt idx="88">
                  <c:v>10241.5</c:v>
                </c:pt>
                <c:pt idx="89">
                  <c:v>10258</c:v>
                </c:pt>
                <c:pt idx="90">
                  <c:v>10323.5</c:v>
                </c:pt>
                <c:pt idx="91">
                  <c:v>10341.5</c:v>
                </c:pt>
                <c:pt idx="92">
                  <c:v>10627</c:v>
                </c:pt>
                <c:pt idx="93">
                  <c:v>10627</c:v>
                </c:pt>
                <c:pt idx="94">
                  <c:v>10662</c:v>
                </c:pt>
                <c:pt idx="95">
                  <c:v>10663.5</c:v>
                </c:pt>
                <c:pt idx="96">
                  <c:v>10676</c:v>
                </c:pt>
                <c:pt idx="97">
                  <c:v>10704</c:v>
                </c:pt>
                <c:pt idx="98">
                  <c:v>10707</c:v>
                </c:pt>
                <c:pt idx="99">
                  <c:v>10716</c:v>
                </c:pt>
                <c:pt idx="100">
                  <c:v>10748</c:v>
                </c:pt>
                <c:pt idx="101">
                  <c:v>10761</c:v>
                </c:pt>
                <c:pt idx="102">
                  <c:v>10768.5</c:v>
                </c:pt>
                <c:pt idx="103">
                  <c:v>10770</c:v>
                </c:pt>
                <c:pt idx="104">
                  <c:v>10840</c:v>
                </c:pt>
                <c:pt idx="105">
                  <c:v>10894</c:v>
                </c:pt>
                <c:pt idx="106">
                  <c:v>11241.5</c:v>
                </c:pt>
                <c:pt idx="107">
                  <c:v>11271</c:v>
                </c:pt>
                <c:pt idx="108">
                  <c:v>11296</c:v>
                </c:pt>
                <c:pt idx="109">
                  <c:v>11312</c:v>
                </c:pt>
                <c:pt idx="110">
                  <c:v>11338</c:v>
                </c:pt>
                <c:pt idx="111">
                  <c:v>11338</c:v>
                </c:pt>
                <c:pt idx="112">
                  <c:v>11354.5</c:v>
                </c:pt>
                <c:pt idx="113">
                  <c:v>11354.5</c:v>
                </c:pt>
                <c:pt idx="114">
                  <c:v>11356</c:v>
                </c:pt>
                <c:pt idx="115">
                  <c:v>11356</c:v>
                </c:pt>
                <c:pt idx="116">
                  <c:v>11397</c:v>
                </c:pt>
                <c:pt idx="117">
                  <c:v>11407</c:v>
                </c:pt>
                <c:pt idx="118">
                  <c:v>11432</c:v>
                </c:pt>
                <c:pt idx="119">
                  <c:v>11443</c:v>
                </c:pt>
                <c:pt idx="120">
                  <c:v>11453</c:v>
                </c:pt>
                <c:pt idx="121">
                  <c:v>11825</c:v>
                </c:pt>
                <c:pt idx="122">
                  <c:v>11853</c:v>
                </c:pt>
                <c:pt idx="123">
                  <c:v>11879</c:v>
                </c:pt>
                <c:pt idx="124">
                  <c:v>11907</c:v>
                </c:pt>
                <c:pt idx="125">
                  <c:v>11933</c:v>
                </c:pt>
                <c:pt idx="126">
                  <c:v>11933.5</c:v>
                </c:pt>
                <c:pt idx="127">
                  <c:v>11934</c:v>
                </c:pt>
                <c:pt idx="128">
                  <c:v>11952</c:v>
                </c:pt>
                <c:pt idx="129">
                  <c:v>11979</c:v>
                </c:pt>
                <c:pt idx="130">
                  <c:v>11992</c:v>
                </c:pt>
                <c:pt idx="131">
                  <c:v>11997</c:v>
                </c:pt>
                <c:pt idx="132">
                  <c:v>12043</c:v>
                </c:pt>
                <c:pt idx="133">
                  <c:v>12465</c:v>
                </c:pt>
                <c:pt idx="134">
                  <c:v>12476</c:v>
                </c:pt>
                <c:pt idx="135">
                  <c:v>12520</c:v>
                </c:pt>
                <c:pt idx="136">
                  <c:v>13053</c:v>
                </c:pt>
                <c:pt idx="137">
                  <c:v>13099</c:v>
                </c:pt>
                <c:pt idx="138">
                  <c:v>13130</c:v>
                </c:pt>
                <c:pt idx="139">
                  <c:v>13253</c:v>
                </c:pt>
                <c:pt idx="140">
                  <c:v>13669</c:v>
                </c:pt>
                <c:pt idx="141">
                  <c:v>13689</c:v>
                </c:pt>
                <c:pt idx="142">
                  <c:v>14234.5</c:v>
                </c:pt>
                <c:pt idx="143">
                  <c:v>14241</c:v>
                </c:pt>
                <c:pt idx="144">
                  <c:v>14242.5</c:v>
                </c:pt>
                <c:pt idx="145">
                  <c:v>14246</c:v>
                </c:pt>
                <c:pt idx="146">
                  <c:v>14248</c:v>
                </c:pt>
                <c:pt idx="147">
                  <c:v>14829.5</c:v>
                </c:pt>
                <c:pt idx="148">
                  <c:v>14931</c:v>
                </c:pt>
                <c:pt idx="149">
                  <c:v>15559</c:v>
                </c:pt>
                <c:pt idx="150">
                  <c:v>15564</c:v>
                </c:pt>
                <c:pt idx="151">
                  <c:v>15587</c:v>
                </c:pt>
                <c:pt idx="152">
                  <c:v>15618</c:v>
                </c:pt>
                <c:pt idx="153">
                  <c:v>15623</c:v>
                </c:pt>
                <c:pt idx="154">
                  <c:v>15636</c:v>
                </c:pt>
                <c:pt idx="155">
                  <c:v>15641</c:v>
                </c:pt>
                <c:pt idx="156">
                  <c:v>16095</c:v>
                </c:pt>
                <c:pt idx="157">
                  <c:v>16113</c:v>
                </c:pt>
                <c:pt idx="158">
                  <c:v>16124.5</c:v>
                </c:pt>
                <c:pt idx="159">
                  <c:v>16134</c:v>
                </c:pt>
                <c:pt idx="160">
                  <c:v>16134</c:v>
                </c:pt>
                <c:pt idx="161">
                  <c:v>16139</c:v>
                </c:pt>
                <c:pt idx="162">
                  <c:v>16139</c:v>
                </c:pt>
                <c:pt idx="163">
                  <c:v>16231</c:v>
                </c:pt>
                <c:pt idx="164">
                  <c:v>16249</c:v>
                </c:pt>
                <c:pt idx="165">
                  <c:v>16254</c:v>
                </c:pt>
                <c:pt idx="166">
                  <c:v>16298</c:v>
                </c:pt>
                <c:pt idx="167">
                  <c:v>16605</c:v>
                </c:pt>
                <c:pt idx="168">
                  <c:v>16695</c:v>
                </c:pt>
                <c:pt idx="169">
                  <c:v>16701</c:v>
                </c:pt>
                <c:pt idx="170">
                  <c:v>16764</c:v>
                </c:pt>
                <c:pt idx="171">
                  <c:v>16785</c:v>
                </c:pt>
                <c:pt idx="172">
                  <c:v>17229</c:v>
                </c:pt>
                <c:pt idx="173">
                  <c:v>17234</c:v>
                </c:pt>
                <c:pt idx="174">
                  <c:v>17247</c:v>
                </c:pt>
                <c:pt idx="175">
                  <c:v>17265</c:v>
                </c:pt>
                <c:pt idx="176">
                  <c:v>17265</c:v>
                </c:pt>
                <c:pt idx="177">
                  <c:v>17266.5</c:v>
                </c:pt>
                <c:pt idx="178">
                  <c:v>17266.5</c:v>
                </c:pt>
                <c:pt idx="179">
                  <c:v>17314</c:v>
                </c:pt>
                <c:pt idx="180">
                  <c:v>17316</c:v>
                </c:pt>
                <c:pt idx="181">
                  <c:v>17316</c:v>
                </c:pt>
                <c:pt idx="182">
                  <c:v>17316</c:v>
                </c:pt>
                <c:pt idx="183">
                  <c:v>17316</c:v>
                </c:pt>
                <c:pt idx="184">
                  <c:v>17317.5</c:v>
                </c:pt>
                <c:pt idx="185">
                  <c:v>17317.5</c:v>
                </c:pt>
                <c:pt idx="186">
                  <c:v>17317.5</c:v>
                </c:pt>
                <c:pt idx="187">
                  <c:v>17317.5</c:v>
                </c:pt>
                <c:pt idx="188">
                  <c:v>17337</c:v>
                </c:pt>
                <c:pt idx="189">
                  <c:v>17341</c:v>
                </c:pt>
                <c:pt idx="190">
                  <c:v>17350</c:v>
                </c:pt>
                <c:pt idx="191">
                  <c:v>17353.5</c:v>
                </c:pt>
                <c:pt idx="192">
                  <c:v>17353.5</c:v>
                </c:pt>
                <c:pt idx="193">
                  <c:v>17353.5</c:v>
                </c:pt>
                <c:pt idx="194">
                  <c:v>17353.5</c:v>
                </c:pt>
                <c:pt idx="195">
                  <c:v>17355</c:v>
                </c:pt>
                <c:pt idx="196">
                  <c:v>17355</c:v>
                </c:pt>
                <c:pt idx="197">
                  <c:v>17355</c:v>
                </c:pt>
                <c:pt idx="198">
                  <c:v>17355</c:v>
                </c:pt>
                <c:pt idx="199">
                  <c:v>17396</c:v>
                </c:pt>
                <c:pt idx="200">
                  <c:v>17414</c:v>
                </c:pt>
                <c:pt idx="201">
                  <c:v>17837</c:v>
                </c:pt>
                <c:pt idx="202">
                  <c:v>17875</c:v>
                </c:pt>
                <c:pt idx="203">
                  <c:v>17883</c:v>
                </c:pt>
                <c:pt idx="204">
                  <c:v>17883</c:v>
                </c:pt>
                <c:pt idx="205">
                  <c:v>17884.5</c:v>
                </c:pt>
                <c:pt idx="206">
                  <c:v>17884.5</c:v>
                </c:pt>
                <c:pt idx="207">
                  <c:v>17909</c:v>
                </c:pt>
                <c:pt idx="208">
                  <c:v>17909</c:v>
                </c:pt>
                <c:pt idx="209">
                  <c:v>17927</c:v>
                </c:pt>
                <c:pt idx="210">
                  <c:v>17968</c:v>
                </c:pt>
                <c:pt idx="211">
                  <c:v>18022</c:v>
                </c:pt>
                <c:pt idx="212">
                  <c:v>18040.5</c:v>
                </c:pt>
                <c:pt idx="213">
                  <c:v>18045</c:v>
                </c:pt>
                <c:pt idx="214">
                  <c:v>18045</c:v>
                </c:pt>
                <c:pt idx="215">
                  <c:v>18045</c:v>
                </c:pt>
                <c:pt idx="216">
                  <c:v>18045</c:v>
                </c:pt>
                <c:pt idx="217">
                  <c:v>18052</c:v>
                </c:pt>
                <c:pt idx="218">
                  <c:v>18103</c:v>
                </c:pt>
                <c:pt idx="219">
                  <c:v>18429</c:v>
                </c:pt>
                <c:pt idx="220">
                  <c:v>18563</c:v>
                </c:pt>
                <c:pt idx="221">
                  <c:v>18629</c:v>
                </c:pt>
                <c:pt idx="222">
                  <c:v>18645</c:v>
                </c:pt>
                <c:pt idx="223">
                  <c:v>19009</c:v>
                </c:pt>
                <c:pt idx="224">
                  <c:v>19009</c:v>
                </c:pt>
                <c:pt idx="225">
                  <c:v>19183</c:v>
                </c:pt>
                <c:pt idx="226">
                  <c:v>19191</c:v>
                </c:pt>
                <c:pt idx="227">
                  <c:v>19191</c:v>
                </c:pt>
                <c:pt idx="228">
                  <c:v>19191</c:v>
                </c:pt>
                <c:pt idx="229">
                  <c:v>19696</c:v>
                </c:pt>
                <c:pt idx="230">
                  <c:v>19787.5</c:v>
                </c:pt>
                <c:pt idx="231">
                  <c:v>19812</c:v>
                </c:pt>
                <c:pt idx="232">
                  <c:v>19817</c:v>
                </c:pt>
                <c:pt idx="233">
                  <c:v>20420</c:v>
                </c:pt>
                <c:pt idx="234">
                  <c:v>20450</c:v>
                </c:pt>
                <c:pt idx="235">
                  <c:v>20904</c:v>
                </c:pt>
                <c:pt idx="236">
                  <c:v>22053</c:v>
                </c:pt>
                <c:pt idx="237">
                  <c:v>22077.5</c:v>
                </c:pt>
                <c:pt idx="238">
                  <c:v>22107</c:v>
                </c:pt>
                <c:pt idx="239">
                  <c:v>22640</c:v>
                </c:pt>
                <c:pt idx="240">
                  <c:v>22723</c:v>
                </c:pt>
                <c:pt idx="241">
                  <c:v>22723</c:v>
                </c:pt>
                <c:pt idx="242">
                  <c:v>22723</c:v>
                </c:pt>
                <c:pt idx="243">
                  <c:v>22810</c:v>
                </c:pt>
                <c:pt idx="244">
                  <c:v>23278.5</c:v>
                </c:pt>
                <c:pt idx="245">
                  <c:v>23278.5</c:v>
                </c:pt>
                <c:pt idx="246">
                  <c:v>23278.5</c:v>
                </c:pt>
                <c:pt idx="247">
                  <c:v>23312</c:v>
                </c:pt>
                <c:pt idx="248">
                  <c:v>23392</c:v>
                </c:pt>
                <c:pt idx="249">
                  <c:v>23891.5</c:v>
                </c:pt>
                <c:pt idx="250">
                  <c:v>23891.5</c:v>
                </c:pt>
                <c:pt idx="251">
                  <c:v>23891.5</c:v>
                </c:pt>
                <c:pt idx="252">
                  <c:v>23898</c:v>
                </c:pt>
                <c:pt idx="253">
                  <c:v>23898</c:v>
                </c:pt>
                <c:pt idx="254">
                  <c:v>23898</c:v>
                </c:pt>
                <c:pt idx="255">
                  <c:v>23938</c:v>
                </c:pt>
                <c:pt idx="256">
                  <c:v>24087</c:v>
                </c:pt>
                <c:pt idx="257">
                  <c:v>24464</c:v>
                </c:pt>
                <c:pt idx="258">
                  <c:v>24520</c:v>
                </c:pt>
                <c:pt idx="259">
                  <c:v>24523</c:v>
                </c:pt>
                <c:pt idx="260">
                  <c:v>24664</c:v>
                </c:pt>
                <c:pt idx="261">
                  <c:v>24962</c:v>
                </c:pt>
                <c:pt idx="262">
                  <c:v>24962</c:v>
                </c:pt>
                <c:pt idx="263">
                  <c:v>24962</c:v>
                </c:pt>
                <c:pt idx="264">
                  <c:v>24962</c:v>
                </c:pt>
                <c:pt idx="265">
                  <c:v>24962</c:v>
                </c:pt>
                <c:pt idx="266">
                  <c:v>24962</c:v>
                </c:pt>
                <c:pt idx="267">
                  <c:v>24962</c:v>
                </c:pt>
                <c:pt idx="268">
                  <c:v>25031</c:v>
                </c:pt>
                <c:pt idx="269">
                  <c:v>25031</c:v>
                </c:pt>
                <c:pt idx="270">
                  <c:v>25069</c:v>
                </c:pt>
                <c:pt idx="271">
                  <c:v>25069</c:v>
                </c:pt>
                <c:pt idx="272">
                  <c:v>25069</c:v>
                </c:pt>
                <c:pt idx="273">
                  <c:v>25071</c:v>
                </c:pt>
                <c:pt idx="274">
                  <c:v>25071</c:v>
                </c:pt>
                <c:pt idx="275">
                  <c:v>25093</c:v>
                </c:pt>
                <c:pt idx="276">
                  <c:v>25093</c:v>
                </c:pt>
                <c:pt idx="277">
                  <c:v>25093</c:v>
                </c:pt>
                <c:pt idx="278">
                  <c:v>25265</c:v>
                </c:pt>
                <c:pt idx="279">
                  <c:v>25290</c:v>
                </c:pt>
                <c:pt idx="280">
                  <c:v>25737</c:v>
                </c:pt>
                <c:pt idx="281">
                  <c:v>25744</c:v>
                </c:pt>
                <c:pt idx="282">
                  <c:v>25790</c:v>
                </c:pt>
                <c:pt idx="283">
                  <c:v>25826</c:v>
                </c:pt>
                <c:pt idx="284">
                  <c:v>25844</c:v>
                </c:pt>
                <c:pt idx="285">
                  <c:v>26192</c:v>
                </c:pt>
                <c:pt idx="286">
                  <c:v>26201</c:v>
                </c:pt>
                <c:pt idx="287">
                  <c:v>26201</c:v>
                </c:pt>
                <c:pt idx="288">
                  <c:v>26276</c:v>
                </c:pt>
                <c:pt idx="289">
                  <c:v>26349</c:v>
                </c:pt>
                <c:pt idx="290">
                  <c:v>26408</c:v>
                </c:pt>
                <c:pt idx="291">
                  <c:v>26479</c:v>
                </c:pt>
                <c:pt idx="292">
                  <c:v>26883</c:v>
                </c:pt>
                <c:pt idx="293">
                  <c:v>26886</c:v>
                </c:pt>
                <c:pt idx="294">
                  <c:v>26886</c:v>
                </c:pt>
                <c:pt idx="295">
                  <c:v>26922</c:v>
                </c:pt>
                <c:pt idx="296">
                  <c:v>26924</c:v>
                </c:pt>
                <c:pt idx="297">
                  <c:v>26925.5</c:v>
                </c:pt>
                <c:pt idx="298">
                  <c:v>26958.5</c:v>
                </c:pt>
                <c:pt idx="299">
                  <c:v>26986</c:v>
                </c:pt>
                <c:pt idx="300">
                  <c:v>26998</c:v>
                </c:pt>
                <c:pt idx="301">
                  <c:v>27128.5</c:v>
                </c:pt>
                <c:pt idx="302">
                  <c:v>27422</c:v>
                </c:pt>
                <c:pt idx="303">
                  <c:v>27500.5</c:v>
                </c:pt>
                <c:pt idx="304">
                  <c:v>27527</c:v>
                </c:pt>
                <c:pt idx="305">
                  <c:v>27528</c:v>
                </c:pt>
                <c:pt idx="306">
                  <c:v>27547</c:v>
                </c:pt>
                <c:pt idx="307">
                  <c:v>27553</c:v>
                </c:pt>
                <c:pt idx="308">
                  <c:v>27553</c:v>
                </c:pt>
                <c:pt idx="309">
                  <c:v>28001</c:v>
                </c:pt>
                <c:pt idx="310">
                  <c:v>28071</c:v>
                </c:pt>
                <c:pt idx="311">
                  <c:v>28076</c:v>
                </c:pt>
                <c:pt idx="312">
                  <c:v>28732</c:v>
                </c:pt>
                <c:pt idx="313">
                  <c:v>28778</c:v>
                </c:pt>
                <c:pt idx="314">
                  <c:v>29134</c:v>
                </c:pt>
                <c:pt idx="315">
                  <c:v>29404</c:v>
                </c:pt>
                <c:pt idx="316">
                  <c:v>29706</c:v>
                </c:pt>
                <c:pt idx="317">
                  <c:v>29801</c:v>
                </c:pt>
                <c:pt idx="318">
                  <c:v>29917</c:v>
                </c:pt>
                <c:pt idx="319">
                  <c:v>30017</c:v>
                </c:pt>
                <c:pt idx="320">
                  <c:v>30046.5</c:v>
                </c:pt>
                <c:pt idx="321">
                  <c:v>30378</c:v>
                </c:pt>
                <c:pt idx="322">
                  <c:v>30623</c:v>
                </c:pt>
                <c:pt idx="323">
                  <c:v>30629.5</c:v>
                </c:pt>
                <c:pt idx="324">
                  <c:v>30671</c:v>
                </c:pt>
                <c:pt idx="325">
                  <c:v>30979</c:v>
                </c:pt>
                <c:pt idx="326">
                  <c:v>31054.5</c:v>
                </c:pt>
                <c:pt idx="327">
                  <c:v>31060</c:v>
                </c:pt>
                <c:pt idx="328">
                  <c:v>31106</c:v>
                </c:pt>
                <c:pt idx="329">
                  <c:v>31130</c:v>
                </c:pt>
                <c:pt idx="330">
                  <c:v>31574</c:v>
                </c:pt>
                <c:pt idx="331">
                  <c:v>31669</c:v>
                </c:pt>
                <c:pt idx="332">
                  <c:v>31707</c:v>
                </c:pt>
                <c:pt idx="333">
                  <c:v>31707</c:v>
                </c:pt>
                <c:pt idx="334">
                  <c:v>31713</c:v>
                </c:pt>
                <c:pt idx="335">
                  <c:v>31761</c:v>
                </c:pt>
                <c:pt idx="336">
                  <c:v>31761</c:v>
                </c:pt>
                <c:pt idx="337">
                  <c:v>32169</c:v>
                </c:pt>
                <c:pt idx="338">
                  <c:v>32180.5</c:v>
                </c:pt>
                <c:pt idx="339">
                  <c:v>32188.5</c:v>
                </c:pt>
                <c:pt idx="340">
                  <c:v>32235</c:v>
                </c:pt>
                <c:pt idx="341">
                  <c:v>32235</c:v>
                </c:pt>
                <c:pt idx="342">
                  <c:v>32237.5</c:v>
                </c:pt>
                <c:pt idx="343">
                  <c:v>32253</c:v>
                </c:pt>
                <c:pt idx="344">
                  <c:v>32343</c:v>
                </c:pt>
                <c:pt idx="345">
                  <c:v>32391.5</c:v>
                </c:pt>
                <c:pt idx="346">
                  <c:v>32794</c:v>
                </c:pt>
                <c:pt idx="347">
                  <c:v>32794</c:v>
                </c:pt>
                <c:pt idx="348">
                  <c:v>32843</c:v>
                </c:pt>
                <c:pt idx="349">
                  <c:v>32872</c:v>
                </c:pt>
                <c:pt idx="350">
                  <c:v>32873.5</c:v>
                </c:pt>
                <c:pt idx="351">
                  <c:v>32968.5</c:v>
                </c:pt>
                <c:pt idx="352">
                  <c:v>33455.5</c:v>
                </c:pt>
                <c:pt idx="353">
                  <c:v>33559</c:v>
                </c:pt>
                <c:pt idx="354">
                  <c:v>33997</c:v>
                </c:pt>
                <c:pt idx="355">
                  <c:v>34041</c:v>
                </c:pt>
                <c:pt idx="356">
                  <c:v>34044</c:v>
                </c:pt>
                <c:pt idx="357">
                  <c:v>34082</c:v>
                </c:pt>
                <c:pt idx="358">
                  <c:v>34091.5</c:v>
                </c:pt>
                <c:pt idx="359">
                  <c:v>34118</c:v>
                </c:pt>
                <c:pt idx="360">
                  <c:v>34190</c:v>
                </c:pt>
                <c:pt idx="361">
                  <c:v>34574</c:v>
                </c:pt>
                <c:pt idx="362">
                  <c:v>34618</c:v>
                </c:pt>
                <c:pt idx="363">
                  <c:v>35151</c:v>
                </c:pt>
                <c:pt idx="364">
                  <c:v>35275</c:v>
                </c:pt>
                <c:pt idx="365">
                  <c:v>35280</c:v>
                </c:pt>
                <c:pt idx="366">
                  <c:v>35288</c:v>
                </c:pt>
                <c:pt idx="367">
                  <c:v>35298</c:v>
                </c:pt>
                <c:pt idx="368">
                  <c:v>35316</c:v>
                </c:pt>
                <c:pt idx="369">
                  <c:v>35403</c:v>
                </c:pt>
                <c:pt idx="370">
                  <c:v>35823</c:v>
                </c:pt>
                <c:pt idx="371">
                  <c:v>35827.5</c:v>
                </c:pt>
                <c:pt idx="372">
                  <c:v>35914</c:v>
                </c:pt>
                <c:pt idx="373">
                  <c:v>35950</c:v>
                </c:pt>
                <c:pt idx="374">
                  <c:v>35996</c:v>
                </c:pt>
                <c:pt idx="375">
                  <c:v>35925.5</c:v>
                </c:pt>
                <c:pt idx="376">
                  <c:v>35925.5</c:v>
                </c:pt>
                <c:pt idx="377">
                  <c:v>36336</c:v>
                </c:pt>
                <c:pt idx="378">
                  <c:v>36423</c:v>
                </c:pt>
                <c:pt idx="379">
                  <c:v>36586</c:v>
                </c:pt>
                <c:pt idx="380">
                  <c:v>36652</c:v>
                </c:pt>
                <c:pt idx="381">
                  <c:v>34134</c:v>
                </c:pt>
                <c:pt idx="382">
                  <c:v>35244</c:v>
                </c:pt>
                <c:pt idx="383">
                  <c:v>37099</c:v>
                </c:pt>
                <c:pt idx="384">
                  <c:v>36990</c:v>
                </c:pt>
                <c:pt idx="385">
                  <c:v>37003</c:v>
                </c:pt>
                <c:pt idx="386">
                  <c:v>37034</c:v>
                </c:pt>
                <c:pt idx="387">
                  <c:v>37204</c:v>
                </c:pt>
                <c:pt idx="388">
                  <c:v>35823</c:v>
                </c:pt>
                <c:pt idx="389">
                  <c:v>36336</c:v>
                </c:pt>
                <c:pt idx="390">
                  <c:v>36423</c:v>
                </c:pt>
                <c:pt idx="391">
                  <c:v>36586</c:v>
                </c:pt>
                <c:pt idx="392">
                  <c:v>36652</c:v>
                </c:pt>
                <c:pt idx="393">
                  <c:v>36990</c:v>
                </c:pt>
                <c:pt idx="394">
                  <c:v>37003</c:v>
                </c:pt>
                <c:pt idx="395">
                  <c:v>37034</c:v>
                </c:pt>
                <c:pt idx="396">
                  <c:v>37204</c:v>
                </c:pt>
                <c:pt idx="397">
                  <c:v>37585</c:v>
                </c:pt>
                <c:pt idx="398">
                  <c:v>37635</c:v>
                </c:pt>
                <c:pt idx="399">
                  <c:v>37742</c:v>
                </c:pt>
                <c:pt idx="400">
                  <c:v>37812</c:v>
                </c:pt>
                <c:pt idx="401">
                  <c:v>37514</c:v>
                </c:pt>
                <c:pt idx="402">
                  <c:v>38157</c:v>
                </c:pt>
              </c:numCache>
            </c:numRef>
          </c:xVal>
          <c:yVal>
            <c:numRef>
              <c:f>'Active 1'!$N$21:$N$960</c:f>
              <c:numCache>
                <c:formatCode>General</c:formatCode>
                <c:ptCount val="940"/>
                <c:pt idx="315">
                  <c:v>-4.6857360001013149E-2</c:v>
                </c:pt>
                <c:pt idx="316">
                  <c:v>-4.5790039999701548E-2</c:v>
                </c:pt>
                <c:pt idx="317">
                  <c:v>-4.6947340000770055E-2</c:v>
                </c:pt>
                <c:pt idx="318">
                  <c:v>-4.7626780004065949E-2</c:v>
                </c:pt>
                <c:pt idx="321">
                  <c:v>-5.1198519999161363E-2</c:v>
                </c:pt>
                <c:pt idx="324">
                  <c:v>-5.3393139991385397E-2</c:v>
                </c:pt>
                <c:pt idx="329">
                  <c:v>-5.1634199997351971E-2</c:v>
                </c:pt>
                <c:pt idx="332">
                  <c:v>-5.8585380000295117E-2</c:v>
                </c:pt>
                <c:pt idx="335">
                  <c:v>-6.151374000182841E-2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56B-4877-82DD-8F5785837B88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1'!$F$21:$F$960</c:f>
              <c:numCache>
                <c:formatCode>General</c:formatCode>
                <c:ptCount val="940"/>
                <c:pt idx="0">
                  <c:v>-35829.5</c:v>
                </c:pt>
                <c:pt idx="1">
                  <c:v>-35341</c:v>
                </c:pt>
                <c:pt idx="2">
                  <c:v>-34823</c:v>
                </c:pt>
                <c:pt idx="3">
                  <c:v>-33038</c:v>
                </c:pt>
                <c:pt idx="4">
                  <c:v>-32237</c:v>
                </c:pt>
                <c:pt idx="5">
                  <c:v>-31732</c:v>
                </c:pt>
                <c:pt idx="6">
                  <c:v>-29480</c:v>
                </c:pt>
                <c:pt idx="7">
                  <c:v>-25859</c:v>
                </c:pt>
                <c:pt idx="8">
                  <c:v>-25774</c:v>
                </c:pt>
                <c:pt idx="9">
                  <c:v>-25305</c:v>
                </c:pt>
                <c:pt idx="10">
                  <c:v>-22268</c:v>
                </c:pt>
                <c:pt idx="11">
                  <c:v>-22142</c:v>
                </c:pt>
                <c:pt idx="12">
                  <c:v>-20429</c:v>
                </c:pt>
                <c:pt idx="13">
                  <c:v>-15031.5</c:v>
                </c:pt>
                <c:pt idx="14">
                  <c:v>-13155</c:v>
                </c:pt>
                <c:pt idx="15">
                  <c:v>-11890</c:v>
                </c:pt>
                <c:pt idx="16">
                  <c:v>-10198</c:v>
                </c:pt>
                <c:pt idx="17">
                  <c:v>-10169</c:v>
                </c:pt>
                <c:pt idx="18">
                  <c:v>-10145</c:v>
                </c:pt>
                <c:pt idx="19">
                  <c:v>-9726</c:v>
                </c:pt>
                <c:pt idx="20">
                  <c:v>-9721</c:v>
                </c:pt>
                <c:pt idx="21">
                  <c:v>-9640</c:v>
                </c:pt>
                <c:pt idx="22">
                  <c:v>-9068</c:v>
                </c:pt>
                <c:pt idx="23">
                  <c:v>-8936.5</c:v>
                </c:pt>
                <c:pt idx="24">
                  <c:v>-8343</c:v>
                </c:pt>
                <c:pt idx="25">
                  <c:v>-7901</c:v>
                </c:pt>
                <c:pt idx="26">
                  <c:v>-4896</c:v>
                </c:pt>
                <c:pt idx="27">
                  <c:v>-4847</c:v>
                </c:pt>
                <c:pt idx="28">
                  <c:v>-4829</c:v>
                </c:pt>
                <c:pt idx="29">
                  <c:v>-3747</c:v>
                </c:pt>
                <c:pt idx="30">
                  <c:v>-3716</c:v>
                </c:pt>
                <c:pt idx="31">
                  <c:v>-2998</c:v>
                </c:pt>
                <c:pt idx="32">
                  <c:v>-2980</c:v>
                </c:pt>
                <c:pt idx="33">
                  <c:v>-2939</c:v>
                </c:pt>
                <c:pt idx="34">
                  <c:v>-2926</c:v>
                </c:pt>
                <c:pt idx="35">
                  <c:v>0</c:v>
                </c:pt>
                <c:pt idx="36">
                  <c:v>16</c:v>
                </c:pt>
                <c:pt idx="37">
                  <c:v>1068.5</c:v>
                </c:pt>
                <c:pt idx="38">
                  <c:v>2853</c:v>
                </c:pt>
                <c:pt idx="39">
                  <c:v>3066</c:v>
                </c:pt>
                <c:pt idx="40">
                  <c:v>4097</c:v>
                </c:pt>
                <c:pt idx="41">
                  <c:v>4108.5</c:v>
                </c:pt>
                <c:pt idx="42">
                  <c:v>4110</c:v>
                </c:pt>
                <c:pt idx="43">
                  <c:v>4110</c:v>
                </c:pt>
                <c:pt idx="44">
                  <c:v>4143</c:v>
                </c:pt>
                <c:pt idx="45">
                  <c:v>4144.5</c:v>
                </c:pt>
                <c:pt idx="46">
                  <c:v>4151</c:v>
                </c:pt>
                <c:pt idx="47">
                  <c:v>4628</c:v>
                </c:pt>
                <c:pt idx="48">
                  <c:v>4687</c:v>
                </c:pt>
                <c:pt idx="49">
                  <c:v>4777</c:v>
                </c:pt>
                <c:pt idx="50">
                  <c:v>4813</c:v>
                </c:pt>
                <c:pt idx="51">
                  <c:v>5834.5</c:v>
                </c:pt>
                <c:pt idx="52">
                  <c:v>5854</c:v>
                </c:pt>
                <c:pt idx="53">
                  <c:v>5859</c:v>
                </c:pt>
                <c:pt idx="54">
                  <c:v>5895</c:v>
                </c:pt>
                <c:pt idx="55">
                  <c:v>5908</c:v>
                </c:pt>
                <c:pt idx="56">
                  <c:v>5923</c:v>
                </c:pt>
                <c:pt idx="57">
                  <c:v>5985</c:v>
                </c:pt>
                <c:pt idx="58">
                  <c:v>6162</c:v>
                </c:pt>
                <c:pt idx="59">
                  <c:v>6503</c:v>
                </c:pt>
                <c:pt idx="60">
                  <c:v>6680</c:v>
                </c:pt>
                <c:pt idx="61">
                  <c:v>6995</c:v>
                </c:pt>
                <c:pt idx="62">
                  <c:v>7062</c:v>
                </c:pt>
                <c:pt idx="63">
                  <c:v>7080</c:v>
                </c:pt>
                <c:pt idx="64">
                  <c:v>7144</c:v>
                </c:pt>
                <c:pt idx="65">
                  <c:v>7572</c:v>
                </c:pt>
                <c:pt idx="66">
                  <c:v>7585</c:v>
                </c:pt>
                <c:pt idx="67">
                  <c:v>7590</c:v>
                </c:pt>
                <c:pt idx="68">
                  <c:v>7634</c:v>
                </c:pt>
                <c:pt idx="69">
                  <c:v>7674</c:v>
                </c:pt>
                <c:pt idx="70">
                  <c:v>7679</c:v>
                </c:pt>
                <c:pt idx="71">
                  <c:v>7706</c:v>
                </c:pt>
                <c:pt idx="72">
                  <c:v>7782</c:v>
                </c:pt>
                <c:pt idx="73">
                  <c:v>8247</c:v>
                </c:pt>
                <c:pt idx="74">
                  <c:v>8311</c:v>
                </c:pt>
                <c:pt idx="75">
                  <c:v>8314</c:v>
                </c:pt>
                <c:pt idx="76">
                  <c:v>8342</c:v>
                </c:pt>
                <c:pt idx="77">
                  <c:v>8442</c:v>
                </c:pt>
                <c:pt idx="78">
                  <c:v>8804.5</c:v>
                </c:pt>
                <c:pt idx="79">
                  <c:v>8888</c:v>
                </c:pt>
                <c:pt idx="80">
                  <c:v>8888</c:v>
                </c:pt>
                <c:pt idx="81">
                  <c:v>9027</c:v>
                </c:pt>
                <c:pt idx="82">
                  <c:v>9573</c:v>
                </c:pt>
                <c:pt idx="83">
                  <c:v>9628.5</c:v>
                </c:pt>
                <c:pt idx="84">
                  <c:v>9669.5</c:v>
                </c:pt>
                <c:pt idx="85">
                  <c:v>9733.5</c:v>
                </c:pt>
                <c:pt idx="86">
                  <c:v>10135</c:v>
                </c:pt>
                <c:pt idx="87">
                  <c:v>10194</c:v>
                </c:pt>
                <c:pt idx="88">
                  <c:v>10241.5</c:v>
                </c:pt>
                <c:pt idx="89">
                  <c:v>10258</c:v>
                </c:pt>
                <c:pt idx="90">
                  <c:v>10323.5</c:v>
                </c:pt>
                <c:pt idx="91">
                  <c:v>10341.5</c:v>
                </c:pt>
                <c:pt idx="92">
                  <c:v>10627</c:v>
                </c:pt>
                <c:pt idx="93">
                  <c:v>10627</c:v>
                </c:pt>
                <c:pt idx="94">
                  <c:v>10662</c:v>
                </c:pt>
                <c:pt idx="95">
                  <c:v>10663.5</c:v>
                </c:pt>
                <c:pt idx="96">
                  <c:v>10676</c:v>
                </c:pt>
                <c:pt idx="97">
                  <c:v>10704</c:v>
                </c:pt>
                <c:pt idx="98">
                  <c:v>10707</c:v>
                </c:pt>
                <c:pt idx="99">
                  <c:v>10716</c:v>
                </c:pt>
                <c:pt idx="100">
                  <c:v>10748</c:v>
                </c:pt>
                <c:pt idx="101">
                  <c:v>10761</c:v>
                </c:pt>
                <c:pt idx="102">
                  <c:v>10768.5</c:v>
                </c:pt>
                <c:pt idx="103">
                  <c:v>10770</c:v>
                </c:pt>
                <c:pt idx="104">
                  <c:v>10840</c:v>
                </c:pt>
                <c:pt idx="105">
                  <c:v>10894</c:v>
                </c:pt>
                <c:pt idx="106">
                  <c:v>11241.5</c:v>
                </c:pt>
                <c:pt idx="107">
                  <c:v>11271</c:v>
                </c:pt>
                <c:pt idx="108">
                  <c:v>11296</c:v>
                </c:pt>
                <c:pt idx="109">
                  <c:v>11312</c:v>
                </c:pt>
                <c:pt idx="110">
                  <c:v>11338</c:v>
                </c:pt>
                <c:pt idx="111">
                  <c:v>11338</c:v>
                </c:pt>
                <c:pt idx="112">
                  <c:v>11354.5</c:v>
                </c:pt>
                <c:pt idx="113">
                  <c:v>11354.5</c:v>
                </c:pt>
                <c:pt idx="114">
                  <c:v>11356</c:v>
                </c:pt>
                <c:pt idx="115">
                  <c:v>11356</c:v>
                </c:pt>
                <c:pt idx="116">
                  <c:v>11397</c:v>
                </c:pt>
                <c:pt idx="117">
                  <c:v>11407</c:v>
                </c:pt>
                <c:pt idx="118">
                  <c:v>11432</c:v>
                </c:pt>
                <c:pt idx="119">
                  <c:v>11443</c:v>
                </c:pt>
                <c:pt idx="120">
                  <c:v>11453</c:v>
                </c:pt>
                <c:pt idx="121">
                  <c:v>11825</c:v>
                </c:pt>
                <c:pt idx="122">
                  <c:v>11853</c:v>
                </c:pt>
                <c:pt idx="123">
                  <c:v>11879</c:v>
                </c:pt>
                <c:pt idx="124">
                  <c:v>11907</c:v>
                </c:pt>
                <c:pt idx="125">
                  <c:v>11933</c:v>
                </c:pt>
                <c:pt idx="126">
                  <c:v>11933.5</c:v>
                </c:pt>
                <c:pt idx="127">
                  <c:v>11934</c:v>
                </c:pt>
                <c:pt idx="128">
                  <c:v>11952</c:v>
                </c:pt>
                <c:pt idx="129">
                  <c:v>11979</c:v>
                </c:pt>
                <c:pt idx="130">
                  <c:v>11992</c:v>
                </c:pt>
                <c:pt idx="131">
                  <c:v>11997</c:v>
                </c:pt>
                <c:pt idx="132">
                  <c:v>12043</c:v>
                </c:pt>
                <c:pt idx="133">
                  <c:v>12465</c:v>
                </c:pt>
                <c:pt idx="134">
                  <c:v>12476</c:v>
                </c:pt>
                <c:pt idx="135">
                  <c:v>12520</c:v>
                </c:pt>
                <c:pt idx="136">
                  <c:v>13053</c:v>
                </c:pt>
                <c:pt idx="137">
                  <c:v>13099</c:v>
                </c:pt>
                <c:pt idx="138">
                  <c:v>13130</c:v>
                </c:pt>
                <c:pt idx="139">
                  <c:v>13253</c:v>
                </c:pt>
                <c:pt idx="140">
                  <c:v>13669</c:v>
                </c:pt>
                <c:pt idx="141">
                  <c:v>13689</c:v>
                </c:pt>
                <c:pt idx="142">
                  <c:v>14234.5</c:v>
                </c:pt>
                <c:pt idx="143">
                  <c:v>14241</c:v>
                </c:pt>
                <c:pt idx="144">
                  <c:v>14242.5</c:v>
                </c:pt>
                <c:pt idx="145">
                  <c:v>14246</c:v>
                </c:pt>
                <c:pt idx="146">
                  <c:v>14248</c:v>
                </c:pt>
                <c:pt idx="147">
                  <c:v>14829.5</c:v>
                </c:pt>
                <c:pt idx="148">
                  <c:v>14931</c:v>
                </c:pt>
                <c:pt idx="149">
                  <c:v>15559</c:v>
                </c:pt>
                <c:pt idx="150">
                  <c:v>15564</c:v>
                </c:pt>
                <c:pt idx="151">
                  <c:v>15587</c:v>
                </c:pt>
                <c:pt idx="152">
                  <c:v>15618</c:v>
                </c:pt>
                <c:pt idx="153">
                  <c:v>15623</c:v>
                </c:pt>
                <c:pt idx="154">
                  <c:v>15636</c:v>
                </c:pt>
                <c:pt idx="155">
                  <c:v>15641</c:v>
                </c:pt>
                <c:pt idx="156">
                  <c:v>16095</c:v>
                </c:pt>
                <c:pt idx="157">
                  <c:v>16113</c:v>
                </c:pt>
                <c:pt idx="158">
                  <c:v>16124.5</c:v>
                </c:pt>
                <c:pt idx="159">
                  <c:v>16134</c:v>
                </c:pt>
                <c:pt idx="160">
                  <c:v>16134</c:v>
                </c:pt>
                <c:pt idx="161">
                  <c:v>16139</c:v>
                </c:pt>
                <c:pt idx="162">
                  <c:v>16139</c:v>
                </c:pt>
                <c:pt idx="163">
                  <c:v>16231</c:v>
                </c:pt>
                <c:pt idx="164">
                  <c:v>16249</c:v>
                </c:pt>
                <c:pt idx="165">
                  <c:v>16254</c:v>
                </c:pt>
                <c:pt idx="166">
                  <c:v>16298</c:v>
                </c:pt>
                <c:pt idx="167">
                  <c:v>16605</c:v>
                </c:pt>
                <c:pt idx="168">
                  <c:v>16695</c:v>
                </c:pt>
                <c:pt idx="169">
                  <c:v>16701</c:v>
                </c:pt>
                <c:pt idx="170">
                  <c:v>16764</c:v>
                </c:pt>
                <c:pt idx="171">
                  <c:v>16785</c:v>
                </c:pt>
                <c:pt idx="172">
                  <c:v>17229</c:v>
                </c:pt>
                <c:pt idx="173">
                  <c:v>17234</c:v>
                </c:pt>
                <c:pt idx="174">
                  <c:v>17247</c:v>
                </c:pt>
                <c:pt idx="175">
                  <c:v>17265</c:v>
                </c:pt>
                <c:pt idx="176">
                  <c:v>17265</c:v>
                </c:pt>
                <c:pt idx="177">
                  <c:v>17266.5</c:v>
                </c:pt>
                <c:pt idx="178">
                  <c:v>17266.5</c:v>
                </c:pt>
                <c:pt idx="179">
                  <c:v>17314</c:v>
                </c:pt>
                <c:pt idx="180">
                  <c:v>17316</c:v>
                </c:pt>
                <c:pt idx="181">
                  <c:v>17316</c:v>
                </c:pt>
                <c:pt idx="182">
                  <c:v>17316</c:v>
                </c:pt>
                <c:pt idx="183">
                  <c:v>17316</c:v>
                </c:pt>
                <c:pt idx="184">
                  <c:v>17317.5</c:v>
                </c:pt>
                <c:pt idx="185">
                  <c:v>17317.5</c:v>
                </c:pt>
                <c:pt idx="186">
                  <c:v>17317.5</c:v>
                </c:pt>
                <c:pt idx="187">
                  <c:v>17317.5</c:v>
                </c:pt>
                <c:pt idx="188">
                  <c:v>17337</c:v>
                </c:pt>
                <c:pt idx="189">
                  <c:v>17341</c:v>
                </c:pt>
                <c:pt idx="190">
                  <c:v>17350</c:v>
                </c:pt>
                <c:pt idx="191">
                  <c:v>17353.5</c:v>
                </c:pt>
                <c:pt idx="192">
                  <c:v>17353.5</c:v>
                </c:pt>
                <c:pt idx="193">
                  <c:v>17353.5</c:v>
                </c:pt>
                <c:pt idx="194">
                  <c:v>17353.5</c:v>
                </c:pt>
                <c:pt idx="195">
                  <c:v>17355</c:v>
                </c:pt>
                <c:pt idx="196">
                  <c:v>17355</c:v>
                </c:pt>
                <c:pt idx="197">
                  <c:v>17355</c:v>
                </c:pt>
                <c:pt idx="198">
                  <c:v>17355</c:v>
                </c:pt>
                <c:pt idx="199">
                  <c:v>17396</c:v>
                </c:pt>
                <c:pt idx="200">
                  <c:v>17414</c:v>
                </c:pt>
                <c:pt idx="201">
                  <c:v>17837</c:v>
                </c:pt>
                <c:pt idx="202">
                  <c:v>17875</c:v>
                </c:pt>
                <c:pt idx="203">
                  <c:v>17883</c:v>
                </c:pt>
                <c:pt idx="204">
                  <c:v>17883</c:v>
                </c:pt>
                <c:pt idx="205">
                  <c:v>17884.5</c:v>
                </c:pt>
                <c:pt idx="206">
                  <c:v>17884.5</c:v>
                </c:pt>
                <c:pt idx="207">
                  <c:v>17909</c:v>
                </c:pt>
                <c:pt idx="208">
                  <c:v>17909</c:v>
                </c:pt>
                <c:pt idx="209">
                  <c:v>17927</c:v>
                </c:pt>
                <c:pt idx="210">
                  <c:v>17968</c:v>
                </c:pt>
                <c:pt idx="211">
                  <c:v>18022</c:v>
                </c:pt>
                <c:pt idx="212">
                  <c:v>18040.5</c:v>
                </c:pt>
                <c:pt idx="213">
                  <c:v>18045</c:v>
                </c:pt>
                <c:pt idx="214">
                  <c:v>18045</c:v>
                </c:pt>
                <c:pt idx="215">
                  <c:v>18045</c:v>
                </c:pt>
                <c:pt idx="216">
                  <c:v>18045</c:v>
                </c:pt>
                <c:pt idx="217">
                  <c:v>18052</c:v>
                </c:pt>
                <c:pt idx="218">
                  <c:v>18103</c:v>
                </c:pt>
                <c:pt idx="219">
                  <c:v>18429</c:v>
                </c:pt>
                <c:pt idx="220">
                  <c:v>18563</c:v>
                </c:pt>
                <c:pt idx="221">
                  <c:v>18629</c:v>
                </c:pt>
                <c:pt idx="222">
                  <c:v>18645</c:v>
                </c:pt>
                <c:pt idx="223">
                  <c:v>19009</c:v>
                </c:pt>
                <c:pt idx="224">
                  <c:v>19009</c:v>
                </c:pt>
                <c:pt idx="225">
                  <c:v>19183</c:v>
                </c:pt>
                <c:pt idx="226">
                  <c:v>19191</c:v>
                </c:pt>
                <c:pt idx="227">
                  <c:v>19191</c:v>
                </c:pt>
                <c:pt idx="228">
                  <c:v>19191</c:v>
                </c:pt>
                <c:pt idx="229">
                  <c:v>19696</c:v>
                </c:pt>
                <c:pt idx="230">
                  <c:v>19787.5</c:v>
                </c:pt>
                <c:pt idx="231">
                  <c:v>19812</c:v>
                </c:pt>
                <c:pt idx="232">
                  <c:v>19817</c:v>
                </c:pt>
                <c:pt idx="233">
                  <c:v>20420</c:v>
                </c:pt>
                <c:pt idx="234">
                  <c:v>20450</c:v>
                </c:pt>
                <c:pt idx="235">
                  <c:v>20904</c:v>
                </c:pt>
                <c:pt idx="236">
                  <c:v>22053</c:v>
                </c:pt>
                <c:pt idx="237">
                  <c:v>22077.5</c:v>
                </c:pt>
                <c:pt idx="238">
                  <c:v>22107</c:v>
                </c:pt>
                <c:pt idx="239">
                  <c:v>22640</c:v>
                </c:pt>
                <c:pt idx="240">
                  <c:v>22723</c:v>
                </c:pt>
                <c:pt idx="241">
                  <c:v>22723</c:v>
                </c:pt>
                <c:pt idx="242">
                  <c:v>22723</c:v>
                </c:pt>
                <c:pt idx="243">
                  <c:v>22810</c:v>
                </c:pt>
                <c:pt idx="244">
                  <c:v>23278.5</c:v>
                </c:pt>
                <c:pt idx="245">
                  <c:v>23278.5</c:v>
                </c:pt>
                <c:pt idx="246">
                  <c:v>23278.5</c:v>
                </c:pt>
                <c:pt idx="247">
                  <c:v>23312</c:v>
                </c:pt>
                <c:pt idx="248">
                  <c:v>23392</c:v>
                </c:pt>
                <c:pt idx="249">
                  <c:v>23891.5</c:v>
                </c:pt>
                <c:pt idx="250">
                  <c:v>23891.5</c:v>
                </c:pt>
                <c:pt idx="251">
                  <c:v>23891.5</c:v>
                </c:pt>
                <c:pt idx="252">
                  <c:v>23898</c:v>
                </c:pt>
                <c:pt idx="253">
                  <c:v>23898</c:v>
                </c:pt>
                <c:pt idx="254">
                  <c:v>23898</c:v>
                </c:pt>
                <c:pt idx="255">
                  <c:v>23938</c:v>
                </c:pt>
                <c:pt idx="256">
                  <c:v>24087</c:v>
                </c:pt>
                <c:pt idx="257">
                  <c:v>24464</c:v>
                </c:pt>
                <c:pt idx="258">
                  <c:v>24520</c:v>
                </c:pt>
                <c:pt idx="259">
                  <c:v>24523</c:v>
                </c:pt>
                <c:pt idx="260">
                  <c:v>24664</c:v>
                </c:pt>
                <c:pt idx="261">
                  <c:v>24962</c:v>
                </c:pt>
                <c:pt idx="262">
                  <c:v>24962</c:v>
                </c:pt>
                <c:pt idx="263">
                  <c:v>24962</c:v>
                </c:pt>
                <c:pt idx="264">
                  <c:v>24962</c:v>
                </c:pt>
                <c:pt idx="265">
                  <c:v>24962</c:v>
                </c:pt>
                <c:pt idx="266">
                  <c:v>24962</c:v>
                </c:pt>
                <c:pt idx="267">
                  <c:v>24962</c:v>
                </c:pt>
                <c:pt idx="268">
                  <c:v>25031</c:v>
                </c:pt>
                <c:pt idx="269">
                  <c:v>25031</c:v>
                </c:pt>
                <c:pt idx="270">
                  <c:v>25069</c:v>
                </c:pt>
                <c:pt idx="271">
                  <c:v>25069</c:v>
                </c:pt>
                <c:pt idx="272">
                  <c:v>25069</c:v>
                </c:pt>
                <c:pt idx="273">
                  <c:v>25071</c:v>
                </c:pt>
                <c:pt idx="274">
                  <c:v>25071</c:v>
                </c:pt>
                <c:pt idx="275">
                  <c:v>25093</c:v>
                </c:pt>
                <c:pt idx="276">
                  <c:v>25093</c:v>
                </c:pt>
                <c:pt idx="277">
                  <c:v>25093</c:v>
                </c:pt>
                <c:pt idx="278">
                  <c:v>25265</c:v>
                </c:pt>
                <c:pt idx="279">
                  <c:v>25290</c:v>
                </c:pt>
                <c:pt idx="280">
                  <c:v>25737</c:v>
                </c:pt>
                <c:pt idx="281">
                  <c:v>25744</c:v>
                </c:pt>
                <c:pt idx="282">
                  <c:v>25790</c:v>
                </c:pt>
                <c:pt idx="283">
                  <c:v>25826</c:v>
                </c:pt>
                <c:pt idx="284">
                  <c:v>25844</c:v>
                </c:pt>
                <c:pt idx="285">
                  <c:v>26192</c:v>
                </c:pt>
                <c:pt idx="286">
                  <c:v>26201</c:v>
                </c:pt>
                <c:pt idx="287">
                  <c:v>26201</c:v>
                </c:pt>
                <c:pt idx="288">
                  <c:v>26276</c:v>
                </c:pt>
                <c:pt idx="289">
                  <c:v>26349</c:v>
                </c:pt>
                <c:pt idx="290">
                  <c:v>26408</c:v>
                </c:pt>
                <c:pt idx="291">
                  <c:v>26479</c:v>
                </c:pt>
                <c:pt idx="292">
                  <c:v>26883</c:v>
                </c:pt>
                <c:pt idx="293">
                  <c:v>26886</c:v>
                </c:pt>
                <c:pt idx="294">
                  <c:v>26886</c:v>
                </c:pt>
                <c:pt idx="295">
                  <c:v>26922</c:v>
                </c:pt>
                <c:pt idx="296">
                  <c:v>26924</c:v>
                </c:pt>
                <c:pt idx="297">
                  <c:v>26925.5</c:v>
                </c:pt>
                <c:pt idx="298">
                  <c:v>26958.5</c:v>
                </c:pt>
                <c:pt idx="299">
                  <c:v>26986</c:v>
                </c:pt>
                <c:pt idx="300">
                  <c:v>26998</c:v>
                </c:pt>
                <c:pt idx="301">
                  <c:v>27128.5</c:v>
                </c:pt>
                <c:pt idx="302">
                  <c:v>27422</c:v>
                </c:pt>
                <c:pt idx="303">
                  <c:v>27500.5</c:v>
                </c:pt>
                <c:pt idx="304">
                  <c:v>27527</c:v>
                </c:pt>
                <c:pt idx="305">
                  <c:v>27528</c:v>
                </c:pt>
                <c:pt idx="306">
                  <c:v>27547</c:v>
                </c:pt>
                <c:pt idx="307">
                  <c:v>27553</c:v>
                </c:pt>
                <c:pt idx="308">
                  <c:v>27553</c:v>
                </c:pt>
                <c:pt idx="309">
                  <c:v>28001</c:v>
                </c:pt>
                <c:pt idx="310">
                  <c:v>28071</c:v>
                </c:pt>
                <c:pt idx="311">
                  <c:v>28076</c:v>
                </c:pt>
                <c:pt idx="312">
                  <c:v>28732</c:v>
                </c:pt>
                <c:pt idx="313">
                  <c:v>28778</c:v>
                </c:pt>
                <c:pt idx="314">
                  <c:v>29134</c:v>
                </c:pt>
                <c:pt idx="315">
                  <c:v>29404</c:v>
                </c:pt>
                <c:pt idx="316">
                  <c:v>29706</c:v>
                </c:pt>
                <c:pt idx="317">
                  <c:v>29801</c:v>
                </c:pt>
                <c:pt idx="318">
                  <c:v>29917</c:v>
                </c:pt>
                <c:pt idx="319">
                  <c:v>30017</c:v>
                </c:pt>
                <c:pt idx="320">
                  <c:v>30046.5</c:v>
                </c:pt>
                <c:pt idx="321">
                  <c:v>30378</c:v>
                </c:pt>
                <c:pt idx="322">
                  <c:v>30623</c:v>
                </c:pt>
                <c:pt idx="323">
                  <c:v>30629.5</c:v>
                </c:pt>
                <c:pt idx="324">
                  <c:v>30671</c:v>
                </c:pt>
                <c:pt idx="325">
                  <c:v>30979</c:v>
                </c:pt>
                <c:pt idx="326">
                  <c:v>31054.5</c:v>
                </c:pt>
                <c:pt idx="327">
                  <c:v>31060</c:v>
                </c:pt>
                <c:pt idx="328">
                  <c:v>31106</c:v>
                </c:pt>
                <c:pt idx="329">
                  <c:v>31130</c:v>
                </c:pt>
                <c:pt idx="330">
                  <c:v>31574</c:v>
                </c:pt>
                <c:pt idx="331">
                  <c:v>31669</c:v>
                </c:pt>
                <c:pt idx="332">
                  <c:v>31707</c:v>
                </c:pt>
                <c:pt idx="333">
                  <c:v>31707</c:v>
                </c:pt>
                <c:pt idx="334">
                  <c:v>31713</c:v>
                </c:pt>
                <c:pt idx="335">
                  <c:v>31761</c:v>
                </c:pt>
                <c:pt idx="336">
                  <c:v>31761</c:v>
                </c:pt>
                <c:pt idx="337">
                  <c:v>32169</c:v>
                </c:pt>
                <c:pt idx="338">
                  <c:v>32180.5</c:v>
                </c:pt>
                <c:pt idx="339">
                  <c:v>32188.5</c:v>
                </c:pt>
                <c:pt idx="340">
                  <c:v>32235</c:v>
                </c:pt>
                <c:pt idx="341">
                  <c:v>32235</c:v>
                </c:pt>
                <c:pt idx="342">
                  <c:v>32237.5</c:v>
                </c:pt>
                <c:pt idx="343">
                  <c:v>32253</c:v>
                </c:pt>
                <c:pt idx="344">
                  <c:v>32343</c:v>
                </c:pt>
                <c:pt idx="345">
                  <c:v>32391.5</c:v>
                </c:pt>
                <c:pt idx="346">
                  <c:v>32794</c:v>
                </c:pt>
                <c:pt idx="347">
                  <c:v>32794</c:v>
                </c:pt>
                <c:pt idx="348">
                  <c:v>32843</c:v>
                </c:pt>
                <c:pt idx="349">
                  <c:v>32872</c:v>
                </c:pt>
                <c:pt idx="350">
                  <c:v>32873.5</c:v>
                </c:pt>
                <c:pt idx="351">
                  <c:v>32968.5</c:v>
                </c:pt>
                <c:pt idx="352">
                  <c:v>33455.5</c:v>
                </c:pt>
                <c:pt idx="353">
                  <c:v>33559</c:v>
                </c:pt>
                <c:pt idx="354">
                  <c:v>33997</c:v>
                </c:pt>
                <c:pt idx="355">
                  <c:v>34041</c:v>
                </c:pt>
                <c:pt idx="356">
                  <c:v>34044</c:v>
                </c:pt>
                <c:pt idx="357">
                  <c:v>34082</c:v>
                </c:pt>
                <c:pt idx="358">
                  <c:v>34091.5</c:v>
                </c:pt>
                <c:pt idx="359">
                  <c:v>34118</c:v>
                </c:pt>
                <c:pt idx="360">
                  <c:v>34190</c:v>
                </c:pt>
                <c:pt idx="361">
                  <c:v>34574</c:v>
                </c:pt>
                <c:pt idx="362">
                  <c:v>34618</c:v>
                </c:pt>
                <c:pt idx="363">
                  <c:v>35151</c:v>
                </c:pt>
                <c:pt idx="364">
                  <c:v>35275</c:v>
                </c:pt>
                <c:pt idx="365">
                  <c:v>35280</c:v>
                </c:pt>
                <c:pt idx="366">
                  <c:v>35288</c:v>
                </c:pt>
                <c:pt idx="367">
                  <c:v>35298</c:v>
                </c:pt>
                <c:pt idx="368">
                  <c:v>35316</c:v>
                </c:pt>
                <c:pt idx="369">
                  <c:v>35403</c:v>
                </c:pt>
                <c:pt idx="370">
                  <c:v>35823</c:v>
                </c:pt>
                <c:pt idx="371">
                  <c:v>35827.5</c:v>
                </c:pt>
                <c:pt idx="372">
                  <c:v>35914</c:v>
                </c:pt>
                <c:pt idx="373">
                  <c:v>35950</c:v>
                </c:pt>
                <c:pt idx="374">
                  <c:v>35996</c:v>
                </c:pt>
                <c:pt idx="375">
                  <c:v>35925.5</c:v>
                </c:pt>
                <c:pt idx="376">
                  <c:v>35925.5</c:v>
                </c:pt>
                <c:pt idx="377">
                  <c:v>36336</c:v>
                </c:pt>
                <c:pt idx="378">
                  <c:v>36423</c:v>
                </c:pt>
                <c:pt idx="379">
                  <c:v>36586</c:v>
                </c:pt>
                <c:pt idx="380">
                  <c:v>36652</c:v>
                </c:pt>
                <c:pt idx="381">
                  <c:v>34134</c:v>
                </c:pt>
                <c:pt idx="382">
                  <c:v>35244</c:v>
                </c:pt>
                <c:pt idx="383">
                  <c:v>37099</c:v>
                </c:pt>
                <c:pt idx="384">
                  <c:v>36990</c:v>
                </c:pt>
                <c:pt idx="385">
                  <c:v>37003</c:v>
                </c:pt>
                <c:pt idx="386">
                  <c:v>37034</c:v>
                </c:pt>
                <c:pt idx="387">
                  <c:v>37204</c:v>
                </c:pt>
                <c:pt idx="388">
                  <c:v>35823</c:v>
                </c:pt>
                <c:pt idx="389">
                  <c:v>36336</c:v>
                </c:pt>
                <c:pt idx="390">
                  <c:v>36423</c:v>
                </c:pt>
                <c:pt idx="391">
                  <c:v>36586</c:v>
                </c:pt>
                <c:pt idx="392">
                  <c:v>36652</c:v>
                </c:pt>
                <c:pt idx="393">
                  <c:v>36990</c:v>
                </c:pt>
                <c:pt idx="394">
                  <c:v>37003</c:v>
                </c:pt>
                <c:pt idx="395">
                  <c:v>37034</c:v>
                </c:pt>
                <c:pt idx="396">
                  <c:v>37204</c:v>
                </c:pt>
                <c:pt idx="397">
                  <c:v>37585</c:v>
                </c:pt>
                <c:pt idx="398">
                  <c:v>37635</c:v>
                </c:pt>
                <c:pt idx="399">
                  <c:v>37742</c:v>
                </c:pt>
                <c:pt idx="400">
                  <c:v>37812</c:v>
                </c:pt>
                <c:pt idx="401">
                  <c:v>37514</c:v>
                </c:pt>
                <c:pt idx="402">
                  <c:v>38157</c:v>
                </c:pt>
              </c:numCache>
            </c:numRef>
          </c:xVal>
          <c:yVal>
            <c:numRef>
              <c:f>'Active 1'!$O$21:$O$960</c:f>
              <c:numCache>
                <c:formatCode>General</c:formatCode>
                <c:ptCount val="940"/>
                <c:pt idx="105">
                  <c:v>0.16164019570736682</c:v>
                </c:pt>
                <c:pt idx="110">
                  <c:v>0.15696427852056644</c:v>
                </c:pt>
                <c:pt idx="113">
                  <c:v>0.15679051132781371</c:v>
                </c:pt>
                <c:pt idx="114">
                  <c:v>0.15677471431029075</c:v>
                </c:pt>
                <c:pt idx="120">
                  <c:v>0.15575317384380508</c:v>
                </c:pt>
                <c:pt idx="121">
                  <c:v>0.15183551349810748</c:v>
                </c:pt>
                <c:pt idx="122">
                  <c:v>0.15154063583767863</c:v>
                </c:pt>
                <c:pt idx="126">
                  <c:v>0.15069286256394565</c:v>
                </c:pt>
                <c:pt idx="127">
                  <c:v>0.15068759689143799</c:v>
                </c:pt>
                <c:pt idx="131">
                  <c:v>0.15002412215547309</c:v>
                </c:pt>
                <c:pt idx="132">
                  <c:v>0.14953968028476855</c:v>
                </c:pt>
                <c:pt idx="134">
                  <c:v>0.14497960789313663</c:v>
                </c:pt>
                <c:pt idx="135">
                  <c:v>0.14451622871246272</c:v>
                </c:pt>
                <c:pt idx="181">
                  <c:v>9.4007898019006386E-2</c:v>
                </c:pt>
                <c:pt idx="185">
                  <c:v>9.3992101001483419E-2</c:v>
                </c:pt>
                <c:pt idx="193">
                  <c:v>9.3612972580932041E-2</c:v>
                </c:pt>
                <c:pt idx="197">
                  <c:v>9.3597175563409046E-2</c:v>
                </c:pt>
                <c:pt idx="215">
                  <c:v>8.6330547502840915E-2</c:v>
                </c:pt>
                <c:pt idx="219">
                  <c:v>8.2286511016959496E-2</c:v>
                </c:pt>
                <c:pt idx="220">
                  <c:v>8.0875310784907117E-2</c:v>
                </c:pt>
                <c:pt idx="227">
                  <c:v>7.4261626115288581E-2</c:v>
                </c:pt>
                <c:pt idx="235">
                  <c:v>5.6221432104051977E-2</c:v>
                </c:pt>
                <c:pt idx="236">
                  <c:v>4.4120916681453709E-2</c:v>
                </c:pt>
                <c:pt idx="237">
                  <c:v>4.3862898728578459E-2</c:v>
                </c:pt>
                <c:pt idx="238">
                  <c:v>4.3552224050626642E-2</c:v>
                </c:pt>
                <c:pt idx="239">
                  <c:v>3.7939017157463117E-2</c:v>
                </c:pt>
                <c:pt idx="240">
                  <c:v>3.7064915521191871E-2</c:v>
                </c:pt>
                <c:pt idx="241">
                  <c:v>3.7064915521191871E-2</c:v>
                </c:pt>
                <c:pt idx="242">
                  <c:v>3.7064915521191871E-2</c:v>
                </c:pt>
                <c:pt idx="243">
                  <c:v>3.6148688504859361E-2</c:v>
                </c:pt>
                <c:pt idx="244">
                  <c:v>3.1214753365183756E-2</c:v>
                </c:pt>
                <c:pt idx="245">
                  <c:v>3.1214753365183756E-2</c:v>
                </c:pt>
                <c:pt idx="246">
                  <c:v>3.1214753365183756E-2</c:v>
                </c:pt>
                <c:pt idx="247">
                  <c:v>3.0861953307170648E-2</c:v>
                </c:pt>
                <c:pt idx="248">
                  <c:v>3.0019445705945363E-2</c:v>
                </c:pt>
                <c:pt idx="249">
                  <c:v>2.4759038870794947E-2</c:v>
                </c:pt>
                <c:pt idx="250">
                  <c:v>2.4759038870794947E-2</c:v>
                </c:pt>
                <c:pt idx="251">
                  <c:v>2.4759038870794947E-2</c:v>
                </c:pt>
                <c:pt idx="252">
                  <c:v>2.4690585128195386E-2</c:v>
                </c:pt>
                <c:pt idx="253">
                  <c:v>2.4690585128195386E-2</c:v>
                </c:pt>
                <c:pt idx="254">
                  <c:v>2.4690585128195386E-2</c:v>
                </c:pt>
                <c:pt idx="255">
                  <c:v>2.4269331327582744E-2</c:v>
                </c:pt>
                <c:pt idx="256">
                  <c:v>2.2700160920300638E-2</c:v>
                </c:pt>
                <c:pt idx="257">
                  <c:v>1.8729843849526417E-2</c:v>
                </c:pt>
                <c:pt idx="258">
                  <c:v>1.8140088528668719E-2</c:v>
                </c:pt>
                <c:pt idx="259">
                  <c:v>1.8108494493622784E-2</c:v>
                </c:pt>
                <c:pt idx="260">
                  <c:v>1.6623574846463207E-2</c:v>
                </c:pt>
                <c:pt idx="261">
                  <c:v>1.3485234031898996E-2</c:v>
                </c:pt>
                <c:pt idx="262">
                  <c:v>1.3485234031898996E-2</c:v>
                </c:pt>
                <c:pt idx="263">
                  <c:v>1.3485234031898996E-2</c:v>
                </c:pt>
                <c:pt idx="264">
                  <c:v>1.3485234031898996E-2</c:v>
                </c:pt>
                <c:pt idx="265">
                  <c:v>1.3485234031898996E-2</c:v>
                </c:pt>
                <c:pt idx="266">
                  <c:v>1.3485234031898996E-2</c:v>
                </c:pt>
                <c:pt idx="267">
                  <c:v>1.3485234031898996E-2</c:v>
                </c:pt>
                <c:pt idx="268">
                  <c:v>1.2758571225842175E-2</c:v>
                </c:pt>
                <c:pt idx="269">
                  <c:v>1.2758571225842175E-2</c:v>
                </c:pt>
                <c:pt idx="270">
                  <c:v>1.2358380115260137E-2</c:v>
                </c:pt>
                <c:pt idx="271">
                  <c:v>1.2358380115260137E-2</c:v>
                </c:pt>
                <c:pt idx="272">
                  <c:v>1.2358380115260137E-2</c:v>
                </c:pt>
                <c:pt idx="273">
                  <c:v>1.2337317425229533E-2</c:v>
                </c:pt>
                <c:pt idx="274">
                  <c:v>1.2337317425229533E-2</c:v>
                </c:pt>
                <c:pt idx="275">
                  <c:v>1.2105627834892552E-2</c:v>
                </c:pt>
                <c:pt idx="276">
                  <c:v>1.2105627834892552E-2</c:v>
                </c:pt>
                <c:pt idx="277">
                  <c:v>1.2105627834892552E-2</c:v>
                </c:pt>
                <c:pt idx="278">
                  <c:v>1.0294236492258191E-2</c:v>
                </c:pt>
                <c:pt idx="279">
                  <c:v>1.0030952866875276E-2</c:v>
                </c:pt>
                <c:pt idx="280">
                  <c:v>5.323441645028959E-3</c:v>
                </c:pt>
                <c:pt idx="281">
                  <c:v>5.2497222299217605E-3</c:v>
                </c:pt>
                <c:pt idx="282">
                  <c:v>4.7652803592171944E-3</c:v>
                </c:pt>
                <c:pt idx="283">
                  <c:v>4.3861519386658165E-3</c:v>
                </c:pt>
                <c:pt idx="284">
                  <c:v>4.1965877283900999E-3</c:v>
                </c:pt>
                <c:pt idx="285">
                  <c:v>5.3167966306011394E-4</c:v>
                </c:pt>
                <c:pt idx="286">
                  <c:v>4.368975579222556E-4</c:v>
                </c:pt>
                <c:pt idx="287">
                  <c:v>4.368975579222556E-4</c:v>
                </c:pt>
                <c:pt idx="288">
                  <c:v>-3.529533182264899E-4</c:v>
                </c:pt>
                <c:pt idx="289">
                  <c:v>-1.12174150434452E-3</c:v>
                </c:pt>
                <c:pt idx="290">
                  <c:v>-1.7430908602482087E-3</c:v>
                </c:pt>
                <c:pt idx="291">
                  <c:v>-2.4908163563356345E-3</c:v>
                </c:pt>
                <c:pt idx="292">
                  <c:v>-6.7454797425233748E-3</c:v>
                </c:pt>
                <c:pt idx="293">
                  <c:v>-6.7770737775693091E-3</c:v>
                </c:pt>
                <c:pt idx="294">
                  <c:v>-6.7770737775693091E-3</c:v>
                </c:pt>
                <c:pt idx="295">
                  <c:v>-7.1562021981206869E-3</c:v>
                </c:pt>
                <c:pt idx="296">
                  <c:v>-7.1772648881513468E-3</c:v>
                </c:pt>
                <c:pt idx="297">
                  <c:v>-7.1930619056743139E-3</c:v>
                </c:pt>
                <c:pt idx="298">
                  <c:v>-7.5405962911797575E-3</c:v>
                </c:pt>
                <c:pt idx="299">
                  <c:v>-7.8302082791009697E-3</c:v>
                </c:pt>
                <c:pt idx="300">
                  <c:v>-7.9565844192847623E-3</c:v>
                </c:pt>
                <c:pt idx="301">
                  <c:v>-9.330924943783514E-3</c:v>
                </c:pt>
                <c:pt idx="302">
                  <c:v>-1.2421874705778768E-2</c:v>
                </c:pt>
                <c:pt idx="303">
                  <c:v>-1.3248585289481085E-2</c:v>
                </c:pt>
                <c:pt idx="304">
                  <c:v>-1.3527665932386967E-2</c:v>
                </c:pt>
                <c:pt idx="305">
                  <c:v>-1.3538197277402297E-2</c:v>
                </c:pt>
                <c:pt idx="306">
                  <c:v>-1.3738292832693288E-2</c:v>
                </c:pt>
                <c:pt idx="307">
                  <c:v>-1.3801480902785213E-2</c:v>
                </c:pt>
                <c:pt idx="308">
                  <c:v>-1.3801480902785213E-2</c:v>
                </c:pt>
                <c:pt idx="309">
                  <c:v>-1.8519523469646859E-2</c:v>
                </c:pt>
                <c:pt idx="310">
                  <c:v>-1.925671762071901E-2</c:v>
                </c:pt>
                <c:pt idx="311">
                  <c:v>-1.9309374345795549E-2</c:v>
                </c:pt>
                <c:pt idx="312">
                  <c:v>-2.621793667584299E-2</c:v>
                </c:pt>
                <c:pt idx="313">
                  <c:v>-2.6702378546547501E-2</c:v>
                </c:pt>
                <c:pt idx="314">
                  <c:v>-3.045153737200007E-2</c:v>
                </c:pt>
                <c:pt idx="315">
                  <c:v>-3.3295000526135432E-2</c:v>
                </c:pt>
                <c:pt idx="316">
                  <c:v>-3.6475466720760907E-2</c:v>
                </c:pt>
                <c:pt idx="317">
                  <c:v>-3.7475944497215974E-2</c:v>
                </c:pt>
                <c:pt idx="318">
                  <c:v>-3.8697580518992636E-2</c:v>
                </c:pt>
                <c:pt idx="319">
                  <c:v>-3.9750715020524241E-2</c:v>
                </c:pt>
                <c:pt idx="320">
                  <c:v>-4.0061389698476058E-2</c:v>
                </c:pt>
                <c:pt idx="321">
                  <c:v>-4.3552530571053405E-2</c:v>
                </c:pt>
                <c:pt idx="322">
                  <c:v>-4.6132710099805851E-2</c:v>
                </c:pt>
                <c:pt idx="323">
                  <c:v>-4.6201163842405413E-2</c:v>
                </c:pt>
                <c:pt idx="324">
                  <c:v>-4.6638214660541022E-2</c:v>
                </c:pt>
                <c:pt idx="325">
                  <c:v>-4.9881868925258421E-2</c:v>
                </c:pt>
                <c:pt idx="326">
                  <c:v>-5.0676985473914749E-2</c:v>
                </c:pt>
                <c:pt idx="327">
                  <c:v>-5.073490787149898E-2</c:v>
                </c:pt>
                <c:pt idx="328">
                  <c:v>-5.1219349742203546E-2</c:v>
                </c:pt>
                <c:pt idx="329">
                  <c:v>-5.1472102022571131E-2</c:v>
                </c:pt>
                <c:pt idx="330">
                  <c:v>-5.6148019209371514E-2</c:v>
                </c:pt>
                <c:pt idx="331">
                  <c:v>-5.7148496985826525E-2</c:v>
                </c:pt>
                <c:pt idx="332">
                  <c:v>-5.7548688096408562E-2</c:v>
                </c:pt>
                <c:pt idx="333">
                  <c:v>-5.7548688096408562E-2</c:v>
                </c:pt>
                <c:pt idx="334">
                  <c:v>-5.7611876166500486E-2</c:v>
                </c:pt>
                <c:pt idx="335">
                  <c:v>-5.8117380727235657E-2</c:v>
                </c:pt>
                <c:pt idx="336">
                  <c:v>-5.8117380727235657E-2</c:v>
                </c:pt>
                <c:pt idx="337">
                  <c:v>-6.2414169493484661E-2</c:v>
                </c:pt>
                <c:pt idx="338">
                  <c:v>-6.2535279961160761E-2</c:v>
                </c:pt>
                <c:pt idx="339">
                  <c:v>-6.261953072128329E-2</c:v>
                </c:pt>
                <c:pt idx="340">
                  <c:v>-6.3109238264495493E-2</c:v>
                </c:pt>
                <c:pt idx="341">
                  <c:v>-6.3109238264495493E-2</c:v>
                </c:pt>
                <c:pt idx="342">
                  <c:v>-6.313556662703379E-2</c:v>
                </c:pt>
                <c:pt idx="343">
                  <c:v>-6.329880247477121E-2</c:v>
                </c:pt>
                <c:pt idx="344">
                  <c:v>-6.4246623526149627E-2</c:v>
                </c:pt>
                <c:pt idx="345">
                  <c:v>-6.475739375939249E-2</c:v>
                </c:pt>
                <c:pt idx="346">
                  <c:v>-6.8996260128057263E-2</c:v>
                </c:pt>
                <c:pt idx="347">
                  <c:v>-6.8996260128057263E-2</c:v>
                </c:pt>
                <c:pt idx="348">
                  <c:v>-6.9512296033807708E-2</c:v>
                </c:pt>
                <c:pt idx="349">
                  <c:v>-6.9817705039251887E-2</c:v>
                </c:pt>
                <c:pt idx="350">
                  <c:v>-6.9833502056774854E-2</c:v>
                </c:pt>
                <c:pt idx="351">
                  <c:v>-7.0833979833229921E-2</c:v>
                </c:pt>
                <c:pt idx="352">
                  <c:v>-7.596274485568888E-2</c:v>
                </c:pt>
                <c:pt idx="353">
                  <c:v>-7.7052739064774112E-2</c:v>
                </c:pt>
                <c:pt idx="354">
                  <c:v>-8.166546818148257E-2</c:v>
                </c:pt>
                <c:pt idx="355">
                  <c:v>-8.2128847362156476E-2</c:v>
                </c:pt>
                <c:pt idx="356">
                  <c:v>-8.2160441397202466E-2</c:v>
                </c:pt>
                <c:pt idx="357">
                  <c:v>-8.2560632507784448E-2</c:v>
                </c:pt>
                <c:pt idx="358">
                  <c:v>-8.2660680285429944E-2</c:v>
                </c:pt>
                <c:pt idx="359">
                  <c:v>-8.2939760928335826E-2</c:v>
                </c:pt>
                <c:pt idx="360">
                  <c:v>-8.3698017769438582E-2</c:v>
                </c:pt>
                <c:pt idx="361">
                  <c:v>-8.7742054255320001E-2</c:v>
                </c:pt>
                <c:pt idx="362">
                  <c:v>-8.8205433435993907E-2</c:v>
                </c:pt>
                <c:pt idx="363">
                  <c:v>-9.3818640329157432E-2</c:v>
                </c:pt>
                <c:pt idx="364">
                  <c:v>-9.5124527111056623E-2</c:v>
                </c:pt>
                <c:pt idx="365">
                  <c:v>-9.5177183836133217E-2</c:v>
                </c:pt>
                <c:pt idx="366">
                  <c:v>-9.5261434596255745E-2</c:v>
                </c:pt>
                <c:pt idx="367">
                  <c:v>-9.5366748046408933E-2</c:v>
                </c:pt>
                <c:pt idx="368">
                  <c:v>-9.5556312256684595E-2</c:v>
                </c:pt>
                <c:pt idx="369">
                  <c:v>-9.6472539273017133E-2</c:v>
                </c:pt>
                <c:pt idx="370">
                  <c:v>-0.10089570417944993</c:v>
                </c:pt>
                <c:pt idx="371">
                  <c:v>-0.10094309523201883</c:v>
                </c:pt>
                <c:pt idx="372">
                  <c:v>-0.10185405657584368</c:v>
                </c:pt>
                <c:pt idx="373">
                  <c:v>-0.10223318499639505</c:v>
                </c:pt>
                <c:pt idx="374">
                  <c:v>-0.10271762686709962</c:v>
                </c:pt>
                <c:pt idx="375">
                  <c:v>-0.10197516704351983</c:v>
                </c:pt>
                <c:pt idx="376">
                  <c:v>-0.10197516704351983</c:v>
                </c:pt>
                <c:pt idx="377">
                  <c:v>-0.10629828417230708</c:v>
                </c:pt>
                <c:pt idx="378">
                  <c:v>-0.10721451118863962</c:v>
                </c:pt>
                <c:pt idx="379">
                  <c:v>-0.10893112042613612</c:v>
                </c:pt>
                <c:pt idx="380">
                  <c:v>-0.10962618919714701</c:v>
                </c:pt>
                <c:pt idx="381">
                  <c:v>-8.3108262448580883E-2</c:v>
                </c:pt>
                <c:pt idx="382">
                  <c:v>-9.4798055415581839E-2</c:v>
                </c:pt>
                <c:pt idx="383">
                  <c:v>-0.11433370041899332</c:v>
                </c:pt>
                <c:pt idx="384">
                  <c:v>-0.11318578381232386</c:v>
                </c:pt>
                <c:pt idx="385">
                  <c:v>-0.11332269129752298</c:v>
                </c:pt>
                <c:pt idx="386">
                  <c:v>-0.11364916299299777</c:v>
                </c:pt>
                <c:pt idx="387">
                  <c:v>-0.11543949164560152</c:v>
                </c:pt>
                <c:pt idx="388">
                  <c:v>-0.10089570417944993</c:v>
                </c:pt>
                <c:pt idx="389">
                  <c:v>-0.10629828417230708</c:v>
                </c:pt>
                <c:pt idx="390">
                  <c:v>-0.10721451118863962</c:v>
                </c:pt>
                <c:pt idx="391">
                  <c:v>-0.10893112042613612</c:v>
                </c:pt>
                <c:pt idx="392">
                  <c:v>-0.10962618919714701</c:v>
                </c:pt>
                <c:pt idx="393">
                  <c:v>-0.11318578381232386</c:v>
                </c:pt>
                <c:pt idx="394">
                  <c:v>-0.11332269129752298</c:v>
                </c:pt>
                <c:pt idx="395">
                  <c:v>-0.11364916299299777</c:v>
                </c:pt>
                <c:pt idx="396">
                  <c:v>-0.11543949164560152</c:v>
                </c:pt>
                <c:pt idx="397">
                  <c:v>-0.11945193409643701</c:v>
                </c:pt>
                <c:pt idx="398">
                  <c:v>-0.11997850134720278</c:v>
                </c:pt>
                <c:pt idx="399">
                  <c:v>-0.12110535526384164</c:v>
                </c:pt>
                <c:pt idx="400">
                  <c:v>-0.12184254941491374</c:v>
                </c:pt>
                <c:pt idx="401">
                  <c:v>-0.11870420860034953</c:v>
                </c:pt>
                <c:pt idx="402">
                  <c:v>-0.12547586344519784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56B-4877-82DD-8F5785837B88}"/>
            </c:ext>
          </c:extLst>
        </c:ser>
        <c:ser>
          <c:idx val="8"/>
          <c:order val="8"/>
          <c:tx>
            <c:strRef>
              <c:f>'Active 1'!$R$20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CCFFCC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'Active 1'!$F$21:$F$960</c:f>
              <c:numCache>
                <c:formatCode>General</c:formatCode>
                <c:ptCount val="940"/>
                <c:pt idx="0">
                  <c:v>-35829.5</c:v>
                </c:pt>
                <c:pt idx="1">
                  <c:v>-35341</c:v>
                </c:pt>
                <c:pt idx="2">
                  <c:v>-34823</c:v>
                </c:pt>
                <c:pt idx="3">
                  <c:v>-33038</c:v>
                </c:pt>
                <c:pt idx="4">
                  <c:v>-32237</c:v>
                </c:pt>
                <c:pt idx="5">
                  <c:v>-31732</c:v>
                </c:pt>
                <c:pt idx="6">
                  <c:v>-29480</c:v>
                </c:pt>
                <c:pt idx="7">
                  <c:v>-25859</c:v>
                </c:pt>
                <c:pt idx="8">
                  <c:v>-25774</c:v>
                </c:pt>
                <c:pt idx="9">
                  <c:v>-25305</c:v>
                </c:pt>
                <c:pt idx="10">
                  <c:v>-22268</c:v>
                </c:pt>
                <c:pt idx="11">
                  <c:v>-22142</c:v>
                </c:pt>
                <c:pt idx="12">
                  <c:v>-20429</c:v>
                </c:pt>
                <c:pt idx="13">
                  <c:v>-15031.5</c:v>
                </c:pt>
                <c:pt idx="14">
                  <c:v>-13155</c:v>
                </c:pt>
                <c:pt idx="15">
                  <c:v>-11890</c:v>
                </c:pt>
                <c:pt idx="16">
                  <c:v>-10198</c:v>
                </c:pt>
                <c:pt idx="17">
                  <c:v>-10169</c:v>
                </c:pt>
                <c:pt idx="18">
                  <c:v>-10145</c:v>
                </c:pt>
                <c:pt idx="19">
                  <c:v>-9726</c:v>
                </c:pt>
                <c:pt idx="20">
                  <c:v>-9721</c:v>
                </c:pt>
                <c:pt idx="21">
                  <c:v>-9640</c:v>
                </c:pt>
                <c:pt idx="22">
                  <c:v>-9068</c:v>
                </c:pt>
                <c:pt idx="23">
                  <c:v>-8936.5</c:v>
                </c:pt>
                <c:pt idx="24">
                  <c:v>-8343</c:v>
                </c:pt>
                <c:pt idx="25">
                  <c:v>-7901</c:v>
                </c:pt>
                <c:pt idx="26">
                  <c:v>-4896</c:v>
                </c:pt>
                <c:pt idx="27">
                  <c:v>-4847</c:v>
                </c:pt>
                <c:pt idx="28">
                  <c:v>-4829</c:v>
                </c:pt>
                <c:pt idx="29">
                  <c:v>-3747</c:v>
                </c:pt>
                <c:pt idx="30">
                  <c:v>-3716</c:v>
                </c:pt>
                <c:pt idx="31">
                  <c:v>-2998</c:v>
                </c:pt>
                <c:pt idx="32">
                  <c:v>-2980</c:v>
                </c:pt>
                <c:pt idx="33">
                  <c:v>-2939</c:v>
                </c:pt>
                <c:pt idx="34">
                  <c:v>-2926</c:v>
                </c:pt>
                <c:pt idx="35">
                  <c:v>0</c:v>
                </c:pt>
                <c:pt idx="36">
                  <c:v>16</c:v>
                </c:pt>
                <c:pt idx="37">
                  <c:v>1068.5</c:v>
                </c:pt>
                <c:pt idx="38">
                  <c:v>2853</c:v>
                </c:pt>
                <c:pt idx="39">
                  <c:v>3066</c:v>
                </c:pt>
                <c:pt idx="40">
                  <c:v>4097</c:v>
                </c:pt>
                <c:pt idx="41">
                  <c:v>4108.5</c:v>
                </c:pt>
                <c:pt idx="42">
                  <c:v>4110</c:v>
                </c:pt>
                <c:pt idx="43">
                  <c:v>4110</c:v>
                </c:pt>
                <c:pt idx="44">
                  <c:v>4143</c:v>
                </c:pt>
                <c:pt idx="45">
                  <c:v>4144.5</c:v>
                </c:pt>
                <c:pt idx="46">
                  <c:v>4151</c:v>
                </c:pt>
                <c:pt idx="47">
                  <c:v>4628</c:v>
                </c:pt>
                <c:pt idx="48">
                  <c:v>4687</c:v>
                </c:pt>
                <c:pt idx="49">
                  <c:v>4777</c:v>
                </c:pt>
                <c:pt idx="50">
                  <c:v>4813</c:v>
                </c:pt>
                <c:pt idx="51">
                  <c:v>5834.5</c:v>
                </c:pt>
                <c:pt idx="52">
                  <c:v>5854</c:v>
                </c:pt>
                <c:pt idx="53">
                  <c:v>5859</c:v>
                </c:pt>
                <c:pt idx="54">
                  <c:v>5895</c:v>
                </c:pt>
                <c:pt idx="55">
                  <c:v>5908</c:v>
                </c:pt>
                <c:pt idx="56">
                  <c:v>5923</c:v>
                </c:pt>
                <c:pt idx="57">
                  <c:v>5985</c:v>
                </c:pt>
                <c:pt idx="58">
                  <c:v>6162</c:v>
                </c:pt>
                <c:pt idx="59">
                  <c:v>6503</c:v>
                </c:pt>
                <c:pt idx="60">
                  <c:v>6680</c:v>
                </c:pt>
                <c:pt idx="61">
                  <c:v>6995</c:v>
                </c:pt>
                <c:pt idx="62">
                  <c:v>7062</c:v>
                </c:pt>
                <c:pt idx="63">
                  <c:v>7080</c:v>
                </c:pt>
                <c:pt idx="64">
                  <c:v>7144</c:v>
                </c:pt>
                <c:pt idx="65">
                  <c:v>7572</c:v>
                </c:pt>
                <c:pt idx="66">
                  <c:v>7585</c:v>
                </c:pt>
                <c:pt idx="67">
                  <c:v>7590</c:v>
                </c:pt>
                <c:pt idx="68">
                  <c:v>7634</c:v>
                </c:pt>
                <c:pt idx="69">
                  <c:v>7674</c:v>
                </c:pt>
                <c:pt idx="70">
                  <c:v>7679</c:v>
                </c:pt>
                <c:pt idx="71">
                  <c:v>7706</c:v>
                </c:pt>
                <c:pt idx="72">
                  <c:v>7782</c:v>
                </c:pt>
                <c:pt idx="73">
                  <c:v>8247</c:v>
                </c:pt>
                <c:pt idx="74">
                  <c:v>8311</c:v>
                </c:pt>
                <c:pt idx="75">
                  <c:v>8314</c:v>
                </c:pt>
                <c:pt idx="76">
                  <c:v>8342</c:v>
                </c:pt>
                <c:pt idx="77">
                  <c:v>8442</c:v>
                </c:pt>
                <c:pt idx="78">
                  <c:v>8804.5</c:v>
                </c:pt>
                <c:pt idx="79">
                  <c:v>8888</c:v>
                </c:pt>
                <c:pt idx="80">
                  <c:v>8888</c:v>
                </c:pt>
                <c:pt idx="81">
                  <c:v>9027</c:v>
                </c:pt>
                <c:pt idx="82">
                  <c:v>9573</c:v>
                </c:pt>
                <c:pt idx="83">
                  <c:v>9628.5</c:v>
                </c:pt>
                <c:pt idx="84">
                  <c:v>9669.5</c:v>
                </c:pt>
                <c:pt idx="85">
                  <c:v>9733.5</c:v>
                </c:pt>
                <c:pt idx="86">
                  <c:v>10135</c:v>
                </c:pt>
                <c:pt idx="87">
                  <c:v>10194</c:v>
                </c:pt>
                <c:pt idx="88">
                  <c:v>10241.5</c:v>
                </c:pt>
                <c:pt idx="89">
                  <c:v>10258</c:v>
                </c:pt>
                <c:pt idx="90">
                  <c:v>10323.5</c:v>
                </c:pt>
                <c:pt idx="91">
                  <c:v>10341.5</c:v>
                </c:pt>
                <c:pt idx="92">
                  <c:v>10627</c:v>
                </c:pt>
                <c:pt idx="93">
                  <c:v>10627</c:v>
                </c:pt>
                <c:pt idx="94">
                  <c:v>10662</c:v>
                </c:pt>
                <c:pt idx="95">
                  <c:v>10663.5</c:v>
                </c:pt>
                <c:pt idx="96">
                  <c:v>10676</c:v>
                </c:pt>
                <c:pt idx="97">
                  <c:v>10704</c:v>
                </c:pt>
                <c:pt idx="98">
                  <c:v>10707</c:v>
                </c:pt>
                <c:pt idx="99">
                  <c:v>10716</c:v>
                </c:pt>
                <c:pt idx="100">
                  <c:v>10748</c:v>
                </c:pt>
                <c:pt idx="101">
                  <c:v>10761</c:v>
                </c:pt>
                <c:pt idx="102">
                  <c:v>10768.5</c:v>
                </c:pt>
                <c:pt idx="103">
                  <c:v>10770</c:v>
                </c:pt>
                <c:pt idx="104">
                  <c:v>10840</c:v>
                </c:pt>
                <c:pt idx="105">
                  <c:v>10894</c:v>
                </c:pt>
                <c:pt idx="106">
                  <c:v>11241.5</c:v>
                </c:pt>
                <c:pt idx="107">
                  <c:v>11271</c:v>
                </c:pt>
                <c:pt idx="108">
                  <c:v>11296</c:v>
                </c:pt>
                <c:pt idx="109">
                  <c:v>11312</c:v>
                </c:pt>
                <c:pt idx="110">
                  <c:v>11338</c:v>
                </c:pt>
                <c:pt idx="111">
                  <c:v>11338</c:v>
                </c:pt>
                <c:pt idx="112">
                  <c:v>11354.5</c:v>
                </c:pt>
                <c:pt idx="113">
                  <c:v>11354.5</c:v>
                </c:pt>
                <c:pt idx="114">
                  <c:v>11356</c:v>
                </c:pt>
                <c:pt idx="115">
                  <c:v>11356</c:v>
                </c:pt>
                <c:pt idx="116">
                  <c:v>11397</c:v>
                </c:pt>
                <c:pt idx="117">
                  <c:v>11407</c:v>
                </c:pt>
                <c:pt idx="118">
                  <c:v>11432</c:v>
                </c:pt>
                <c:pt idx="119">
                  <c:v>11443</c:v>
                </c:pt>
                <c:pt idx="120">
                  <c:v>11453</c:v>
                </c:pt>
                <c:pt idx="121">
                  <c:v>11825</c:v>
                </c:pt>
                <c:pt idx="122">
                  <c:v>11853</c:v>
                </c:pt>
                <c:pt idx="123">
                  <c:v>11879</c:v>
                </c:pt>
                <c:pt idx="124">
                  <c:v>11907</c:v>
                </c:pt>
                <c:pt idx="125">
                  <c:v>11933</c:v>
                </c:pt>
                <c:pt idx="126">
                  <c:v>11933.5</c:v>
                </c:pt>
                <c:pt idx="127">
                  <c:v>11934</c:v>
                </c:pt>
                <c:pt idx="128">
                  <c:v>11952</c:v>
                </c:pt>
                <c:pt idx="129">
                  <c:v>11979</c:v>
                </c:pt>
                <c:pt idx="130">
                  <c:v>11992</c:v>
                </c:pt>
                <c:pt idx="131">
                  <c:v>11997</c:v>
                </c:pt>
                <c:pt idx="132">
                  <c:v>12043</c:v>
                </c:pt>
                <c:pt idx="133">
                  <c:v>12465</c:v>
                </c:pt>
                <c:pt idx="134">
                  <c:v>12476</c:v>
                </c:pt>
                <c:pt idx="135">
                  <c:v>12520</c:v>
                </c:pt>
                <c:pt idx="136">
                  <c:v>13053</c:v>
                </c:pt>
                <c:pt idx="137">
                  <c:v>13099</c:v>
                </c:pt>
                <c:pt idx="138">
                  <c:v>13130</c:v>
                </c:pt>
                <c:pt idx="139">
                  <c:v>13253</c:v>
                </c:pt>
                <c:pt idx="140">
                  <c:v>13669</c:v>
                </c:pt>
                <c:pt idx="141">
                  <c:v>13689</c:v>
                </c:pt>
                <c:pt idx="142">
                  <c:v>14234.5</c:v>
                </c:pt>
                <c:pt idx="143">
                  <c:v>14241</c:v>
                </c:pt>
                <c:pt idx="144">
                  <c:v>14242.5</c:v>
                </c:pt>
                <c:pt idx="145">
                  <c:v>14246</c:v>
                </c:pt>
                <c:pt idx="146">
                  <c:v>14248</c:v>
                </c:pt>
                <c:pt idx="147">
                  <c:v>14829.5</c:v>
                </c:pt>
                <c:pt idx="148">
                  <c:v>14931</c:v>
                </c:pt>
                <c:pt idx="149">
                  <c:v>15559</c:v>
                </c:pt>
                <c:pt idx="150">
                  <c:v>15564</c:v>
                </c:pt>
                <c:pt idx="151">
                  <c:v>15587</c:v>
                </c:pt>
                <c:pt idx="152">
                  <c:v>15618</c:v>
                </c:pt>
                <c:pt idx="153">
                  <c:v>15623</c:v>
                </c:pt>
                <c:pt idx="154">
                  <c:v>15636</c:v>
                </c:pt>
                <c:pt idx="155">
                  <c:v>15641</c:v>
                </c:pt>
                <c:pt idx="156">
                  <c:v>16095</c:v>
                </c:pt>
                <c:pt idx="157">
                  <c:v>16113</c:v>
                </c:pt>
                <c:pt idx="158">
                  <c:v>16124.5</c:v>
                </c:pt>
                <c:pt idx="159">
                  <c:v>16134</c:v>
                </c:pt>
                <c:pt idx="160">
                  <c:v>16134</c:v>
                </c:pt>
                <c:pt idx="161">
                  <c:v>16139</c:v>
                </c:pt>
                <c:pt idx="162">
                  <c:v>16139</c:v>
                </c:pt>
                <c:pt idx="163">
                  <c:v>16231</c:v>
                </c:pt>
                <c:pt idx="164">
                  <c:v>16249</c:v>
                </c:pt>
                <c:pt idx="165">
                  <c:v>16254</c:v>
                </c:pt>
                <c:pt idx="166">
                  <c:v>16298</c:v>
                </c:pt>
                <c:pt idx="167">
                  <c:v>16605</c:v>
                </c:pt>
                <c:pt idx="168">
                  <c:v>16695</c:v>
                </c:pt>
                <c:pt idx="169">
                  <c:v>16701</c:v>
                </c:pt>
                <c:pt idx="170">
                  <c:v>16764</c:v>
                </c:pt>
                <c:pt idx="171">
                  <c:v>16785</c:v>
                </c:pt>
                <c:pt idx="172">
                  <c:v>17229</c:v>
                </c:pt>
                <c:pt idx="173">
                  <c:v>17234</c:v>
                </c:pt>
                <c:pt idx="174">
                  <c:v>17247</c:v>
                </c:pt>
                <c:pt idx="175">
                  <c:v>17265</c:v>
                </c:pt>
                <c:pt idx="176">
                  <c:v>17265</c:v>
                </c:pt>
                <c:pt idx="177">
                  <c:v>17266.5</c:v>
                </c:pt>
                <c:pt idx="178">
                  <c:v>17266.5</c:v>
                </c:pt>
                <c:pt idx="179">
                  <c:v>17314</c:v>
                </c:pt>
                <c:pt idx="180">
                  <c:v>17316</c:v>
                </c:pt>
                <c:pt idx="181">
                  <c:v>17316</c:v>
                </c:pt>
                <c:pt idx="182">
                  <c:v>17316</c:v>
                </c:pt>
                <c:pt idx="183">
                  <c:v>17316</c:v>
                </c:pt>
                <c:pt idx="184">
                  <c:v>17317.5</c:v>
                </c:pt>
                <c:pt idx="185">
                  <c:v>17317.5</c:v>
                </c:pt>
                <c:pt idx="186">
                  <c:v>17317.5</c:v>
                </c:pt>
                <c:pt idx="187">
                  <c:v>17317.5</c:v>
                </c:pt>
                <c:pt idx="188">
                  <c:v>17337</c:v>
                </c:pt>
                <c:pt idx="189">
                  <c:v>17341</c:v>
                </c:pt>
                <c:pt idx="190">
                  <c:v>17350</c:v>
                </c:pt>
                <c:pt idx="191">
                  <c:v>17353.5</c:v>
                </c:pt>
                <c:pt idx="192">
                  <c:v>17353.5</c:v>
                </c:pt>
                <c:pt idx="193">
                  <c:v>17353.5</c:v>
                </c:pt>
                <c:pt idx="194">
                  <c:v>17353.5</c:v>
                </c:pt>
                <c:pt idx="195">
                  <c:v>17355</c:v>
                </c:pt>
                <c:pt idx="196">
                  <c:v>17355</c:v>
                </c:pt>
                <c:pt idx="197">
                  <c:v>17355</c:v>
                </c:pt>
                <c:pt idx="198">
                  <c:v>17355</c:v>
                </c:pt>
                <c:pt idx="199">
                  <c:v>17396</c:v>
                </c:pt>
                <c:pt idx="200">
                  <c:v>17414</c:v>
                </c:pt>
                <c:pt idx="201">
                  <c:v>17837</c:v>
                </c:pt>
                <c:pt idx="202">
                  <c:v>17875</c:v>
                </c:pt>
                <c:pt idx="203">
                  <c:v>17883</c:v>
                </c:pt>
                <c:pt idx="204">
                  <c:v>17883</c:v>
                </c:pt>
                <c:pt idx="205">
                  <c:v>17884.5</c:v>
                </c:pt>
                <c:pt idx="206">
                  <c:v>17884.5</c:v>
                </c:pt>
                <c:pt idx="207">
                  <c:v>17909</c:v>
                </c:pt>
                <c:pt idx="208">
                  <c:v>17909</c:v>
                </c:pt>
                <c:pt idx="209">
                  <c:v>17927</c:v>
                </c:pt>
                <c:pt idx="210">
                  <c:v>17968</c:v>
                </c:pt>
                <c:pt idx="211">
                  <c:v>18022</c:v>
                </c:pt>
                <c:pt idx="212">
                  <c:v>18040.5</c:v>
                </c:pt>
                <c:pt idx="213">
                  <c:v>18045</c:v>
                </c:pt>
                <c:pt idx="214">
                  <c:v>18045</c:v>
                </c:pt>
                <c:pt idx="215">
                  <c:v>18045</c:v>
                </c:pt>
                <c:pt idx="216">
                  <c:v>18045</c:v>
                </c:pt>
                <c:pt idx="217">
                  <c:v>18052</c:v>
                </c:pt>
                <c:pt idx="218">
                  <c:v>18103</c:v>
                </c:pt>
                <c:pt idx="219">
                  <c:v>18429</c:v>
                </c:pt>
                <c:pt idx="220">
                  <c:v>18563</c:v>
                </c:pt>
                <c:pt idx="221">
                  <c:v>18629</c:v>
                </c:pt>
                <c:pt idx="222">
                  <c:v>18645</c:v>
                </c:pt>
                <c:pt idx="223">
                  <c:v>19009</c:v>
                </c:pt>
                <c:pt idx="224">
                  <c:v>19009</c:v>
                </c:pt>
                <c:pt idx="225">
                  <c:v>19183</c:v>
                </c:pt>
                <c:pt idx="226">
                  <c:v>19191</c:v>
                </c:pt>
                <c:pt idx="227">
                  <c:v>19191</c:v>
                </c:pt>
                <c:pt idx="228">
                  <c:v>19191</c:v>
                </c:pt>
                <c:pt idx="229">
                  <c:v>19696</c:v>
                </c:pt>
                <c:pt idx="230">
                  <c:v>19787.5</c:v>
                </c:pt>
                <c:pt idx="231">
                  <c:v>19812</c:v>
                </c:pt>
                <c:pt idx="232">
                  <c:v>19817</c:v>
                </c:pt>
                <c:pt idx="233">
                  <c:v>20420</c:v>
                </c:pt>
                <c:pt idx="234">
                  <c:v>20450</c:v>
                </c:pt>
                <c:pt idx="235">
                  <c:v>20904</c:v>
                </c:pt>
                <c:pt idx="236">
                  <c:v>22053</c:v>
                </c:pt>
                <c:pt idx="237">
                  <c:v>22077.5</c:v>
                </c:pt>
                <c:pt idx="238">
                  <c:v>22107</c:v>
                </c:pt>
                <c:pt idx="239">
                  <c:v>22640</c:v>
                </c:pt>
                <c:pt idx="240">
                  <c:v>22723</c:v>
                </c:pt>
                <c:pt idx="241">
                  <c:v>22723</c:v>
                </c:pt>
                <c:pt idx="242">
                  <c:v>22723</c:v>
                </c:pt>
                <c:pt idx="243">
                  <c:v>22810</c:v>
                </c:pt>
                <c:pt idx="244">
                  <c:v>23278.5</c:v>
                </c:pt>
                <c:pt idx="245">
                  <c:v>23278.5</c:v>
                </c:pt>
                <c:pt idx="246">
                  <c:v>23278.5</c:v>
                </c:pt>
                <c:pt idx="247">
                  <c:v>23312</c:v>
                </c:pt>
                <c:pt idx="248">
                  <c:v>23392</c:v>
                </c:pt>
                <c:pt idx="249">
                  <c:v>23891.5</c:v>
                </c:pt>
                <c:pt idx="250">
                  <c:v>23891.5</c:v>
                </c:pt>
                <c:pt idx="251">
                  <c:v>23891.5</c:v>
                </c:pt>
                <c:pt idx="252">
                  <c:v>23898</c:v>
                </c:pt>
                <c:pt idx="253">
                  <c:v>23898</c:v>
                </c:pt>
                <c:pt idx="254">
                  <c:v>23898</c:v>
                </c:pt>
                <c:pt idx="255">
                  <c:v>23938</c:v>
                </c:pt>
                <c:pt idx="256">
                  <c:v>24087</c:v>
                </c:pt>
                <c:pt idx="257">
                  <c:v>24464</c:v>
                </c:pt>
                <c:pt idx="258">
                  <c:v>24520</c:v>
                </c:pt>
                <c:pt idx="259">
                  <c:v>24523</c:v>
                </c:pt>
                <c:pt idx="260">
                  <c:v>24664</c:v>
                </c:pt>
                <c:pt idx="261">
                  <c:v>24962</c:v>
                </c:pt>
                <c:pt idx="262">
                  <c:v>24962</c:v>
                </c:pt>
                <c:pt idx="263">
                  <c:v>24962</c:v>
                </c:pt>
                <c:pt idx="264">
                  <c:v>24962</c:v>
                </c:pt>
                <c:pt idx="265">
                  <c:v>24962</c:v>
                </c:pt>
                <c:pt idx="266">
                  <c:v>24962</c:v>
                </c:pt>
                <c:pt idx="267">
                  <c:v>24962</c:v>
                </c:pt>
                <c:pt idx="268">
                  <c:v>25031</c:v>
                </c:pt>
                <c:pt idx="269">
                  <c:v>25031</c:v>
                </c:pt>
                <c:pt idx="270">
                  <c:v>25069</c:v>
                </c:pt>
                <c:pt idx="271">
                  <c:v>25069</c:v>
                </c:pt>
                <c:pt idx="272">
                  <c:v>25069</c:v>
                </c:pt>
                <c:pt idx="273">
                  <c:v>25071</c:v>
                </c:pt>
                <c:pt idx="274">
                  <c:v>25071</c:v>
                </c:pt>
                <c:pt idx="275">
                  <c:v>25093</c:v>
                </c:pt>
                <c:pt idx="276">
                  <c:v>25093</c:v>
                </c:pt>
                <c:pt idx="277">
                  <c:v>25093</c:v>
                </c:pt>
                <c:pt idx="278">
                  <c:v>25265</c:v>
                </c:pt>
                <c:pt idx="279">
                  <c:v>25290</c:v>
                </c:pt>
                <c:pt idx="280">
                  <c:v>25737</c:v>
                </c:pt>
                <c:pt idx="281">
                  <c:v>25744</c:v>
                </c:pt>
                <c:pt idx="282">
                  <c:v>25790</c:v>
                </c:pt>
                <c:pt idx="283">
                  <c:v>25826</c:v>
                </c:pt>
                <c:pt idx="284">
                  <c:v>25844</c:v>
                </c:pt>
                <c:pt idx="285">
                  <c:v>26192</c:v>
                </c:pt>
                <c:pt idx="286">
                  <c:v>26201</c:v>
                </c:pt>
                <c:pt idx="287">
                  <c:v>26201</c:v>
                </c:pt>
                <c:pt idx="288">
                  <c:v>26276</c:v>
                </c:pt>
                <c:pt idx="289">
                  <c:v>26349</c:v>
                </c:pt>
                <c:pt idx="290">
                  <c:v>26408</c:v>
                </c:pt>
                <c:pt idx="291">
                  <c:v>26479</c:v>
                </c:pt>
                <c:pt idx="292">
                  <c:v>26883</c:v>
                </c:pt>
                <c:pt idx="293">
                  <c:v>26886</c:v>
                </c:pt>
                <c:pt idx="294">
                  <c:v>26886</c:v>
                </c:pt>
                <c:pt idx="295">
                  <c:v>26922</c:v>
                </c:pt>
                <c:pt idx="296">
                  <c:v>26924</c:v>
                </c:pt>
                <c:pt idx="297">
                  <c:v>26925.5</c:v>
                </c:pt>
                <c:pt idx="298">
                  <c:v>26958.5</c:v>
                </c:pt>
                <c:pt idx="299">
                  <c:v>26986</c:v>
                </c:pt>
                <c:pt idx="300">
                  <c:v>26998</c:v>
                </c:pt>
                <c:pt idx="301">
                  <c:v>27128.5</c:v>
                </c:pt>
                <c:pt idx="302">
                  <c:v>27422</c:v>
                </c:pt>
                <c:pt idx="303">
                  <c:v>27500.5</c:v>
                </c:pt>
                <c:pt idx="304">
                  <c:v>27527</c:v>
                </c:pt>
                <c:pt idx="305">
                  <c:v>27528</c:v>
                </c:pt>
                <c:pt idx="306">
                  <c:v>27547</c:v>
                </c:pt>
                <c:pt idx="307">
                  <c:v>27553</c:v>
                </c:pt>
                <c:pt idx="308">
                  <c:v>27553</c:v>
                </c:pt>
                <c:pt idx="309">
                  <c:v>28001</c:v>
                </c:pt>
                <c:pt idx="310">
                  <c:v>28071</c:v>
                </c:pt>
                <c:pt idx="311">
                  <c:v>28076</c:v>
                </c:pt>
                <c:pt idx="312">
                  <c:v>28732</c:v>
                </c:pt>
                <c:pt idx="313">
                  <c:v>28778</c:v>
                </c:pt>
                <c:pt idx="314">
                  <c:v>29134</c:v>
                </c:pt>
                <c:pt idx="315">
                  <c:v>29404</c:v>
                </c:pt>
                <c:pt idx="316">
                  <c:v>29706</c:v>
                </c:pt>
                <c:pt idx="317">
                  <c:v>29801</c:v>
                </c:pt>
                <c:pt idx="318">
                  <c:v>29917</c:v>
                </c:pt>
                <c:pt idx="319">
                  <c:v>30017</c:v>
                </c:pt>
                <c:pt idx="320">
                  <c:v>30046.5</c:v>
                </c:pt>
                <c:pt idx="321">
                  <c:v>30378</c:v>
                </c:pt>
                <c:pt idx="322">
                  <c:v>30623</c:v>
                </c:pt>
                <c:pt idx="323">
                  <c:v>30629.5</c:v>
                </c:pt>
                <c:pt idx="324">
                  <c:v>30671</c:v>
                </c:pt>
                <c:pt idx="325">
                  <c:v>30979</c:v>
                </c:pt>
                <c:pt idx="326">
                  <c:v>31054.5</c:v>
                </c:pt>
                <c:pt idx="327">
                  <c:v>31060</c:v>
                </c:pt>
                <c:pt idx="328">
                  <c:v>31106</c:v>
                </c:pt>
                <c:pt idx="329">
                  <c:v>31130</c:v>
                </c:pt>
                <c:pt idx="330">
                  <c:v>31574</c:v>
                </c:pt>
                <c:pt idx="331">
                  <c:v>31669</c:v>
                </c:pt>
                <c:pt idx="332">
                  <c:v>31707</c:v>
                </c:pt>
                <c:pt idx="333">
                  <c:v>31707</c:v>
                </c:pt>
                <c:pt idx="334">
                  <c:v>31713</c:v>
                </c:pt>
                <c:pt idx="335">
                  <c:v>31761</c:v>
                </c:pt>
                <c:pt idx="336">
                  <c:v>31761</c:v>
                </c:pt>
                <c:pt idx="337">
                  <c:v>32169</c:v>
                </c:pt>
                <c:pt idx="338">
                  <c:v>32180.5</c:v>
                </c:pt>
                <c:pt idx="339">
                  <c:v>32188.5</c:v>
                </c:pt>
                <c:pt idx="340">
                  <c:v>32235</c:v>
                </c:pt>
                <c:pt idx="341">
                  <c:v>32235</c:v>
                </c:pt>
                <c:pt idx="342">
                  <c:v>32237.5</c:v>
                </c:pt>
                <c:pt idx="343">
                  <c:v>32253</c:v>
                </c:pt>
                <c:pt idx="344">
                  <c:v>32343</c:v>
                </c:pt>
                <c:pt idx="345">
                  <c:v>32391.5</c:v>
                </c:pt>
                <c:pt idx="346">
                  <c:v>32794</c:v>
                </c:pt>
                <c:pt idx="347">
                  <c:v>32794</c:v>
                </c:pt>
                <c:pt idx="348">
                  <c:v>32843</c:v>
                </c:pt>
                <c:pt idx="349">
                  <c:v>32872</c:v>
                </c:pt>
                <c:pt idx="350">
                  <c:v>32873.5</c:v>
                </c:pt>
                <c:pt idx="351">
                  <c:v>32968.5</c:v>
                </c:pt>
                <c:pt idx="352">
                  <c:v>33455.5</c:v>
                </c:pt>
                <c:pt idx="353">
                  <c:v>33559</c:v>
                </c:pt>
                <c:pt idx="354">
                  <c:v>33997</c:v>
                </c:pt>
                <c:pt idx="355">
                  <c:v>34041</c:v>
                </c:pt>
                <c:pt idx="356">
                  <c:v>34044</c:v>
                </c:pt>
                <c:pt idx="357">
                  <c:v>34082</c:v>
                </c:pt>
                <c:pt idx="358">
                  <c:v>34091.5</c:v>
                </c:pt>
                <c:pt idx="359">
                  <c:v>34118</c:v>
                </c:pt>
                <c:pt idx="360">
                  <c:v>34190</c:v>
                </c:pt>
                <c:pt idx="361">
                  <c:v>34574</c:v>
                </c:pt>
                <c:pt idx="362">
                  <c:v>34618</c:v>
                </c:pt>
                <c:pt idx="363">
                  <c:v>35151</c:v>
                </c:pt>
                <c:pt idx="364">
                  <c:v>35275</c:v>
                </c:pt>
                <c:pt idx="365">
                  <c:v>35280</c:v>
                </c:pt>
                <c:pt idx="366">
                  <c:v>35288</c:v>
                </c:pt>
                <c:pt idx="367">
                  <c:v>35298</c:v>
                </c:pt>
                <c:pt idx="368">
                  <c:v>35316</c:v>
                </c:pt>
                <c:pt idx="369">
                  <c:v>35403</c:v>
                </c:pt>
                <c:pt idx="370">
                  <c:v>35823</c:v>
                </c:pt>
                <c:pt idx="371">
                  <c:v>35827.5</c:v>
                </c:pt>
                <c:pt idx="372">
                  <c:v>35914</c:v>
                </c:pt>
                <c:pt idx="373">
                  <c:v>35950</c:v>
                </c:pt>
                <c:pt idx="374">
                  <c:v>35996</c:v>
                </c:pt>
                <c:pt idx="375">
                  <c:v>35925.5</c:v>
                </c:pt>
                <c:pt idx="376">
                  <c:v>35925.5</c:v>
                </c:pt>
                <c:pt idx="377">
                  <c:v>36336</c:v>
                </c:pt>
                <c:pt idx="378">
                  <c:v>36423</c:v>
                </c:pt>
                <c:pt idx="379">
                  <c:v>36586</c:v>
                </c:pt>
                <c:pt idx="380">
                  <c:v>36652</c:v>
                </c:pt>
                <c:pt idx="381">
                  <c:v>34134</c:v>
                </c:pt>
                <c:pt idx="382">
                  <c:v>35244</c:v>
                </c:pt>
                <c:pt idx="383">
                  <c:v>37099</c:v>
                </c:pt>
                <c:pt idx="384">
                  <c:v>36990</c:v>
                </c:pt>
                <c:pt idx="385">
                  <c:v>37003</c:v>
                </c:pt>
                <c:pt idx="386">
                  <c:v>37034</c:v>
                </c:pt>
                <c:pt idx="387">
                  <c:v>37204</c:v>
                </c:pt>
                <c:pt idx="388">
                  <c:v>35823</c:v>
                </c:pt>
                <c:pt idx="389">
                  <c:v>36336</c:v>
                </c:pt>
                <c:pt idx="390">
                  <c:v>36423</c:v>
                </c:pt>
                <c:pt idx="391">
                  <c:v>36586</c:v>
                </c:pt>
                <c:pt idx="392">
                  <c:v>36652</c:v>
                </c:pt>
                <c:pt idx="393">
                  <c:v>36990</c:v>
                </c:pt>
                <c:pt idx="394">
                  <c:v>37003</c:v>
                </c:pt>
                <c:pt idx="395">
                  <c:v>37034</c:v>
                </c:pt>
                <c:pt idx="396">
                  <c:v>37204</c:v>
                </c:pt>
                <c:pt idx="397">
                  <c:v>37585</c:v>
                </c:pt>
                <c:pt idx="398">
                  <c:v>37635</c:v>
                </c:pt>
                <c:pt idx="399">
                  <c:v>37742</c:v>
                </c:pt>
                <c:pt idx="400">
                  <c:v>37812</c:v>
                </c:pt>
                <c:pt idx="401">
                  <c:v>37514</c:v>
                </c:pt>
                <c:pt idx="402">
                  <c:v>38157</c:v>
                </c:pt>
              </c:numCache>
            </c:numRef>
          </c:xVal>
          <c:yVal>
            <c:numRef>
              <c:f>'Active 1'!$R$21:$R$960</c:f>
              <c:numCache>
                <c:formatCode>General</c:formatCode>
                <c:ptCount val="940"/>
                <c:pt idx="0">
                  <c:v>-0.11012546999700135</c:v>
                </c:pt>
                <c:pt idx="47">
                  <c:v>-2.8493520003394224E-2</c:v>
                </c:pt>
                <c:pt idx="51">
                  <c:v>-4.8651229997631162E-2</c:v>
                </c:pt>
                <c:pt idx="88">
                  <c:v>-3.3954610000364482E-2</c:v>
                </c:pt>
                <c:pt idx="211">
                  <c:v>-6.9357479995233007E-2</c:v>
                </c:pt>
                <c:pt idx="212">
                  <c:v>0.14290873000572901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56B-4877-82DD-8F5785837B88}"/>
            </c:ext>
          </c:extLst>
        </c:ser>
        <c:ser>
          <c:idx val="9"/>
          <c:order val="9"/>
          <c:tx>
            <c:strRef>
              <c:f>'Active 1'!$W$1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'Active 1'!$V$2:$V$18</c:f>
              <c:numCache>
                <c:formatCode>General</c:formatCode>
                <c:ptCount val="17"/>
                <c:pt idx="0">
                  <c:v>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8000</c:v>
                </c:pt>
                <c:pt idx="5">
                  <c:v>10000</c:v>
                </c:pt>
                <c:pt idx="6">
                  <c:v>12000</c:v>
                </c:pt>
                <c:pt idx="7">
                  <c:v>14000</c:v>
                </c:pt>
                <c:pt idx="8">
                  <c:v>16000</c:v>
                </c:pt>
                <c:pt idx="9">
                  <c:v>18000</c:v>
                </c:pt>
                <c:pt idx="10">
                  <c:v>20000</c:v>
                </c:pt>
                <c:pt idx="11">
                  <c:v>22000</c:v>
                </c:pt>
                <c:pt idx="12">
                  <c:v>24000</c:v>
                </c:pt>
                <c:pt idx="13">
                  <c:v>26000</c:v>
                </c:pt>
                <c:pt idx="14">
                  <c:v>28000</c:v>
                </c:pt>
                <c:pt idx="15">
                  <c:v>30000</c:v>
                </c:pt>
                <c:pt idx="16">
                  <c:v>32000</c:v>
                </c:pt>
              </c:numCache>
            </c:numRef>
          </c:xVal>
          <c:yVal>
            <c:numRef>
              <c:f>'Active 1'!$W$2:$W$18</c:f>
              <c:numCache>
                <c:formatCode>General</c:formatCode>
                <c:ptCount val="17"/>
                <c:pt idx="0">
                  <c:v>-2.4485716153482022E-3</c:v>
                </c:pt>
                <c:pt idx="1">
                  <c:v>1.9456076777213036E-4</c:v>
                </c:pt>
                <c:pt idx="2">
                  <c:v>2.0155624556926718E-3</c:v>
                </c:pt>
                <c:pt idx="3">
                  <c:v>3.0144334484134227E-3</c:v>
                </c:pt>
                <c:pt idx="4">
                  <c:v>3.1911737459343805E-3</c:v>
                </c:pt>
                <c:pt idx="5">
                  <c:v>2.5457833482555488E-3</c:v>
                </c:pt>
                <c:pt idx="6">
                  <c:v>1.0782622553769262E-3</c:v>
                </c:pt>
                <c:pt idx="7">
                  <c:v>-1.2113895327014873E-3</c:v>
                </c:pt>
                <c:pt idx="8">
                  <c:v>-4.3231720159796934E-3</c:v>
                </c:pt>
                <c:pt idx="9">
                  <c:v>-8.2570851944576938E-3</c:v>
                </c:pt>
                <c:pt idx="10">
                  <c:v>-1.3013129068135478E-2</c:v>
                </c:pt>
                <c:pt idx="11">
                  <c:v>-1.8591303637013053E-2</c:v>
                </c:pt>
                <c:pt idx="12">
                  <c:v>-2.4991608901090423E-2</c:v>
                </c:pt>
                <c:pt idx="13">
                  <c:v>-3.2214044860367587E-2</c:v>
                </c:pt>
                <c:pt idx="14">
                  <c:v>-4.0258611514844535E-2</c:v>
                </c:pt>
                <c:pt idx="15">
                  <c:v>-4.9125308864521273E-2</c:v>
                </c:pt>
                <c:pt idx="16">
                  <c:v>-5.881413690939781E-2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56B-4877-82DD-8F5785837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3932384"/>
        <c:axId val="1"/>
      </c:scatterChart>
      <c:valAx>
        <c:axId val="653932384"/>
        <c:scaling>
          <c:orientation val="minMax"/>
          <c:max val="40000"/>
          <c:min val="25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75247524752477"/>
              <c:y val="0.870091903164672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"/>
        </c:scaling>
        <c:delete val="0"/>
        <c:axPos val="l"/>
        <c:majorGridlines>
          <c:spPr>
            <a:ln w="3175">
              <a:solidFill>
                <a:srgbClr val="424242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090523338048093E-2"/>
              <c:y val="0.386707583002275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393238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992927864214992"/>
          <c:y val="0.92145141978098655"/>
          <c:w val="0.78359264497878356"/>
          <c:h val="6.042296072507558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BX And - O-C Diagr.</a:t>
            </a:r>
          </a:p>
        </c:rich>
      </c:tx>
      <c:layout>
        <c:manualLayout>
          <c:xMode val="edge"/>
          <c:yMode val="edge"/>
          <c:x val="0.37293781346638599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91442011270775"/>
          <c:y val="0.14201183431952663"/>
          <c:w val="0.80693199343155908"/>
          <c:h val="0.64201183431952658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'Active 1'!$F$21:$F$960</c:f>
              <c:numCache>
                <c:formatCode>General</c:formatCode>
                <c:ptCount val="940"/>
                <c:pt idx="0">
                  <c:v>-35829.5</c:v>
                </c:pt>
                <c:pt idx="1">
                  <c:v>-35341</c:v>
                </c:pt>
                <c:pt idx="2">
                  <c:v>-34823</c:v>
                </c:pt>
                <c:pt idx="3">
                  <c:v>-33038</c:v>
                </c:pt>
                <c:pt idx="4">
                  <c:v>-32237</c:v>
                </c:pt>
                <c:pt idx="5">
                  <c:v>-31732</c:v>
                </c:pt>
                <c:pt idx="6">
                  <c:v>-29480</c:v>
                </c:pt>
                <c:pt idx="7">
                  <c:v>-25859</c:v>
                </c:pt>
                <c:pt idx="8">
                  <c:v>-25774</c:v>
                </c:pt>
                <c:pt idx="9">
                  <c:v>-25305</c:v>
                </c:pt>
                <c:pt idx="10">
                  <c:v>-22268</c:v>
                </c:pt>
                <c:pt idx="11">
                  <c:v>-22142</c:v>
                </c:pt>
                <c:pt idx="12">
                  <c:v>-20429</c:v>
                </c:pt>
                <c:pt idx="13">
                  <c:v>-15031.5</c:v>
                </c:pt>
                <c:pt idx="14">
                  <c:v>-13155</c:v>
                </c:pt>
                <c:pt idx="15">
                  <c:v>-11890</c:v>
                </c:pt>
                <c:pt idx="16">
                  <c:v>-10198</c:v>
                </c:pt>
                <c:pt idx="17">
                  <c:v>-10169</c:v>
                </c:pt>
                <c:pt idx="18">
                  <c:v>-10145</c:v>
                </c:pt>
                <c:pt idx="19">
                  <c:v>-9726</c:v>
                </c:pt>
                <c:pt idx="20">
                  <c:v>-9721</c:v>
                </c:pt>
                <c:pt idx="21">
                  <c:v>-9640</c:v>
                </c:pt>
                <c:pt idx="22">
                  <c:v>-9068</c:v>
                </c:pt>
                <c:pt idx="23">
                  <c:v>-8936.5</c:v>
                </c:pt>
                <c:pt idx="24">
                  <c:v>-8343</c:v>
                </c:pt>
                <c:pt idx="25">
                  <c:v>-7901</c:v>
                </c:pt>
                <c:pt idx="26">
                  <c:v>-4896</c:v>
                </c:pt>
                <c:pt idx="27">
                  <c:v>-4847</c:v>
                </c:pt>
                <c:pt idx="28">
                  <c:v>-4829</c:v>
                </c:pt>
                <c:pt idx="29">
                  <c:v>-3747</c:v>
                </c:pt>
                <c:pt idx="30">
                  <c:v>-3716</c:v>
                </c:pt>
                <c:pt idx="31">
                  <c:v>-2998</c:v>
                </c:pt>
                <c:pt idx="32">
                  <c:v>-2980</c:v>
                </c:pt>
                <c:pt idx="33">
                  <c:v>-2939</c:v>
                </c:pt>
                <c:pt idx="34">
                  <c:v>-2926</c:v>
                </c:pt>
                <c:pt idx="35">
                  <c:v>0</c:v>
                </c:pt>
                <c:pt idx="36">
                  <c:v>16</c:v>
                </c:pt>
                <c:pt idx="37">
                  <c:v>1068.5</c:v>
                </c:pt>
                <c:pt idx="38">
                  <c:v>2853</c:v>
                </c:pt>
                <c:pt idx="39">
                  <c:v>3066</c:v>
                </c:pt>
                <c:pt idx="40">
                  <c:v>4097</c:v>
                </c:pt>
                <c:pt idx="41">
                  <c:v>4108.5</c:v>
                </c:pt>
                <c:pt idx="42">
                  <c:v>4110</c:v>
                </c:pt>
                <c:pt idx="43">
                  <c:v>4110</c:v>
                </c:pt>
                <c:pt idx="44">
                  <c:v>4143</c:v>
                </c:pt>
                <c:pt idx="45">
                  <c:v>4144.5</c:v>
                </c:pt>
                <c:pt idx="46">
                  <c:v>4151</c:v>
                </c:pt>
                <c:pt idx="47">
                  <c:v>4628</c:v>
                </c:pt>
                <c:pt idx="48">
                  <c:v>4687</c:v>
                </c:pt>
                <c:pt idx="49">
                  <c:v>4777</c:v>
                </c:pt>
                <c:pt idx="50">
                  <c:v>4813</c:v>
                </c:pt>
                <c:pt idx="51">
                  <c:v>5834.5</c:v>
                </c:pt>
                <c:pt idx="52">
                  <c:v>5854</c:v>
                </c:pt>
                <c:pt idx="53">
                  <c:v>5859</c:v>
                </c:pt>
                <c:pt idx="54">
                  <c:v>5895</c:v>
                </c:pt>
                <c:pt idx="55">
                  <c:v>5908</c:v>
                </c:pt>
                <c:pt idx="56">
                  <c:v>5923</c:v>
                </c:pt>
                <c:pt idx="57">
                  <c:v>5985</c:v>
                </c:pt>
                <c:pt idx="58">
                  <c:v>6162</c:v>
                </c:pt>
                <c:pt idx="59">
                  <c:v>6503</c:v>
                </c:pt>
                <c:pt idx="60">
                  <c:v>6680</c:v>
                </c:pt>
                <c:pt idx="61">
                  <c:v>6995</c:v>
                </c:pt>
                <c:pt idx="62">
                  <c:v>7062</c:v>
                </c:pt>
                <c:pt idx="63">
                  <c:v>7080</c:v>
                </c:pt>
                <c:pt idx="64">
                  <c:v>7144</c:v>
                </c:pt>
                <c:pt idx="65">
                  <c:v>7572</c:v>
                </c:pt>
                <c:pt idx="66">
                  <c:v>7585</c:v>
                </c:pt>
                <c:pt idx="67">
                  <c:v>7590</c:v>
                </c:pt>
                <c:pt idx="68">
                  <c:v>7634</c:v>
                </c:pt>
                <c:pt idx="69">
                  <c:v>7674</c:v>
                </c:pt>
                <c:pt idx="70">
                  <c:v>7679</c:v>
                </c:pt>
                <c:pt idx="71">
                  <c:v>7706</c:v>
                </c:pt>
                <c:pt idx="72">
                  <c:v>7782</c:v>
                </c:pt>
                <c:pt idx="73">
                  <c:v>8247</c:v>
                </c:pt>
                <c:pt idx="74">
                  <c:v>8311</c:v>
                </c:pt>
                <c:pt idx="75">
                  <c:v>8314</c:v>
                </c:pt>
                <c:pt idx="76">
                  <c:v>8342</c:v>
                </c:pt>
                <c:pt idx="77">
                  <c:v>8442</c:v>
                </c:pt>
                <c:pt idx="78">
                  <c:v>8804.5</c:v>
                </c:pt>
                <c:pt idx="79">
                  <c:v>8888</c:v>
                </c:pt>
                <c:pt idx="80">
                  <c:v>8888</c:v>
                </c:pt>
                <c:pt idx="81">
                  <c:v>9027</c:v>
                </c:pt>
                <c:pt idx="82">
                  <c:v>9573</c:v>
                </c:pt>
                <c:pt idx="83">
                  <c:v>9628.5</c:v>
                </c:pt>
                <c:pt idx="84">
                  <c:v>9669.5</c:v>
                </c:pt>
                <c:pt idx="85">
                  <c:v>9733.5</c:v>
                </c:pt>
                <c:pt idx="86">
                  <c:v>10135</c:v>
                </c:pt>
                <c:pt idx="87">
                  <c:v>10194</c:v>
                </c:pt>
                <c:pt idx="88">
                  <c:v>10241.5</c:v>
                </c:pt>
                <c:pt idx="89">
                  <c:v>10258</c:v>
                </c:pt>
                <c:pt idx="90">
                  <c:v>10323.5</c:v>
                </c:pt>
                <c:pt idx="91">
                  <c:v>10341.5</c:v>
                </c:pt>
                <c:pt idx="92">
                  <c:v>10627</c:v>
                </c:pt>
                <c:pt idx="93">
                  <c:v>10627</c:v>
                </c:pt>
                <c:pt idx="94">
                  <c:v>10662</c:v>
                </c:pt>
                <c:pt idx="95">
                  <c:v>10663.5</c:v>
                </c:pt>
                <c:pt idx="96">
                  <c:v>10676</c:v>
                </c:pt>
                <c:pt idx="97">
                  <c:v>10704</c:v>
                </c:pt>
                <c:pt idx="98">
                  <c:v>10707</c:v>
                </c:pt>
                <c:pt idx="99">
                  <c:v>10716</c:v>
                </c:pt>
                <c:pt idx="100">
                  <c:v>10748</c:v>
                </c:pt>
                <c:pt idx="101">
                  <c:v>10761</c:v>
                </c:pt>
                <c:pt idx="102">
                  <c:v>10768.5</c:v>
                </c:pt>
                <c:pt idx="103">
                  <c:v>10770</c:v>
                </c:pt>
                <c:pt idx="104">
                  <c:v>10840</c:v>
                </c:pt>
                <c:pt idx="105">
                  <c:v>10894</c:v>
                </c:pt>
                <c:pt idx="106">
                  <c:v>11241.5</c:v>
                </c:pt>
                <c:pt idx="107">
                  <c:v>11271</c:v>
                </c:pt>
                <c:pt idx="108">
                  <c:v>11296</c:v>
                </c:pt>
                <c:pt idx="109">
                  <c:v>11312</c:v>
                </c:pt>
                <c:pt idx="110">
                  <c:v>11338</c:v>
                </c:pt>
                <c:pt idx="111">
                  <c:v>11338</c:v>
                </c:pt>
                <c:pt idx="112">
                  <c:v>11354.5</c:v>
                </c:pt>
                <c:pt idx="113">
                  <c:v>11354.5</c:v>
                </c:pt>
                <c:pt idx="114">
                  <c:v>11356</c:v>
                </c:pt>
                <c:pt idx="115">
                  <c:v>11356</c:v>
                </c:pt>
                <c:pt idx="116">
                  <c:v>11397</c:v>
                </c:pt>
                <c:pt idx="117">
                  <c:v>11407</c:v>
                </c:pt>
                <c:pt idx="118">
                  <c:v>11432</c:v>
                </c:pt>
                <c:pt idx="119">
                  <c:v>11443</c:v>
                </c:pt>
                <c:pt idx="120">
                  <c:v>11453</c:v>
                </c:pt>
                <c:pt idx="121">
                  <c:v>11825</c:v>
                </c:pt>
                <c:pt idx="122">
                  <c:v>11853</c:v>
                </c:pt>
                <c:pt idx="123">
                  <c:v>11879</c:v>
                </c:pt>
                <c:pt idx="124">
                  <c:v>11907</c:v>
                </c:pt>
                <c:pt idx="125">
                  <c:v>11933</c:v>
                </c:pt>
                <c:pt idx="126">
                  <c:v>11933.5</c:v>
                </c:pt>
                <c:pt idx="127">
                  <c:v>11934</c:v>
                </c:pt>
                <c:pt idx="128">
                  <c:v>11952</c:v>
                </c:pt>
                <c:pt idx="129">
                  <c:v>11979</c:v>
                </c:pt>
                <c:pt idx="130">
                  <c:v>11992</c:v>
                </c:pt>
                <c:pt idx="131">
                  <c:v>11997</c:v>
                </c:pt>
                <c:pt idx="132">
                  <c:v>12043</c:v>
                </c:pt>
                <c:pt idx="133">
                  <c:v>12465</c:v>
                </c:pt>
                <c:pt idx="134">
                  <c:v>12476</c:v>
                </c:pt>
                <c:pt idx="135">
                  <c:v>12520</c:v>
                </c:pt>
                <c:pt idx="136">
                  <c:v>13053</c:v>
                </c:pt>
                <c:pt idx="137">
                  <c:v>13099</c:v>
                </c:pt>
                <c:pt idx="138">
                  <c:v>13130</c:v>
                </c:pt>
                <c:pt idx="139">
                  <c:v>13253</c:v>
                </c:pt>
                <c:pt idx="140">
                  <c:v>13669</c:v>
                </c:pt>
                <c:pt idx="141">
                  <c:v>13689</c:v>
                </c:pt>
                <c:pt idx="142">
                  <c:v>14234.5</c:v>
                </c:pt>
                <c:pt idx="143">
                  <c:v>14241</c:v>
                </c:pt>
                <c:pt idx="144">
                  <c:v>14242.5</c:v>
                </c:pt>
                <c:pt idx="145">
                  <c:v>14246</c:v>
                </c:pt>
                <c:pt idx="146">
                  <c:v>14248</c:v>
                </c:pt>
                <c:pt idx="147">
                  <c:v>14829.5</c:v>
                </c:pt>
                <c:pt idx="148">
                  <c:v>14931</c:v>
                </c:pt>
                <c:pt idx="149">
                  <c:v>15559</c:v>
                </c:pt>
                <c:pt idx="150">
                  <c:v>15564</c:v>
                </c:pt>
                <c:pt idx="151">
                  <c:v>15587</c:v>
                </c:pt>
                <c:pt idx="152">
                  <c:v>15618</c:v>
                </c:pt>
                <c:pt idx="153">
                  <c:v>15623</c:v>
                </c:pt>
                <c:pt idx="154">
                  <c:v>15636</c:v>
                </c:pt>
                <c:pt idx="155">
                  <c:v>15641</c:v>
                </c:pt>
                <c:pt idx="156">
                  <c:v>16095</c:v>
                </c:pt>
                <c:pt idx="157">
                  <c:v>16113</c:v>
                </c:pt>
                <c:pt idx="158">
                  <c:v>16124.5</c:v>
                </c:pt>
                <c:pt idx="159">
                  <c:v>16134</c:v>
                </c:pt>
                <c:pt idx="160">
                  <c:v>16134</c:v>
                </c:pt>
                <c:pt idx="161">
                  <c:v>16139</c:v>
                </c:pt>
                <c:pt idx="162">
                  <c:v>16139</c:v>
                </c:pt>
                <c:pt idx="163">
                  <c:v>16231</c:v>
                </c:pt>
                <c:pt idx="164">
                  <c:v>16249</c:v>
                </c:pt>
                <c:pt idx="165">
                  <c:v>16254</c:v>
                </c:pt>
                <c:pt idx="166">
                  <c:v>16298</c:v>
                </c:pt>
                <c:pt idx="167">
                  <c:v>16605</c:v>
                </c:pt>
                <c:pt idx="168">
                  <c:v>16695</c:v>
                </c:pt>
                <c:pt idx="169">
                  <c:v>16701</c:v>
                </c:pt>
                <c:pt idx="170">
                  <c:v>16764</c:v>
                </c:pt>
                <c:pt idx="171">
                  <c:v>16785</c:v>
                </c:pt>
                <c:pt idx="172">
                  <c:v>17229</c:v>
                </c:pt>
                <c:pt idx="173">
                  <c:v>17234</c:v>
                </c:pt>
                <c:pt idx="174">
                  <c:v>17247</c:v>
                </c:pt>
                <c:pt idx="175">
                  <c:v>17265</c:v>
                </c:pt>
                <c:pt idx="176">
                  <c:v>17265</c:v>
                </c:pt>
                <c:pt idx="177">
                  <c:v>17266.5</c:v>
                </c:pt>
                <c:pt idx="178">
                  <c:v>17266.5</c:v>
                </c:pt>
                <c:pt idx="179">
                  <c:v>17314</c:v>
                </c:pt>
                <c:pt idx="180">
                  <c:v>17316</c:v>
                </c:pt>
                <c:pt idx="181">
                  <c:v>17316</c:v>
                </c:pt>
                <c:pt idx="182">
                  <c:v>17316</c:v>
                </c:pt>
                <c:pt idx="183">
                  <c:v>17316</c:v>
                </c:pt>
                <c:pt idx="184">
                  <c:v>17317.5</c:v>
                </c:pt>
                <c:pt idx="185">
                  <c:v>17317.5</c:v>
                </c:pt>
                <c:pt idx="186">
                  <c:v>17317.5</c:v>
                </c:pt>
                <c:pt idx="187">
                  <c:v>17317.5</c:v>
                </c:pt>
                <c:pt idx="188">
                  <c:v>17337</c:v>
                </c:pt>
                <c:pt idx="189">
                  <c:v>17341</c:v>
                </c:pt>
                <c:pt idx="190">
                  <c:v>17350</c:v>
                </c:pt>
                <c:pt idx="191">
                  <c:v>17353.5</c:v>
                </c:pt>
                <c:pt idx="192">
                  <c:v>17353.5</c:v>
                </c:pt>
                <c:pt idx="193">
                  <c:v>17353.5</c:v>
                </c:pt>
                <c:pt idx="194">
                  <c:v>17353.5</c:v>
                </c:pt>
                <c:pt idx="195">
                  <c:v>17355</c:v>
                </c:pt>
                <c:pt idx="196">
                  <c:v>17355</c:v>
                </c:pt>
                <c:pt idx="197">
                  <c:v>17355</c:v>
                </c:pt>
                <c:pt idx="198">
                  <c:v>17355</c:v>
                </c:pt>
                <c:pt idx="199">
                  <c:v>17396</c:v>
                </c:pt>
                <c:pt idx="200">
                  <c:v>17414</c:v>
                </c:pt>
                <c:pt idx="201">
                  <c:v>17837</c:v>
                </c:pt>
                <c:pt idx="202">
                  <c:v>17875</c:v>
                </c:pt>
                <c:pt idx="203">
                  <c:v>17883</c:v>
                </c:pt>
                <c:pt idx="204">
                  <c:v>17883</c:v>
                </c:pt>
                <c:pt idx="205">
                  <c:v>17884.5</c:v>
                </c:pt>
                <c:pt idx="206">
                  <c:v>17884.5</c:v>
                </c:pt>
                <c:pt idx="207">
                  <c:v>17909</c:v>
                </c:pt>
                <c:pt idx="208">
                  <c:v>17909</c:v>
                </c:pt>
                <c:pt idx="209">
                  <c:v>17927</c:v>
                </c:pt>
                <c:pt idx="210">
                  <c:v>17968</c:v>
                </c:pt>
                <c:pt idx="211">
                  <c:v>18022</c:v>
                </c:pt>
                <c:pt idx="212">
                  <c:v>18040.5</c:v>
                </c:pt>
                <c:pt idx="213">
                  <c:v>18045</c:v>
                </c:pt>
                <c:pt idx="214">
                  <c:v>18045</c:v>
                </c:pt>
                <c:pt idx="215">
                  <c:v>18045</c:v>
                </c:pt>
                <c:pt idx="216">
                  <c:v>18045</c:v>
                </c:pt>
                <c:pt idx="217">
                  <c:v>18052</c:v>
                </c:pt>
                <c:pt idx="218">
                  <c:v>18103</c:v>
                </c:pt>
                <c:pt idx="219">
                  <c:v>18429</c:v>
                </c:pt>
                <c:pt idx="220">
                  <c:v>18563</c:v>
                </c:pt>
                <c:pt idx="221">
                  <c:v>18629</c:v>
                </c:pt>
                <c:pt idx="222">
                  <c:v>18645</c:v>
                </c:pt>
                <c:pt idx="223">
                  <c:v>19009</c:v>
                </c:pt>
                <c:pt idx="224">
                  <c:v>19009</c:v>
                </c:pt>
                <c:pt idx="225">
                  <c:v>19183</c:v>
                </c:pt>
                <c:pt idx="226">
                  <c:v>19191</c:v>
                </c:pt>
                <c:pt idx="227">
                  <c:v>19191</c:v>
                </c:pt>
                <c:pt idx="228">
                  <c:v>19191</c:v>
                </c:pt>
                <c:pt idx="229">
                  <c:v>19696</c:v>
                </c:pt>
                <c:pt idx="230">
                  <c:v>19787.5</c:v>
                </c:pt>
                <c:pt idx="231">
                  <c:v>19812</c:v>
                </c:pt>
                <c:pt idx="232">
                  <c:v>19817</c:v>
                </c:pt>
                <c:pt idx="233">
                  <c:v>20420</c:v>
                </c:pt>
                <c:pt idx="234">
                  <c:v>20450</c:v>
                </c:pt>
                <c:pt idx="235">
                  <c:v>20904</c:v>
                </c:pt>
                <c:pt idx="236">
                  <c:v>22053</c:v>
                </c:pt>
                <c:pt idx="237">
                  <c:v>22077.5</c:v>
                </c:pt>
                <c:pt idx="238">
                  <c:v>22107</c:v>
                </c:pt>
                <c:pt idx="239">
                  <c:v>22640</c:v>
                </c:pt>
                <c:pt idx="240">
                  <c:v>22723</c:v>
                </c:pt>
                <c:pt idx="241">
                  <c:v>22723</c:v>
                </c:pt>
                <c:pt idx="242">
                  <c:v>22723</c:v>
                </c:pt>
                <c:pt idx="243">
                  <c:v>22810</c:v>
                </c:pt>
                <c:pt idx="244">
                  <c:v>23278.5</c:v>
                </c:pt>
                <c:pt idx="245">
                  <c:v>23278.5</c:v>
                </c:pt>
                <c:pt idx="246">
                  <c:v>23278.5</c:v>
                </c:pt>
                <c:pt idx="247">
                  <c:v>23312</c:v>
                </c:pt>
                <c:pt idx="248">
                  <c:v>23392</c:v>
                </c:pt>
                <c:pt idx="249">
                  <c:v>23891.5</c:v>
                </c:pt>
                <c:pt idx="250">
                  <c:v>23891.5</c:v>
                </c:pt>
                <c:pt idx="251">
                  <c:v>23891.5</c:v>
                </c:pt>
                <c:pt idx="252">
                  <c:v>23898</c:v>
                </c:pt>
                <c:pt idx="253">
                  <c:v>23898</c:v>
                </c:pt>
                <c:pt idx="254">
                  <c:v>23898</c:v>
                </c:pt>
                <c:pt idx="255">
                  <c:v>23938</c:v>
                </c:pt>
                <c:pt idx="256">
                  <c:v>24087</c:v>
                </c:pt>
                <c:pt idx="257">
                  <c:v>24464</c:v>
                </c:pt>
                <c:pt idx="258">
                  <c:v>24520</c:v>
                </c:pt>
                <c:pt idx="259">
                  <c:v>24523</c:v>
                </c:pt>
                <c:pt idx="260">
                  <c:v>24664</c:v>
                </c:pt>
                <c:pt idx="261">
                  <c:v>24962</c:v>
                </c:pt>
                <c:pt idx="262">
                  <c:v>24962</c:v>
                </c:pt>
                <c:pt idx="263">
                  <c:v>24962</c:v>
                </c:pt>
                <c:pt idx="264">
                  <c:v>24962</c:v>
                </c:pt>
                <c:pt idx="265">
                  <c:v>24962</c:v>
                </c:pt>
                <c:pt idx="266">
                  <c:v>24962</c:v>
                </c:pt>
                <c:pt idx="267">
                  <c:v>24962</c:v>
                </c:pt>
                <c:pt idx="268">
                  <c:v>25031</c:v>
                </c:pt>
                <c:pt idx="269">
                  <c:v>25031</c:v>
                </c:pt>
                <c:pt idx="270">
                  <c:v>25069</c:v>
                </c:pt>
                <c:pt idx="271">
                  <c:v>25069</c:v>
                </c:pt>
                <c:pt idx="272">
                  <c:v>25069</c:v>
                </c:pt>
                <c:pt idx="273">
                  <c:v>25071</c:v>
                </c:pt>
                <c:pt idx="274">
                  <c:v>25071</c:v>
                </c:pt>
                <c:pt idx="275">
                  <c:v>25093</c:v>
                </c:pt>
                <c:pt idx="276">
                  <c:v>25093</c:v>
                </c:pt>
                <c:pt idx="277">
                  <c:v>25093</c:v>
                </c:pt>
                <c:pt idx="278">
                  <c:v>25265</c:v>
                </c:pt>
                <c:pt idx="279">
                  <c:v>25290</c:v>
                </c:pt>
                <c:pt idx="280">
                  <c:v>25737</c:v>
                </c:pt>
                <c:pt idx="281">
                  <c:v>25744</c:v>
                </c:pt>
                <c:pt idx="282">
                  <c:v>25790</c:v>
                </c:pt>
                <c:pt idx="283">
                  <c:v>25826</c:v>
                </c:pt>
                <c:pt idx="284">
                  <c:v>25844</c:v>
                </c:pt>
                <c:pt idx="285">
                  <c:v>26192</c:v>
                </c:pt>
                <c:pt idx="286">
                  <c:v>26201</c:v>
                </c:pt>
                <c:pt idx="287">
                  <c:v>26201</c:v>
                </c:pt>
                <c:pt idx="288">
                  <c:v>26276</c:v>
                </c:pt>
                <c:pt idx="289">
                  <c:v>26349</c:v>
                </c:pt>
                <c:pt idx="290">
                  <c:v>26408</c:v>
                </c:pt>
                <c:pt idx="291">
                  <c:v>26479</c:v>
                </c:pt>
                <c:pt idx="292">
                  <c:v>26883</c:v>
                </c:pt>
                <c:pt idx="293">
                  <c:v>26886</c:v>
                </c:pt>
                <c:pt idx="294">
                  <c:v>26886</c:v>
                </c:pt>
                <c:pt idx="295">
                  <c:v>26922</c:v>
                </c:pt>
                <c:pt idx="296">
                  <c:v>26924</c:v>
                </c:pt>
                <c:pt idx="297">
                  <c:v>26925.5</c:v>
                </c:pt>
                <c:pt idx="298">
                  <c:v>26958.5</c:v>
                </c:pt>
                <c:pt idx="299">
                  <c:v>26986</c:v>
                </c:pt>
                <c:pt idx="300">
                  <c:v>26998</c:v>
                </c:pt>
                <c:pt idx="301">
                  <c:v>27128.5</c:v>
                </c:pt>
                <c:pt idx="302">
                  <c:v>27422</c:v>
                </c:pt>
                <c:pt idx="303">
                  <c:v>27500.5</c:v>
                </c:pt>
                <c:pt idx="304">
                  <c:v>27527</c:v>
                </c:pt>
                <c:pt idx="305">
                  <c:v>27528</c:v>
                </c:pt>
                <c:pt idx="306">
                  <c:v>27547</c:v>
                </c:pt>
                <c:pt idx="307">
                  <c:v>27553</c:v>
                </c:pt>
                <c:pt idx="308">
                  <c:v>27553</c:v>
                </c:pt>
                <c:pt idx="309">
                  <c:v>28001</c:v>
                </c:pt>
                <c:pt idx="310">
                  <c:v>28071</c:v>
                </c:pt>
                <c:pt idx="311">
                  <c:v>28076</c:v>
                </c:pt>
                <c:pt idx="312">
                  <c:v>28732</c:v>
                </c:pt>
                <c:pt idx="313">
                  <c:v>28778</c:v>
                </c:pt>
                <c:pt idx="314">
                  <c:v>29134</c:v>
                </c:pt>
                <c:pt idx="315">
                  <c:v>29404</c:v>
                </c:pt>
                <c:pt idx="316">
                  <c:v>29706</c:v>
                </c:pt>
                <c:pt idx="317">
                  <c:v>29801</c:v>
                </c:pt>
                <c:pt idx="318">
                  <c:v>29917</c:v>
                </c:pt>
                <c:pt idx="319">
                  <c:v>30017</c:v>
                </c:pt>
                <c:pt idx="320">
                  <c:v>30046.5</c:v>
                </c:pt>
                <c:pt idx="321">
                  <c:v>30378</c:v>
                </c:pt>
                <c:pt idx="322">
                  <c:v>30623</c:v>
                </c:pt>
                <c:pt idx="323">
                  <c:v>30629.5</c:v>
                </c:pt>
                <c:pt idx="324">
                  <c:v>30671</c:v>
                </c:pt>
                <c:pt idx="325">
                  <c:v>30979</c:v>
                </c:pt>
                <c:pt idx="326">
                  <c:v>31054.5</c:v>
                </c:pt>
                <c:pt idx="327">
                  <c:v>31060</c:v>
                </c:pt>
                <c:pt idx="328">
                  <c:v>31106</c:v>
                </c:pt>
                <c:pt idx="329">
                  <c:v>31130</c:v>
                </c:pt>
                <c:pt idx="330">
                  <c:v>31574</c:v>
                </c:pt>
                <c:pt idx="331">
                  <c:v>31669</c:v>
                </c:pt>
                <c:pt idx="332">
                  <c:v>31707</c:v>
                </c:pt>
                <c:pt idx="333">
                  <c:v>31707</c:v>
                </c:pt>
                <c:pt idx="334">
                  <c:v>31713</c:v>
                </c:pt>
                <c:pt idx="335">
                  <c:v>31761</c:v>
                </c:pt>
                <c:pt idx="336">
                  <c:v>31761</c:v>
                </c:pt>
                <c:pt idx="337">
                  <c:v>32169</c:v>
                </c:pt>
                <c:pt idx="338">
                  <c:v>32180.5</c:v>
                </c:pt>
                <c:pt idx="339">
                  <c:v>32188.5</c:v>
                </c:pt>
                <c:pt idx="340">
                  <c:v>32235</c:v>
                </c:pt>
                <c:pt idx="341">
                  <c:v>32235</c:v>
                </c:pt>
                <c:pt idx="342">
                  <c:v>32237.5</c:v>
                </c:pt>
                <c:pt idx="343">
                  <c:v>32253</c:v>
                </c:pt>
                <c:pt idx="344">
                  <c:v>32343</c:v>
                </c:pt>
                <c:pt idx="345">
                  <c:v>32391.5</c:v>
                </c:pt>
                <c:pt idx="346">
                  <c:v>32794</c:v>
                </c:pt>
                <c:pt idx="347">
                  <c:v>32794</c:v>
                </c:pt>
                <c:pt idx="348">
                  <c:v>32843</c:v>
                </c:pt>
                <c:pt idx="349">
                  <c:v>32872</c:v>
                </c:pt>
                <c:pt idx="350">
                  <c:v>32873.5</c:v>
                </c:pt>
                <c:pt idx="351">
                  <c:v>32968.5</c:v>
                </c:pt>
                <c:pt idx="352">
                  <c:v>33455.5</c:v>
                </c:pt>
                <c:pt idx="353">
                  <c:v>33559</c:v>
                </c:pt>
                <c:pt idx="354">
                  <c:v>33997</c:v>
                </c:pt>
                <c:pt idx="355">
                  <c:v>34041</c:v>
                </c:pt>
                <c:pt idx="356">
                  <c:v>34044</c:v>
                </c:pt>
                <c:pt idx="357">
                  <c:v>34082</c:v>
                </c:pt>
                <c:pt idx="358">
                  <c:v>34091.5</c:v>
                </c:pt>
                <c:pt idx="359">
                  <c:v>34118</c:v>
                </c:pt>
                <c:pt idx="360">
                  <c:v>34190</c:v>
                </c:pt>
                <c:pt idx="361">
                  <c:v>34574</c:v>
                </c:pt>
                <c:pt idx="362">
                  <c:v>34618</c:v>
                </c:pt>
                <c:pt idx="363">
                  <c:v>35151</c:v>
                </c:pt>
                <c:pt idx="364">
                  <c:v>35275</c:v>
                </c:pt>
                <c:pt idx="365">
                  <c:v>35280</c:v>
                </c:pt>
                <c:pt idx="366">
                  <c:v>35288</c:v>
                </c:pt>
                <c:pt idx="367">
                  <c:v>35298</c:v>
                </c:pt>
                <c:pt idx="368">
                  <c:v>35316</c:v>
                </c:pt>
                <c:pt idx="369">
                  <c:v>35403</c:v>
                </c:pt>
                <c:pt idx="370">
                  <c:v>35823</c:v>
                </c:pt>
                <c:pt idx="371">
                  <c:v>35827.5</c:v>
                </c:pt>
                <c:pt idx="372">
                  <c:v>35914</c:v>
                </c:pt>
                <c:pt idx="373">
                  <c:v>35950</c:v>
                </c:pt>
                <c:pt idx="374">
                  <c:v>35996</c:v>
                </c:pt>
                <c:pt idx="375">
                  <c:v>35925.5</c:v>
                </c:pt>
                <c:pt idx="376">
                  <c:v>35925.5</c:v>
                </c:pt>
                <c:pt idx="377">
                  <c:v>36336</c:v>
                </c:pt>
                <c:pt idx="378">
                  <c:v>36423</c:v>
                </c:pt>
                <c:pt idx="379">
                  <c:v>36586</c:v>
                </c:pt>
                <c:pt idx="380">
                  <c:v>36652</c:v>
                </c:pt>
                <c:pt idx="381">
                  <c:v>34134</c:v>
                </c:pt>
                <c:pt idx="382">
                  <c:v>35244</c:v>
                </c:pt>
                <c:pt idx="383">
                  <c:v>37099</c:v>
                </c:pt>
                <c:pt idx="384">
                  <c:v>36990</c:v>
                </c:pt>
                <c:pt idx="385">
                  <c:v>37003</c:v>
                </c:pt>
                <c:pt idx="386">
                  <c:v>37034</c:v>
                </c:pt>
                <c:pt idx="387">
                  <c:v>37204</c:v>
                </c:pt>
                <c:pt idx="388">
                  <c:v>35823</c:v>
                </c:pt>
                <c:pt idx="389">
                  <c:v>36336</c:v>
                </c:pt>
                <c:pt idx="390">
                  <c:v>36423</c:v>
                </c:pt>
                <c:pt idx="391">
                  <c:v>36586</c:v>
                </c:pt>
                <c:pt idx="392">
                  <c:v>36652</c:v>
                </c:pt>
                <c:pt idx="393">
                  <c:v>36990</c:v>
                </c:pt>
                <c:pt idx="394">
                  <c:v>37003</c:v>
                </c:pt>
                <c:pt idx="395">
                  <c:v>37034</c:v>
                </c:pt>
                <c:pt idx="396">
                  <c:v>37204</c:v>
                </c:pt>
                <c:pt idx="397">
                  <c:v>37585</c:v>
                </c:pt>
                <c:pt idx="398">
                  <c:v>37635</c:v>
                </c:pt>
                <c:pt idx="399">
                  <c:v>37742</c:v>
                </c:pt>
                <c:pt idx="400">
                  <c:v>37812</c:v>
                </c:pt>
                <c:pt idx="401">
                  <c:v>37514</c:v>
                </c:pt>
                <c:pt idx="402">
                  <c:v>38157</c:v>
                </c:pt>
              </c:numCache>
            </c:numRef>
          </c:xVal>
          <c:yVal>
            <c:numRef>
              <c:f>'Active 1'!$H$21:$H$960</c:f>
              <c:numCache>
                <c:formatCode>General</c:formatCode>
                <c:ptCount val="940"/>
                <c:pt idx="1">
                  <c:v>8.8530940001874114E-2</c:v>
                </c:pt>
                <c:pt idx="2">
                  <c:v>6.8784819999564206E-2</c:v>
                </c:pt>
                <c:pt idx="3">
                  <c:v>9.2902919999687583E-2</c:v>
                </c:pt>
                <c:pt idx="4">
                  <c:v>6.051558000035584E-2</c:v>
                </c:pt>
                <c:pt idx="5">
                  <c:v>7.2268880001502112E-2</c:v>
                </c:pt>
                <c:pt idx="6">
                  <c:v>0.12252320000334294</c:v>
                </c:pt>
                <c:pt idx="7">
                  <c:v>8.4877059998689219E-2</c:v>
                </c:pt>
                <c:pt idx="8">
                  <c:v>7.5073160001920769E-2</c:v>
                </c:pt>
                <c:pt idx="9">
                  <c:v>5.0978700004634447E-2</c:v>
                </c:pt>
                <c:pt idx="10">
                  <c:v>6.0691120001138188E-2</c:v>
                </c:pt>
                <c:pt idx="11">
                  <c:v>4.6158280005329289E-2</c:v>
                </c:pt>
                <c:pt idx="12">
                  <c:v>3.8580860000365647E-2</c:v>
                </c:pt>
                <c:pt idx="13">
                  <c:v>5.1033210002060514E-2</c:v>
                </c:pt>
                <c:pt idx="14">
                  <c:v>-3.0402299998968374E-2</c:v>
                </c:pt>
                <c:pt idx="15">
                  <c:v>3.6925999993400183E-3</c:v>
                </c:pt>
                <c:pt idx="16">
                  <c:v>-3.1462679999094689E-2</c:v>
                </c:pt>
                <c:pt idx="17">
                  <c:v>2.5192460001562722E-2</c:v>
                </c:pt>
                <c:pt idx="18">
                  <c:v>1.2424299999111099E-2</c:v>
                </c:pt>
                <c:pt idx="19">
                  <c:v>2.4096840003039688E-2</c:v>
                </c:pt>
                <c:pt idx="20">
                  <c:v>-1.6479859998071333E-2</c:v>
                </c:pt>
                <c:pt idx="21">
                  <c:v>-1.5822399996977765E-2</c:v>
                </c:pt>
                <c:pt idx="22">
                  <c:v>-1.7968799984373618E-3</c:v>
                </c:pt>
                <c:pt idx="23">
                  <c:v>3.8035910001781303E-2</c:v>
                </c:pt>
                <c:pt idx="24">
                  <c:v>1.4581620001990814E-2</c:v>
                </c:pt>
                <c:pt idx="25">
                  <c:v>-7.6398659999540541E-2</c:v>
                </c:pt>
                <c:pt idx="26">
                  <c:v>-2.9953599951113574E-3</c:v>
                </c:pt>
                <c:pt idx="27">
                  <c:v>2.1352980002120603E-2</c:v>
                </c:pt>
                <c:pt idx="28">
                  <c:v>9.2768600006820634E-3</c:v>
                </c:pt>
                <c:pt idx="29">
                  <c:v>-3.5210200003348291E-3</c:v>
                </c:pt>
                <c:pt idx="30">
                  <c:v>9.0343999909237027E-4</c:v>
                </c:pt>
                <c:pt idx="3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5D-46BD-9105-4BAD323CD7EB}"/>
            </c:ext>
          </c:extLst>
        </c:ser>
        <c:ser>
          <c:idx val="1"/>
          <c:order val="1"/>
          <c:tx>
            <c:strRef>
              <c:f>'Active 1'!$I$20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'Active 1'!$I$21:$I$960</c:f>
                <c:numCache>
                  <c:formatCode>General</c:formatCode>
                  <c:ptCount val="940"/>
                  <c:pt idx="36">
                    <c:v>4.5456000225385651E-4</c:v>
                  </c:pt>
                  <c:pt idx="37">
                    <c:v>2.0592100045178086E-3</c:v>
                  </c:pt>
                  <c:pt idx="38">
                    <c:v>1.0234979999950156E-2</c:v>
                  </c:pt>
                  <c:pt idx="39">
                    <c:v>1.3667560000612866E-2</c:v>
                  </c:pt>
                  <c:pt idx="40">
                    <c:v>3.7520199985010549E-3</c:v>
                  </c:pt>
                  <c:pt idx="41">
                    <c:v>-5.574390001129359E-3</c:v>
                  </c:pt>
                  <c:pt idx="42">
                    <c:v>-7.4739999399753287E-4</c:v>
                  </c:pt>
                  <c:pt idx="43">
                    <c:v>2.2526000029756688E-3</c:v>
                  </c:pt>
                  <c:pt idx="44">
                    <c:v>1.8446380003297236E-2</c:v>
                  </c:pt>
                  <c:pt idx="45">
                    <c:v>4.2733700029202737E-3</c:v>
                  </c:pt>
                  <c:pt idx="46">
                    <c:v>3.5236600015196018E-3</c:v>
                  </c:pt>
                  <c:pt idx="48">
                    <c:v>2.770141999644693E-2</c:v>
                  </c:pt>
                  <c:pt idx="49">
                    <c:v>9.3208199978107587E-3</c:v>
                  </c:pt>
                  <c:pt idx="50">
                    <c:v>8.1685800032573752E-3</c:v>
                  </c:pt>
                  <c:pt idx="52">
                    <c:v>5.0996400022995658E-3</c:v>
                  </c:pt>
                  <c:pt idx="53">
                    <c:v>4.5229399984236807E-3</c:v>
                  </c:pt>
                  <c:pt idx="54">
                    <c:v>3.7070000689709559E-4</c:v>
                  </c:pt>
                  <c:pt idx="55">
                    <c:v>4.8712799980421551E-3</c:v>
                  </c:pt>
                  <c:pt idx="56">
                    <c:v>-2.1858820000488777E-2</c:v>
                  </c:pt>
                  <c:pt idx="57">
                    <c:v>-9.0099000008194707E-3</c:v>
                  </c:pt>
                  <c:pt idx="58">
                    <c:v>-4.2508000478846952E-4</c:v>
                  </c:pt>
                  <c:pt idx="59">
                    <c:v>5.2439799983403645E-3</c:v>
                  </c:pt>
                  <c:pt idx="60">
                    <c:v>-1.1711999977706E-3</c:v>
                  </c:pt>
                  <c:pt idx="61">
                    <c:v>7.496700003684964E-3</c:v>
                  </c:pt>
                  <c:pt idx="62">
                    <c:v>-1.1231080003199168E-2</c:v>
                  </c:pt>
                  <c:pt idx="63">
                    <c:v>6.6928000014740974E-3</c:v>
                  </c:pt>
                  <c:pt idx="64">
                    <c:v>-7.6889599949936382E-3</c:v>
                  </c:pt>
                  <c:pt idx="65">
                    <c:v>-5.4479991376865655E-5</c:v>
                  </c:pt>
                  <c:pt idx="66">
                    <c:v>1.7446099998778664E-2</c:v>
                  </c:pt>
                  <c:pt idx="67">
                    <c:v>-8.1305999992764555E-3</c:v>
                  </c:pt>
                  <c:pt idx="71">
                    <c:v>-1.5100400050869212E-3</c:v>
                  </c:pt>
                  <c:pt idx="73">
                    <c:v>-1.9089800043730065E-3</c:v>
                  </c:pt>
                  <c:pt idx="83">
                    <c:v>8.7488100034534E-3</c:v>
                  </c:pt>
                  <c:pt idx="84">
                    <c:v>1.0198699965258129E-3</c:v>
                  </c:pt>
                  <c:pt idx="85">
                    <c:v>-1.736189000075683E-2</c:v>
                  </c:pt>
                  <c:pt idx="87">
                    <c:v>8.5240400076145306E-3</c:v>
                  </c:pt>
                  <c:pt idx="89">
                    <c:v>-9.8577200042200275E-3</c:v>
                  </c:pt>
                  <c:pt idx="90">
                    <c:v>-9.4124899987946264E-3</c:v>
                  </c:pt>
                  <c:pt idx="91">
                    <c:v>1.4511390007100999E-2</c:v>
                  </c:pt>
                  <c:pt idx="93">
                    <c:v>2.2581819997867569E-2</c:v>
                  </c:pt>
                  <c:pt idx="96">
                    <c:v>1.5930159999697935E-2</c:v>
                  </c:pt>
                  <c:pt idx="97">
                    <c:v>7.0064000465208665E-4</c:v>
                  </c:pt>
                  <c:pt idx="98">
                    <c:v>1.9354620002559386E-2</c:v>
                  </c:pt>
                  <c:pt idx="99">
                    <c:v>1.3165600030333735E-3</c:v>
                  </c:pt>
                  <c:pt idx="100">
                    <c:v>-3.3743199965101667E-3</c:v>
                  </c:pt>
                  <c:pt idx="101">
                    <c:v>3.0126259996904992E-2</c:v>
                  </c:pt>
                  <c:pt idx="104">
                    <c:v>6.0144000017317012E-3</c:v>
                  </c:pt>
                  <c:pt idx="105">
                    <c:v>-3.0213960002583917E-2</c:v>
                  </c:pt>
                  <c:pt idx="107">
                    <c:v>1.3302859995746985E-2</c:v>
                  </c:pt>
                  <c:pt idx="108">
                    <c:v>7.4193600012222305E-3</c:v>
                  </c:pt>
                  <c:pt idx="109">
                    <c:v>3.5739200029638596E-3</c:v>
                  </c:pt>
                  <c:pt idx="110">
                    <c:v>1.8575080001028255E-2</c:v>
                  </c:pt>
                  <c:pt idx="111">
                    <c:v>2.0575080001435708E-2</c:v>
                  </c:pt>
                  <c:pt idx="112">
                    <c:v>-2.328029993805103E-3</c:v>
                  </c:pt>
                  <c:pt idx="113">
                    <c:v>5.6719700078247115E-3</c:v>
                  </c:pt>
                  <c:pt idx="114">
                    <c:v>1.149895999697037E-2</c:v>
                  </c:pt>
                  <c:pt idx="115">
                    <c:v>1.3498959997377824E-2</c:v>
                  </c:pt>
                  <c:pt idx="116">
                    <c:v>2.0770020004420076E-2</c:v>
                  </c:pt>
                  <c:pt idx="117">
                    <c:v>-2.383380000537727E-3</c:v>
                  </c:pt>
                  <c:pt idx="118">
                    <c:v>1.7331200069747865E-3</c:v>
                  </c:pt>
                  <c:pt idx="119">
                    <c:v>1.1464379997050855E-2</c:v>
                  </c:pt>
                  <c:pt idx="120">
                    <c:v>-3.6890199990011752E-3</c:v>
                  </c:pt>
                  <c:pt idx="121">
                    <c:v>2.3404500003380235E-2</c:v>
                  </c:pt>
                  <c:pt idx="122">
                    <c:v>7.1749800044926815E-3</c:v>
                  </c:pt>
                  <c:pt idx="123">
                    <c:v>5.1761400027316995E-3</c:v>
                  </c:pt>
                  <c:pt idx="124">
                    <c:v>-5.053380002209451E-3</c:v>
                  </c:pt>
                  <c:pt idx="125">
                    <c:v>-5.0522199962870218E-3</c:v>
                  </c:pt>
                  <c:pt idx="128">
                    <c:v>5.756319995271042E-3</c:v>
                  </c:pt>
                  <c:pt idx="129">
                    <c:v>-3.3578600050532259E-3</c:v>
                  </c:pt>
                  <c:pt idx="130">
                    <c:v>4.142720004892908E-3</c:v>
                  </c:pt>
                  <c:pt idx="131">
                    <c:v>7.5660200018319301E-3</c:v>
                  </c:pt>
                  <c:pt idx="132">
                    <c:v>-5.7396199990762398E-3</c:v>
                  </c:pt>
                  <c:pt idx="133">
                    <c:v>-8.4130999966873787E-3</c:v>
                  </c:pt>
                  <c:pt idx="134">
                    <c:v>-3.6818400039919652E-3</c:v>
                  </c:pt>
                  <c:pt idx="135">
                    <c:v>9.2431999946711585E-3</c:v>
                  </c:pt>
                  <c:pt idx="136">
                    <c:v>7.6698000339092687E-4</c:v>
                  </c:pt>
                  <c:pt idx="137">
                    <c:v>2.4613400019006804E-3</c:v>
                  </c:pt>
                  <c:pt idx="138">
                    <c:v>-2.1142000041436404E-3</c:v>
                  </c:pt>
                  <c:pt idx="139">
                    <c:v>1.3698980001208838E-2</c:v>
                  </c:pt>
                  <c:pt idx="141">
                    <c:v>-3.5892599989892915E-3</c:v>
                  </c:pt>
                  <c:pt idx="146">
                    <c:v>-1.0064319998491555E-2</c:v>
                  </c:pt>
                  <c:pt idx="149">
                    <c:v>1.0724939995270688E-2</c:v>
                  </c:pt>
                  <c:pt idx="150">
                    <c:v>2.148239997040946E-3</c:v>
                  </c:pt>
                  <c:pt idx="151">
                    <c:v>5.495420002262108E-3</c:v>
                  </c:pt>
                  <c:pt idx="152">
                    <c:v>-3.08012000459712E-3</c:v>
                  </c:pt>
                  <c:pt idx="153">
                    <c:v>-1.265681999939261E-2</c:v>
                  </c:pt>
                  <c:pt idx="154">
                    <c:v>1.1843760003102943E-2</c:v>
                  </c:pt>
                  <c:pt idx="155">
                    <c:v>-5.7329399933223613E-3</c:v>
                  </c:pt>
                  <c:pt idx="159">
                    <c:v>-1.429556000221055E-2</c:v>
                  </c:pt>
                  <c:pt idx="160">
                    <c:v>-1.0595560001092963E-2</c:v>
                  </c:pt>
                  <c:pt idx="161">
                    <c:v>-6.2722600050619803E-3</c:v>
                  </c:pt>
                  <c:pt idx="162">
                    <c:v>-2.4722599991946481E-3</c:v>
                  </c:pt>
                  <c:pt idx="163">
                    <c:v>2.1646000095643103E-4</c:v>
                  </c:pt>
                  <c:pt idx="164">
                    <c:v>1.4034000196261331E-4</c:v>
                  </c:pt>
                  <c:pt idx="165">
                    <c:v>-2.4363600023207255E-3</c:v>
                  </c:pt>
                  <c:pt idx="166">
                    <c:v>3.9886800004751422E-3</c:v>
                  </c:pt>
                  <c:pt idx="167">
                    <c:v>1.0793000037665479E-3</c:v>
                  </c:pt>
                  <c:pt idx="168">
                    <c:v>-1.6301299998303875E-2</c:v>
                  </c:pt>
                  <c:pt idx="169">
                    <c:v>-3.9933399966685101E-3</c:v>
                  </c:pt>
                  <c:pt idx="170">
                    <c:v>-1.2597599998116493E-3</c:v>
                  </c:pt>
                  <c:pt idx="171">
                    <c:v>6.3181000004988164E-3</c:v>
                  </c:pt>
                  <c:pt idx="174">
                    <c:v>-5.9689800036721863E-3</c:v>
                  </c:pt>
                  <c:pt idx="179">
                    <c:v>-2.1696759999031201E-2</c:v>
                  </c:pt>
                  <c:pt idx="188">
                    <c:v>4.6504199999617413E-3</c:v>
                  </c:pt>
                  <c:pt idx="190">
                    <c:v>-8.8489999980083667E-3</c:v>
                  </c:pt>
                  <c:pt idx="199">
                    <c:v>-1.0154639996471815E-2</c:v>
                  </c:pt>
                  <c:pt idx="200">
                    <c:v>-2.723075999529101E-2</c:v>
                  </c:pt>
                  <c:pt idx="201">
                    <c:v>-7.0195799999055453E-3</c:v>
                  </c:pt>
                  <c:pt idx="202">
                    <c:v>-1.1502500005008187E-2</c:v>
                  </c:pt>
                  <c:pt idx="209">
                    <c:v>-2.4001799974939786E-3</c:v>
                  </c:pt>
                  <c:pt idx="210">
                    <c:v>8.7088000145740807E-4</c:v>
                  </c:pt>
                  <c:pt idx="213">
                    <c:v>-1.261030000023311E-2</c:v>
                  </c:pt>
                  <c:pt idx="214">
                    <c:v>-1.261030000023311E-2</c:v>
                  </c:pt>
                  <c:pt idx="216">
                    <c:v>-1.1010299996996764E-2</c:v>
                  </c:pt>
                  <c:pt idx="217">
                    <c:v>-1.8176800003857352E-3</c:v>
                  </c:pt>
                  <c:pt idx="221">
                    <c:v>4.6311400001286529E-3</c:v>
                  </c:pt>
                  <c:pt idx="222">
                    <c:v>-1.8214299998362549E-2</c:v>
                  </c:pt>
                  <c:pt idx="224">
                    <c:v>-1.9805999909294769E-4</c:v>
                  </c:pt>
                  <c:pt idx="225">
                    <c:v>9.7327799958293326E-3</c:v>
                  </c:pt>
                  <c:pt idx="226">
                    <c:v>-1.6889940001419745E-2</c:v>
                  </c:pt>
                  <c:pt idx="228">
                    <c:v>-1.5989939995051827E-2</c:v>
                  </c:pt>
                  <c:pt idx="229">
                    <c:v>-1.2436639997758903E-2</c:v>
                  </c:pt>
                  <c:pt idx="230">
                    <c:v>-1.9902499989257194E-3</c:v>
                  </c:pt>
                  <c:pt idx="231">
                    <c:v>-1.5816079998330679E-2</c:v>
                  </c:pt>
                  <c:pt idx="232">
                    <c:v>-1.9392779999179766E-2</c:v>
                  </c:pt>
                  <c:pt idx="234">
                    <c:v>-1.9402999998419546E-2</c:v>
                  </c:pt>
                  <c:pt idx="235">
                    <c:v>-2.6767360002850182E-2</c:v>
                  </c:pt>
                  <c:pt idx="236">
                    <c:v>-1.1293019997538067E-2</c:v>
                  </c:pt>
                  <c:pt idx="238">
                    <c:v>-2.2521380000398494E-2</c:v>
                  </c:pt>
                  <c:pt idx="239">
                    <c:v>-2.3997600001166575E-2</c:v>
                  </c:pt>
                  <c:pt idx="247">
                    <c:v>-2.9506079998100176E-2</c:v>
                  </c:pt>
                  <c:pt idx="248">
                    <c:v>-2.873327999986941E-2</c:v>
                  </c:pt>
                  <c:pt idx="255">
                    <c:v>-4.5708919999015052E-2</c:v>
                  </c:pt>
                  <c:pt idx="256">
                    <c:v>-2.1894580000662245E-2</c:v>
                  </c:pt>
                  <c:pt idx="257">
                    <c:v>-2.1377760000177659E-2</c:v>
                  </c:pt>
                  <c:pt idx="258">
                    <c:v>-1.4836800000921357E-2</c:v>
                  </c:pt>
                  <c:pt idx="259">
                    <c:v>-1.7182820003654342E-2</c:v>
                  </c:pt>
                  <c:pt idx="260">
                    <c:v>-2.5445759994909167E-2</c:v>
                  </c:pt>
                  <c:pt idx="279">
                    <c:v>-1.6648600001644809E-2</c:v>
                  </c:pt>
                  <c:pt idx="281">
                    <c:v>-1.8012959997577127E-2</c:v>
                  </c:pt>
                  <c:pt idx="282">
                    <c:v>-3.2318599995051045E-2</c:v>
                  </c:pt>
                  <c:pt idx="283">
                    <c:v>-3.147084000374889E-2</c:v>
                  </c:pt>
                  <c:pt idx="284">
                    <c:v>-2.7546959994651843E-2</c:v>
                  </c:pt>
                  <c:pt idx="285">
                    <c:v>-3.2485279996762984E-2</c:v>
                  </c:pt>
                  <c:pt idx="290">
                    <c:v>-2.8598719996807631E-2</c:v>
                  </c:pt>
                  <c:pt idx="300">
                    <c:v>-3.4649319997697603E-2</c:v>
                  </c:pt>
                  <c:pt idx="306">
                    <c:v>-3.6970979999750853E-2</c:v>
                  </c:pt>
                  <c:pt idx="312">
                    <c:v>-4.1648880003776867E-2</c:v>
                  </c:pt>
                  <c:pt idx="313">
                    <c:v>-3.8954520001425408E-2</c:v>
                  </c:pt>
                  <c:pt idx="314">
                    <c:v>-4.4215559995791409E-2</c:v>
                  </c:pt>
                  <c:pt idx="331">
                    <c:v>-6.0002459991665091E-2</c:v>
                  </c:pt>
                </c:numCache>
              </c:numRef>
            </c:plus>
            <c:minus>
              <c:numRef>
                <c:f>'Active 1'!$I$21:$I$960</c:f>
                <c:numCache>
                  <c:formatCode>General</c:formatCode>
                  <c:ptCount val="940"/>
                  <c:pt idx="36">
                    <c:v>4.5456000225385651E-4</c:v>
                  </c:pt>
                  <c:pt idx="37">
                    <c:v>2.0592100045178086E-3</c:v>
                  </c:pt>
                  <c:pt idx="38">
                    <c:v>1.0234979999950156E-2</c:v>
                  </c:pt>
                  <c:pt idx="39">
                    <c:v>1.3667560000612866E-2</c:v>
                  </c:pt>
                  <c:pt idx="40">
                    <c:v>3.7520199985010549E-3</c:v>
                  </c:pt>
                  <c:pt idx="41">
                    <c:v>-5.574390001129359E-3</c:v>
                  </c:pt>
                  <c:pt idx="42">
                    <c:v>-7.4739999399753287E-4</c:v>
                  </c:pt>
                  <c:pt idx="43">
                    <c:v>2.2526000029756688E-3</c:v>
                  </c:pt>
                  <c:pt idx="44">
                    <c:v>1.8446380003297236E-2</c:v>
                  </c:pt>
                  <c:pt idx="45">
                    <c:v>4.2733700029202737E-3</c:v>
                  </c:pt>
                  <c:pt idx="46">
                    <c:v>3.5236600015196018E-3</c:v>
                  </c:pt>
                  <c:pt idx="48">
                    <c:v>2.770141999644693E-2</c:v>
                  </c:pt>
                  <c:pt idx="49">
                    <c:v>9.3208199978107587E-3</c:v>
                  </c:pt>
                  <c:pt idx="50">
                    <c:v>8.1685800032573752E-3</c:v>
                  </c:pt>
                  <c:pt idx="52">
                    <c:v>5.0996400022995658E-3</c:v>
                  </c:pt>
                  <c:pt idx="53">
                    <c:v>4.5229399984236807E-3</c:v>
                  </c:pt>
                  <c:pt idx="54">
                    <c:v>3.7070000689709559E-4</c:v>
                  </c:pt>
                  <c:pt idx="55">
                    <c:v>4.8712799980421551E-3</c:v>
                  </c:pt>
                  <c:pt idx="56">
                    <c:v>-2.1858820000488777E-2</c:v>
                  </c:pt>
                  <c:pt idx="57">
                    <c:v>-9.0099000008194707E-3</c:v>
                  </c:pt>
                  <c:pt idx="58">
                    <c:v>-4.2508000478846952E-4</c:v>
                  </c:pt>
                  <c:pt idx="59">
                    <c:v>5.2439799983403645E-3</c:v>
                  </c:pt>
                  <c:pt idx="60">
                    <c:v>-1.1711999977706E-3</c:v>
                  </c:pt>
                  <c:pt idx="61">
                    <c:v>7.496700003684964E-3</c:v>
                  </c:pt>
                  <c:pt idx="62">
                    <c:v>-1.1231080003199168E-2</c:v>
                  </c:pt>
                  <c:pt idx="63">
                    <c:v>6.6928000014740974E-3</c:v>
                  </c:pt>
                  <c:pt idx="64">
                    <c:v>-7.6889599949936382E-3</c:v>
                  </c:pt>
                  <c:pt idx="65">
                    <c:v>-5.4479991376865655E-5</c:v>
                  </c:pt>
                  <c:pt idx="66">
                    <c:v>1.7446099998778664E-2</c:v>
                  </c:pt>
                  <c:pt idx="67">
                    <c:v>-8.1305999992764555E-3</c:v>
                  </c:pt>
                  <c:pt idx="71">
                    <c:v>-1.5100400050869212E-3</c:v>
                  </c:pt>
                  <c:pt idx="73">
                    <c:v>-1.9089800043730065E-3</c:v>
                  </c:pt>
                  <c:pt idx="83">
                    <c:v>8.7488100034534E-3</c:v>
                  </c:pt>
                  <c:pt idx="84">
                    <c:v>1.0198699965258129E-3</c:v>
                  </c:pt>
                  <c:pt idx="85">
                    <c:v>-1.736189000075683E-2</c:v>
                  </c:pt>
                  <c:pt idx="87">
                    <c:v>8.5240400076145306E-3</c:v>
                  </c:pt>
                  <c:pt idx="89">
                    <c:v>-9.8577200042200275E-3</c:v>
                  </c:pt>
                  <c:pt idx="90">
                    <c:v>-9.4124899987946264E-3</c:v>
                  </c:pt>
                  <c:pt idx="91">
                    <c:v>1.4511390007100999E-2</c:v>
                  </c:pt>
                  <c:pt idx="93">
                    <c:v>2.2581819997867569E-2</c:v>
                  </c:pt>
                  <c:pt idx="96">
                    <c:v>1.5930159999697935E-2</c:v>
                  </c:pt>
                  <c:pt idx="97">
                    <c:v>7.0064000465208665E-4</c:v>
                  </c:pt>
                  <c:pt idx="98">
                    <c:v>1.9354620002559386E-2</c:v>
                  </c:pt>
                  <c:pt idx="99">
                    <c:v>1.3165600030333735E-3</c:v>
                  </c:pt>
                  <c:pt idx="100">
                    <c:v>-3.3743199965101667E-3</c:v>
                  </c:pt>
                  <c:pt idx="101">
                    <c:v>3.0126259996904992E-2</c:v>
                  </c:pt>
                  <c:pt idx="104">
                    <c:v>6.0144000017317012E-3</c:v>
                  </c:pt>
                  <c:pt idx="105">
                    <c:v>-3.0213960002583917E-2</c:v>
                  </c:pt>
                  <c:pt idx="107">
                    <c:v>1.3302859995746985E-2</c:v>
                  </c:pt>
                  <c:pt idx="108">
                    <c:v>7.4193600012222305E-3</c:v>
                  </c:pt>
                  <c:pt idx="109">
                    <c:v>3.5739200029638596E-3</c:v>
                  </c:pt>
                  <c:pt idx="110">
                    <c:v>1.8575080001028255E-2</c:v>
                  </c:pt>
                  <c:pt idx="111">
                    <c:v>2.0575080001435708E-2</c:v>
                  </c:pt>
                  <c:pt idx="112">
                    <c:v>-2.328029993805103E-3</c:v>
                  </c:pt>
                  <c:pt idx="113">
                    <c:v>5.6719700078247115E-3</c:v>
                  </c:pt>
                  <c:pt idx="114">
                    <c:v>1.149895999697037E-2</c:v>
                  </c:pt>
                  <c:pt idx="115">
                    <c:v>1.3498959997377824E-2</c:v>
                  </c:pt>
                  <c:pt idx="116">
                    <c:v>2.0770020004420076E-2</c:v>
                  </c:pt>
                  <c:pt idx="117">
                    <c:v>-2.383380000537727E-3</c:v>
                  </c:pt>
                  <c:pt idx="118">
                    <c:v>1.7331200069747865E-3</c:v>
                  </c:pt>
                  <c:pt idx="119">
                    <c:v>1.1464379997050855E-2</c:v>
                  </c:pt>
                  <c:pt idx="120">
                    <c:v>-3.6890199990011752E-3</c:v>
                  </c:pt>
                  <c:pt idx="121">
                    <c:v>2.3404500003380235E-2</c:v>
                  </c:pt>
                  <c:pt idx="122">
                    <c:v>7.1749800044926815E-3</c:v>
                  </c:pt>
                  <c:pt idx="123">
                    <c:v>5.1761400027316995E-3</c:v>
                  </c:pt>
                  <c:pt idx="124">
                    <c:v>-5.053380002209451E-3</c:v>
                  </c:pt>
                  <c:pt idx="125">
                    <c:v>-5.0522199962870218E-3</c:v>
                  </c:pt>
                  <c:pt idx="128">
                    <c:v>5.756319995271042E-3</c:v>
                  </c:pt>
                  <c:pt idx="129">
                    <c:v>-3.3578600050532259E-3</c:v>
                  </c:pt>
                  <c:pt idx="130">
                    <c:v>4.142720004892908E-3</c:v>
                  </c:pt>
                  <c:pt idx="131">
                    <c:v>7.5660200018319301E-3</c:v>
                  </c:pt>
                  <c:pt idx="132">
                    <c:v>-5.7396199990762398E-3</c:v>
                  </c:pt>
                  <c:pt idx="133">
                    <c:v>-8.4130999966873787E-3</c:v>
                  </c:pt>
                  <c:pt idx="134">
                    <c:v>-3.6818400039919652E-3</c:v>
                  </c:pt>
                  <c:pt idx="135">
                    <c:v>9.2431999946711585E-3</c:v>
                  </c:pt>
                  <c:pt idx="136">
                    <c:v>7.6698000339092687E-4</c:v>
                  </c:pt>
                  <c:pt idx="137">
                    <c:v>2.4613400019006804E-3</c:v>
                  </c:pt>
                  <c:pt idx="138">
                    <c:v>-2.1142000041436404E-3</c:v>
                  </c:pt>
                  <c:pt idx="139">
                    <c:v>1.3698980001208838E-2</c:v>
                  </c:pt>
                  <c:pt idx="141">
                    <c:v>-3.5892599989892915E-3</c:v>
                  </c:pt>
                  <c:pt idx="146">
                    <c:v>-1.0064319998491555E-2</c:v>
                  </c:pt>
                  <c:pt idx="149">
                    <c:v>1.0724939995270688E-2</c:v>
                  </c:pt>
                  <c:pt idx="150">
                    <c:v>2.148239997040946E-3</c:v>
                  </c:pt>
                  <c:pt idx="151">
                    <c:v>5.495420002262108E-3</c:v>
                  </c:pt>
                  <c:pt idx="152">
                    <c:v>-3.08012000459712E-3</c:v>
                  </c:pt>
                  <c:pt idx="153">
                    <c:v>-1.265681999939261E-2</c:v>
                  </c:pt>
                  <c:pt idx="154">
                    <c:v>1.1843760003102943E-2</c:v>
                  </c:pt>
                  <c:pt idx="155">
                    <c:v>-5.7329399933223613E-3</c:v>
                  </c:pt>
                  <c:pt idx="159">
                    <c:v>-1.429556000221055E-2</c:v>
                  </c:pt>
                  <c:pt idx="160">
                    <c:v>-1.0595560001092963E-2</c:v>
                  </c:pt>
                  <c:pt idx="161">
                    <c:v>-6.2722600050619803E-3</c:v>
                  </c:pt>
                  <c:pt idx="162">
                    <c:v>-2.4722599991946481E-3</c:v>
                  </c:pt>
                  <c:pt idx="163">
                    <c:v>2.1646000095643103E-4</c:v>
                  </c:pt>
                  <c:pt idx="164">
                    <c:v>1.4034000196261331E-4</c:v>
                  </c:pt>
                  <c:pt idx="165">
                    <c:v>-2.4363600023207255E-3</c:v>
                  </c:pt>
                  <c:pt idx="166">
                    <c:v>3.9886800004751422E-3</c:v>
                  </c:pt>
                  <c:pt idx="167">
                    <c:v>1.0793000037665479E-3</c:v>
                  </c:pt>
                  <c:pt idx="168">
                    <c:v>-1.6301299998303875E-2</c:v>
                  </c:pt>
                  <c:pt idx="169">
                    <c:v>-3.9933399966685101E-3</c:v>
                  </c:pt>
                  <c:pt idx="170">
                    <c:v>-1.2597599998116493E-3</c:v>
                  </c:pt>
                  <c:pt idx="171">
                    <c:v>6.3181000004988164E-3</c:v>
                  </c:pt>
                  <c:pt idx="174">
                    <c:v>-5.9689800036721863E-3</c:v>
                  </c:pt>
                  <c:pt idx="179">
                    <c:v>-2.1696759999031201E-2</c:v>
                  </c:pt>
                  <c:pt idx="188">
                    <c:v>4.6504199999617413E-3</c:v>
                  </c:pt>
                  <c:pt idx="190">
                    <c:v>-8.8489999980083667E-3</c:v>
                  </c:pt>
                  <c:pt idx="199">
                    <c:v>-1.0154639996471815E-2</c:v>
                  </c:pt>
                  <c:pt idx="200">
                    <c:v>-2.723075999529101E-2</c:v>
                  </c:pt>
                  <c:pt idx="201">
                    <c:v>-7.0195799999055453E-3</c:v>
                  </c:pt>
                  <c:pt idx="202">
                    <c:v>-1.1502500005008187E-2</c:v>
                  </c:pt>
                  <c:pt idx="209">
                    <c:v>-2.4001799974939786E-3</c:v>
                  </c:pt>
                  <c:pt idx="210">
                    <c:v>8.7088000145740807E-4</c:v>
                  </c:pt>
                  <c:pt idx="213">
                    <c:v>-1.261030000023311E-2</c:v>
                  </c:pt>
                  <c:pt idx="214">
                    <c:v>-1.261030000023311E-2</c:v>
                  </c:pt>
                  <c:pt idx="216">
                    <c:v>-1.1010299996996764E-2</c:v>
                  </c:pt>
                  <c:pt idx="217">
                    <c:v>-1.8176800003857352E-3</c:v>
                  </c:pt>
                  <c:pt idx="221">
                    <c:v>4.6311400001286529E-3</c:v>
                  </c:pt>
                  <c:pt idx="222">
                    <c:v>-1.8214299998362549E-2</c:v>
                  </c:pt>
                  <c:pt idx="224">
                    <c:v>-1.9805999909294769E-4</c:v>
                  </c:pt>
                  <c:pt idx="225">
                    <c:v>9.7327799958293326E-3</c:v>
                  </c:pt>
                  <c:pt idx="226">
                    <c:v>-1.6889940001419745E-2</c:v>
                  </c:pt>
                  <c:pt idx="228">
                    <c:v>-1.5989939995051827E-2</c:v>
                  </c:pt>
                  <c:pt idx="229">
                    <c:v>-1.2436639997758903E-2</c:v>
                  </c:pt>
                  <c:pt idx="230">
                    <c:v>-1.9902499989257194E-3</c:v>
                  </c:pt>
                  <c:pt idx="231">
                    <c:v>-1.5816079998330679E-2</c:v>
                  </c:pt>
                  <c:pt idx="232">
                    <c:v>-1.9392779999179766E-2</c:v>
                  </c:pt>
                  <c:pt idx="234">
                    <c:v>-1.9402999998419546E-2</c:v>
                  </c:pt>
                  <c:pt idx="235">
                    <c:v>-2.6767360002850182E-2</c:v>
                  </c:pt>
                  <c:pt idx="236">
                    <c:v>-1.1293019997538067E-2</c:v>
                  </c:pt>
                  <c:pt idx="238">
                    <c:v>-2.2521380000398494E-2</c:v>
                  </c:pt>
                  <c:pt idx="239">
                    <c:v>-2.3997600001166575E-2</c:v>
                  </c:pt>
                  <c:pt idx="247">
                    <c:v>-2.9506079998100176E-2</c:v>
                  </c:pt>
                  <c:pt idx="248">
                    <c:v>-2.873327999986941E-2</c:v>
                  </c:pt>
                  <c:pt idx="255">
                    <c:v>-4.5708919999015052E-2</c:v>
                  </c:pt>
                  <c:pt idx="256">
                    <c:v>-2.1894580000662245E-2</c:v>
                  </c:pt>
                  <c:pt idx="257">
                    <c:v>-2.1377760000177659E-2</c:v>
                  </c:pt>
                  <c:pt idx="258">
                    <c:v>-1.4836800000921357E-2</c:v>
                  </c:pt>
                  <c:pt idx="259">
                    <c:v>-1.7182820003654342E-2</c:v>
                  </c:pt>
                  <c:pt idx="260">
                    <c:v>-2.5445759994909167E-2</c:v>
                  </c:pt>
                  <c:pt idx="279">
                    <c:v>-1.6648600001644809E-2</c:v>
                  </c:pt>
                  <c:pt idx="281">
                    <c:v>-1.8012959997577127E-2</c:v>
                  </c:pt>
                  <c:pt idx="282">
                    <c:v>-3.2318599995051045E-2</c:v>
                  </c:pt>
                  <c:pt idx="283">
                    <c:v>-3.147084000374889E-2</c:v>
                  </c:pt>
                  <c:pt idx="284">
                    <c:v>-2.7546959994651843E-2</c:v>
                  </c:pt>
                  <c:pt idx="285">
                    <c:v>-3.2485279996762984E-2</c:v>
                  </c:pt>
                  <c:pt idx="290">
                    <c:v>-2.8598719996807631E-2</c:v>
                  </c:pt>
                  <c:pt idx="300">
                    <c:v>-3.4649319997697603E-2</c:v>
                  </c:pt>
                  <c:pt idx="306">
                    <c:v>-3.6970979999750853E-2</c:v>
                  </c:pt>
                  <c:pt idx="312">
                    <c:v>-4.1648880003776867E-2</c:v>
                  </c:pt>
                  <c:pt idx="313">
                    <c:v>-3.8954520001425408E-2</c:v>
                  </c:pt>
                  <c:pt idx="314">
                    <c:v>-4.4215559995791409E-2</c:v>
                  </c:pt>
                  <c:pt idx="331">
                    <c:v>-6.0002459991665091E-2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1'!$F$21:$F$960</c:f>
              <c:numCache>
                <c:formatCode>General</c:formatCode>
                <c:ptCount val="940"/>
                <c:pt idx="0">
                  <c:v>-35829.5</c:v>
                </c:pt>
                <c:pt idx="1">
                  <c:v>-35341</c:v>
                </c:pt>
                <c:pt idx="2">
                  <c:v>-34823</c:v>
                </c:pt>
                <c:pt idx="3">
                  <c:v>-33038</c:v>
                </c:pt>
                <c:pt idx="4">
                  <c:v>-32237</c:v>
                </c:pt>
                <c:pt idx="5">
                  <c:v>-31732</c:v>
                </c:pt>
                <c:pt idx="6">
                  <c:v>-29480</c:v>
                </c:pt>
                <c:pt idx="7">
                  <c:v>-25859</c:v>
                </c:pt>
                <c:pt idx="8">
                  <c:v>-25774</c:v>
                </c:pt>
                <c:pt idx="9">
                  <c:v>-25305</c:v>
                </c:pt>
                <c:pt idx="10">
                  <c:v>-22268</c:v>
                </c:pt>
                <c:pt idx="11">
                  <c:v>-22142</c:v>
                </c:pt>
                <c:pt idx="12">
                  <c:v>-20429</c:v>
                </c:pt>
                <c:pt idx="13">
                  <c:v>-15031.5</c:v>
                </c:pt>
                <c:pt idx="14">
                  <c:v>-13155</c:v>
                </c:pt>
                <c:pt idx="15">
                  <c:v>-11890</c:v>
                </c:pt>
                <c:pt idx="16">
                  <c:v>-10198</c:v>
                </c:pt>
                <c:pt idx="17">
                  <c:v>-10169</c:v>
                </c:pt>
                <c:pt idx="18">
                  <c:v>-10145</c:v>
                </c:pt>
                <c:pt idx="19">
                  <c:v>-9726</c:v>
                </c:pt>
                <c:pt idx="20">
                  <c:v>-9721</c:v>
                </c:pt>
                <c:pt idx="21">
                  <c:v>-9640</c:v>
                </c:pt>
                <c:pt idx="22">
                  <c:v>-9068</c:v>
                </c:pt>
                <c:pt idx="23">
                  <c:v>-8936.5</c:v>
                </c:pt>
                <c:pt idx="24">
                  <c:v>-8343</c:v>
                </c:pt>
                <c:pt idx="25">
                  <c:v>-7901</c:v>
                </c:pt>
                <c:pt idx="26">
                  <c:v>-4896</c:v>
                </c:pt>
                <c:pt idx="27">
                  <c:v>-4847</c:v>
                </c:pt>
                <c:pt idx="28">
                  <c:v>-4829</c:v>
                </c:pt>
                <c:pt idx="29">
                  <c:v>-3747</c:v>
                </c:pt>
                <c:pt idx="30">
                  <c:v>-3716</c:v>
                </c:pt>
                <c:pt idx="31">
                  <c:v>-2998</c:v>
                </c:pt>
                <c:pt idx="32">
                  <c:v>-2980</c:v>
                </c:pt>
                <c:pt idx="33">
                  <c:v>-2939</c:v>
                </c:pt>
                <c:pt idx="34">
                  <c:v>-2926</c:v>
                </c:pt>
                <c:pt idx="35">
                  <c:v>0</c:v>
                </c:pt>
                <c:pt idx="36">
                  <c:v>16</c:v>
                </c:pt>
                <c:pt idx="37">
                  <c:v>1068.5</c:v>
                </c:pt>
                <c:pt idx="38">
                  <c:v>2853</c:v>
                </c:pt>
                <c:pt idx="39">
                  <c:v>3066</c:v>
                </c:pt>
                <c:pt idx="40">
                  <c:v>4097</c:v>
                </c:pt>
                <c:pt idx="41">
                  <c:v>4108.5</c:v>
                </c:pt>
                <c:pt idx="42">
                  <c:v>4110</c:v>
                </c:pt>
                <c:pt idx="43">
                  <c:v>4110</c:v>
                </c:pt>
                <c:pt idx="44">
                  <c:v>4143</c:v>
                </c:pt>
                <c:pt idx="45">
                  <c:v>4144.5</c:v>
                </c:pt>
                <c:pt idx="46">
                  <c:v>4151</c:v>
                </c:pt>
                <c:pt idx="47">
                  <c:v>4628</c:v>
                </c:pt>
                <c:pt idx="48">
                  <c:v>4687</c:v>
                </c:pt>
                <c:pt idx="49">
                  <c:v>4777</c:v>
                </c:pt>
                <c:pt idx="50">
                  <c:v>4813</c:v>
                </c:pt>
                <c:pt idx="51">
                  <c:v>5834.5</c:v>
                </c:pt>
                <c:pt idx="52">
                  <c:v>5854</c:v>
                </c:pt>
                <c:pt idx="53">
                  <c:v>5859</c:v>
                </c:pt>
                <c:pt idx="54">
                  <c:v>5895</c:v>
                </c:pt>
                <c:pt idx="55">
                  <c:v>5908</c:v>
                </c:pt>
                <c:pt idx="56">
                  <c:v>5923</c:v>
                </c:pt>
                <c:pt idx="57">
                  <c:v>5985</c:v>
                </c:pt>
                <c:pt idx="58">
                  <c:v>6162</c:v>
                </c:pt>
                <c:pt idx="59">
                  <c:v>6503</c:v>
                </c:pt>
                <c:pt idx="60">
                  <c:v>6680</c:v>
                </c:pt>
                <c:pt idx="61">
                  <c:v>6995</c:v>
                </c:pt>
                <c:pt idx="62">
                  <c:v>7062</c:v>
                </c:pt>
                <c:pt idx="63">
                  <c:v>7080</c:v>
                </c:pt>
                <c:pt idx="64">
                  <c:v>7144</c:v>
                </c:pt>
                <c:pt idx="65">
                  <c:v>7572</c:v>
                </c:pt>
                <c:pt idx="66">
                  <c:v>7585</c:v>
                </c:pt>
                <c:pt idx="67">
                  <c:v>7590</c:v>
                </c:pt>
                <c:pt idx="68">
                  <c:v>7634</c:v>
                </c:pt>
                <c:pt idx="69">
                  <c:v>7674</c:v>
                </c:pt>
                <c:pt idx="70">
                  <c:v>7679</c:v>
                </c:pt>
                <c:pt idx="71">
                  <c:v>7706</c:v>
                </c:pt>
                <c:pt idx="72">
                  <c:v>7782</c:v>
                </c:pt>
                <c:pt idx="73">
                  <c:v>8247</c:v>
                </c:pt>
                <c:pt idx="74">
                  <c:v>8311</c:v>
                </c:pt>
                <c:pt idx="75">
                  <c:v>8314</c:v>
                </c:pt>
                <c:pt idx="76">
                  <c:v>8342</c:v>
                </c:pt>
                <c:pt idx="77">
                  <c:v>8442</c:v>
                </c:pt>
                <c:pt idx="78">
                  <c:v>8804.5</c:v>
                </c:pt>
                <c:pt idx="79">
                  <c:v>8888</c:v>
                </c:pt>
                <c:pt idx="80">
                  <c:v>8888</c:v>
                </c:pt>
                <c:pt idx="81">
                  <c:v>9027</c:v>
                </c:pt>
                <c:pt idx="82">
                  <c:v>9573</c:v>
                </c:pt>
                <c:pt idx="83">
                  <c:v>9628.5</c:v>
                </c:pt>
                <c:pt idx="84">
                  <c:v>9669.5</c:v>
                </c:pt>
                <c:pt idx="85">
                  <c:v>9733.5</c:v>
                </c:pt>
                <c:pt idx="86">
                  <c:v>10135</c:v>
                </c:pt>
                <c:pt idx="87">
                  <c:v>10194</c:v>
                </c:pt>
                <c:pt idx="88">
                  <c:v>10241.5</c:v>
                </c:pt>
                <c:pt idx="89">
                  <c:v>10258</c:v>
                </c:pt>
                <c:pt idx="90">
                  <c:v>10323.5</c:v>
                </c:pt>
                <c:pt idx="91">
                  <c:v>10341.5</c:v>
                </c:pt>
                <c:pt idx="92">
                  <c:v>10627</c:v>
                </c:pt>
                <c:pt idx="93">
                  <c:v>10627</c:v>
                </c:pt>
                <c:pt idx="94">
                  <c:v>10662</c:v>
                </c:pt>
                <c:pt idx="95">
                  <c:v>10663.5</c:v>
                </c:pt>
                <c:pt idx="96">
                  <c:v>10676</c:v>
                </c:pt>
                <c:pt idx="97">
                  <c:v>10704</c:v>
                </c:pt>
                <c:pt idx="98">
                  <c:v>10707</c:v>
                </c:pt>
                <c:pt idx="99">
                  <c:v>10716</c:v>
                </c:pt>
                <c:pt idx="100">
                  <c:v>10748</c:v>
                </c:pt>
                <c:pt idx="101">
                  <c:v>10761</c:v>
                </c:pt>
                <c:pt idx="102">
                  <c:v>10768.5</c:v>
                </c:pt>
                <c:pt idx="103">
                  <c:v>10770</c:v>
                </c:pt>
                <c:pt idx="104">
                  <c:v>10840</c:v>
                </c:pt>
                <c:pt idx="105">
                  <c:v>10894</c:v>
                </c:pt>
                <c:pt idx="106">
                  <c:v>11241.5</c:v>
                </c:pt>
                <c:pt idx="107">
                  <c:v>11271</c:v>
                </c:pt>
                <c:pt idx="108">
                  <c:v>11296</c:v>
                </c:pt>
                <c:pt idx="109">
                  <c:v>11312</c:v>
                </c:pt>
                <c:pt idx="110">
                  <c:v>11338</c:v>
                </c:pt>
                <c:pt idx="111">
                  <c:v>11338</c:v>
                </c:pt>
                <c:pt idx="112">
                  <c:v>11354.5</c:v>
                </c:pt>
                <c:pt idx="113">
                  <c:v>11354.5</c:v>
                </c:pt>
                <c:pt idx="114">
                  <c:v>11356</c:v>
                </c:pt>
                <c:pt idx="115">
                  <c:v>11356</c:v>
                </c:pt>
                <c:pt idx="116">
                  <c:v>11397</c:v>
                </c:pt>
                <c:pt idx="117">
                  <c:v>11407</c:v>
                </c:pt>
                <c:pt idx="118">
                  <c:v>11432</c:v>
                </c:pt>
                <c:pt idx="119">
                  <c:v>11443</c:v>
                </c:pt>
                <c:pt idx="120">
                  <c:v>11453</c:v>
                </c:pt>
                <c:pt idx="121">
                  <c:v>11825</c:v>
                </c:pt>
                <c:pt idx="122">
                  <c:v>11853</c:v>
                </c:pt>
                <c:pt idx="123">
                  <c:v>11879</c:v>
                </c:pt>
                <c:pt idx="124">
                  <c:v>11907</c:v>
                </c:pt>
                <c:pt idx="125">
                  <c:v>11933</c:v>
                </c:pt>
                <c:pt idx="126">
                  <c:v>11933.5</c:v>
                </c:pt>
                <c:pt idx="127">
                  <c:v>11934</c:v>
                </c:pt>
                <c:pt idx="128">
                  <c:v>11952</c:v>
                </c:pt>
                <c:pt idx="129">
                  <c:v>11979</c:v>
                </c:pt>
                <c:pt idx="130">
                  <c:v>11992</c:v>
                </c:pt>
                <c:pt idx="131">
                  <c:v>11997</c:v>
                </c:pt>
                <c:pt idx="132">
                  <c:v>12043</c:v>
                </c:pt>
                <c:pt idx="133">
                  <c:v>12465</c:v>
                </c:pt>
                <c:pt idx="134">
                  <c:v>12476</c:v>
                </c:pt>
                <c:pt idx="135">
                  <c:v>12520</c:v>
                </c:pt>
                <c:pt idx="136">
                  <c:v>13053</c:v>
                </c:pt>
                <c:pt idx="137">
                  <c:v>13099</c:v>
                </c:pt>
                <c:pt idx="138">
                  <c:v>13130</c:v>
                </c:pt>
                <c:pt idx="139">
                  <c:v>13253</c:v>
                </c:pt>
                <c:pt idx="140">
                  <c:v>13669</c:v>
                </c:pt>
                <c:pt idx="141">
                  <c:v>13689</c:v>
                </c:pt>
                <c:pt idx="142">
                  <c:v>14234.5</c:v>
                </c:pt>
                <c:pt idx="143">
                  <c:v>14241</c:v>
                </c:pt>
                <c:pt idx="144">
                  <c:v>14242.5</c:v>
                </c:pt>
                <c:pt idx="145">
                  <c:v>14246</c:v>
                </c:pt>
                <c:pt idx="146">
                  <c:v>14248</c:v>
                </c:pt>
                <c:pt idx="147">
                  <c:v>14829.5</c:v>
                </c:pt>
                <c:pt idx="148">
                  <c:v>14931</c:v>
                </c:pt>
                <c:pt idx="149">
                  <c:v>15559</c:v>
                </c:pt>
                <c:pt idx="150">
                  <c:v>15564</c:v>
                </c:pt>
                <c:pt idx="151">
                  <c:v>15587</c:v>
                </c:pt>
                <c:pt idx="152">
                  <c:v>15618</c:v>
                </c:pt>
                <c:pt idx="153">
                  <c:v>15623</c:v>
                </c:pt>
                <c:pt idx="154">
                  <c:v>15636</c:v>
                </c:pt>
                <c:pt idx="155">
                  <c:v>15641</c:v>
                </c:pt>
                <c:pt idx="156">
                  <c:v>16095</c:v>
                </c:pt>
                <c:pt idx="157">
                  <c:v>16113</c:v>
                </c:pt>
                <c:pt idx="158">
                  <c:v>16124.5</c:v>
                </c:pt>
                <c:pt idx="159">
                  <c:v>16134</c:v>
                </c:pt>
                <c:pt idx="160">
                  <c:v>16134</c:v>
                </c:pt>
                <c:pt idx="161">
                  <c:v>16139</c:v>
                </c:pt>
                <c:pt idx="162">
                  <c:v>16139</c:v>
                </c:pt>
                <c:pt idx="163">
                  <c:v>16231</c:v>
                </c:pt>
                <c:pt idx="164">
                  <c:v>16249</c:v>
                </c:pt>
                <c:pt idx="165">
                  <c:v>16254</c:v>
                </c:pt>
                <c:pt idx="166">
                  <c:v>16298</c:v>
                </c:pt>
                <c:pt idx="167">
                  <c:v>16605</c:v>
                </c:pt>
                <c:pt idx="168">
                  <c:v>16695</c:v>
                </c:pt>
                <c:pt idx="169">
                  <c:v>16701</c:v>
                </c:pt>
                <c:pt idx="170">
                  <c:v>16764</c:v>
                </c:pt>
                <c:pt idx="171">
                  <c:v>16785</c:v>
                </c:pt>
                <c:pt idx="172">
                  <c:v>17229</c:v>
                </c:pt>
                <c:pt idx="173">
                  <c:v>17234</c:v>
                </c:pt>
                <c:pt idx="174">
                  <c:v>17247</c:v>
                </c:pt>
                <c:pt idx="175">
                  <c:v>17265</c:v>
                </c:pt>
                <c:pt idx="176">
                  <c:v>17265</c:v>
                </c:pt>
                <c:pt idx="177">
                  <c:v>17266.5</c:v>
                </c:pt>
                <c:pt idx="178">
                  <c:v>17266.5</c:v>
                </c:pt>
                <c:pt idx="179">
                  <c:v>17314</c:v>
                </c:pt>
                <c:pt idx="180">
                  <c:v>17316</c:v>
                </c:pt>
                <c:pt idx="181">
                  <c:v>17316</c:v>
                </c:pt>
                <c:pt idx="182">
                  <c:v>17316</c:v>
                </c:pt>
                <c:pt idx="183">
                  <c:v>17316</c:v>
                </c:pt>
                <c:pt idx="184">
                  <c:v>17317.5</c:v>
                </c:pt>
                <c:pt idx="185">
                  <c:v>17317.5</c:v>
                </c:pt>
                <c:pt idx="186">
                  <c:v>17317.5</c:v>
                </c:pt>
                <c:pt idx="187">
                  <c:v>17317.5</c:v>
                </c:pt>
                <c:pt idx="188">
                  <c:v>17337</c:v>
                </c:pt>
                <c:pt idx="189">
                  <c:v>17341</c:v>
                </c:pt>
                <c:pt idx="190">
                  <c:v>17350</c:v>
                </c:pt>
                <c:pt idx="191">
                  <c:v>17353.5</c:v>
                </c:pt>
                <c:pt idx="192">
                  <c:v>17353.5</c:v>
                </c:pt>
                <c:pt idx="193">
                  <c:v>17353.5</c:v>
                </c:pt>
                <c:pt idx="194">
                  <c:v>17353.5</c:v>
                </c:pt>
                <c:pt idx="195">
                  <c:v>17355</c:v>
                </c:pt>
                <c:pt idx="196">
                  <c:v>17355</c:v>
                </c:pt>
                <c:pt idx="197">
                  <c:v>17355</c:v>
                </c:pt>
                <c:pt idx="198">
                  <c:v>17355</c:v>
                </c:pt>
                <c:pt idx="199">
                  <c:v>17396</c:v>
                </c:pt>
                <c:pt idx="200">
                  <c:v>17414</c:v>
                </c:pt>
                <c:pt idx="201">
                  <c:v>17837</c:v>
                </c:pt>
                <c:pt idx="202">
                  <c:v>17875</c:v>
                </c:pt>
                <c:pt idx="203">
                  <c:v>17883</c:v>
                </c:pt>
                <c:pt idx="204">
                  <c:v>17883</c:v>
                </c:pt>
                <c:pt idx="205">
                  <c:v>17884.5</c:v>
                </c:pt>
                <c:pt idx="206">
                  <c:v>17884.5</c:v>
                </c:pt>
                <c:pt idx="207">
                  <c:v>17909</c:v>
                </c:pt>
                <c:pt idx="208">
                  <c:v>17909</c:v>
                </c:pt>
                <c:pt idx="209">
                  <c:v>17927</c:v>
                </c:pt>
                <c:pt idx="210">
                  <c:v>17968</c:v>
                </c:pt>
                <c:pt idx="211">
                  <c:v>18022</c:v>
                </c:pt>
                <c:pt idx="212">
                  <c:v>18040.5</c:v>
                </c:pt>
                <c:pt idx="213">
                  <c:v>18045</c:v>
                </c:pt>
                <c:pt idx="214">
                  <c:v>18045</c:v>
                </c:pt>
                <c:pt idx="215">
                  <c:v>18045</c:v>
                </c:pt>
                <c:pt idx="216">
                  <c:v>18045</c:v>
                </c:pt>
                <c:pt idx="217">
                  <c:v>18052</c:v>
                </c:pt>
                <c:pt idx="218">
                  <c:v>18103</c:v>
                </c:pt>
                <c:pt idx="219">
                  <c:v>18429</c:v>
                </c:pt>
                <c:pt idx="220">
                  <c:v>18563</c:v>
                </c:pt>
                <c:pt idx="221">
                  <c:v>18629</c:v>
                </c:pt>
                <c:pt idx="222">
                  <c:v>18645</c:v>
                </c:pt>
                <c:pt idx="223">
                  <c:v>19009</c:v>
                </c:pt>
                <c:pt idx="224">
                  <c:v>19009</c:v>
                </c:pt>
                <c:pt idx="225">
                  <c:v>19183</c:v>
                </c:pt>
                <c:pt idx="226">
                  <c:v>19191</c:v>
                </c:pt>
                <c:pt idx="227">
                  <c:v>19191</c:v>
                </c:pt>
                <c:pt idx="228">
                  <c:v>19191</c:v>
                </c:pt>
                <c:pt idx="229">
                  <c:v>19696</c:v>
                </c:pt>
                <c:pt idx="230">
                  <c:v>19787.5</c:v>
                </c:pt>
                <c:pt idx="231">
                  <c:v>19812</c:v>
                </c:pt>
                <c:pt idx="232">
                  <c:v>19817</c:v>
                </c:pt>
                <c:pt idx="233">
                  <c:v>20420</c:v>
                </c:pt>
                <c:pt idx="234">
                  <c:v>20450</c:v>
                </c:pt>
                <c:pt idx="235">
                  <c:v>20904</c:v>
                </c:pt>
                <c:pt idx="236">
                  <c:v>22053</c:v>
                </c:pt>
                <c:pt idx="237">
                  <c:v>22077.5</c:v>
                </c:pt>
                <c:pt idx="238">
                  <c:v>22107</c:v>
                </c:pt>
                <c:pt idx="239">
                  <c:v>22640</c:v>
                </c:pt>
                <c:pt idx="240">
                  <c:v>22723</c:v>
                </c:pt>
                <c:pt idx="241">
                  <c:v>22723</c:v>
                </c:pt>
                <c:pt idx="242">
                  <c:v>22723</c:v>
                </c:pt>
                <c:pt idx="243">
                  <c:v>22810</c:v>
                </c:pt>
                <c:pt idx="244">
                  <c:v>23278.5</c:v>
                </c:pt>
                <c:pt idx="245">
                  <c:v>23278.5</c:v>
                </c:pt>
                <c:pt idx="246">
                  <c:v>23278.5</c:v>
                </c:pt>
                <c:pt idx="247">
                  <c:v>23312</c:v>
                </c:pt>
                <c:pt idx="248">
                  <c:v>23392</c:v>
                </c:pt>
                <c:pt idx="249">
                  <c:v>23891.5</c:v>
                </c:pt>
                <c:pt idx="250">
                  <c:v>23891.5</c:v>
                </c:pt>
                <c:pt idx="251">
                  <c:v>23891.5</c:v>
                </c:pt>
                <c:pt idx="252">
                  <c:v>23898</c:v>
                </c:pt>
                <c:pt idx="253">
                  <c:v>23898</c:v>
                </c:pt>
                <c:pt idx="254">
                  <c:v>23898</c:v>
                </c:pt>
                <c:pt idx="255">
                  <c:v>23938</c:v>
                </c:pt>
                <c:pt idx="256">
                  <c:v>24087</c:v>
                </c:pt>
                <c:pt idx="257">
                  <c:v>24464</c:v>
                </c:pt>
                <c:pt idx="258">
                  <c:v>24520</c:v>
                </c:pt>
                <c:pt idx="259">
                  <c:v>24523</c:v>
                </c:pt>
                <c:pt idx="260">
                  <c:v>24664</c:v>
                </c:pt>
                <c:pt idx="261">
                  <c:v>24962</c:v>
                </c:pt>
                <c:pt idx="262">
                  <c:v>24962</c:v>
                </c:pt>
                <c:pt idx="263">
                  <c:v>24962</c:v>
                </c:pt>
                <c:pt idx="264">
                  <c:v>24962</c:v>
                </c:pt>
                <c:pt idx="265">
                  <c:v>24962</c:v>
                </c:pt>
                <c:pt idx="266">
                  <c:v>24962</c:v>
                </c:pt>
                <c:pt idx="267">
                  <c:v>24962</c:v>
                </c:pt>
                <c:pt idx="268">
                  <c:v>25031</c:v>
                </c:pt>
                <c:pt idx="269">
                  <c:v>25031</c:v>
                </c:pt>
                <c:pt idx="270">
                  <c:v>25069</c:v>
                </c:pt>
                <c:pt idx="271">
                  <c:v>25069</c:v>
                </c:pt>
                <c:pt idx="272">
                  <c:v>25069</c:v>
                </c:pt>
                <c:pt idx="273">
                  <c:v>25071</c:v>
                </c:pt>
                <c:pt idx="274">
                  <c:v>25071</c:v>
                </c:pt>
                <c:pt idx="275">
                  <c:v>25093</c:v>
                </c:pt>
                <c:pt idx="276">
                  <c:v>25093</c:v>
                </c:pt>
                <c:pt idx="277">
                  <c:v>25093</c:v>
                </c:pt>
                <c:pt idx="278">
                  <c:v>25265</c:v>
                </c:pt>
                <c:pt idx="279">
                  <c:v>25290</c:v>
                </c:pt>
                <c:pt idx="280">
                  <c:v>25737</c:v>
                </c:pt>
                <c:pt idx="281">
                  <c:v>25744</c:v>
                </c:pt>
                <c:pt idx="282">
                  <c:v>25790</c:v>
                </c:pt>
                <c:pt idx="283">
                  <c:v>25826</c:v>
                </c:pt>
                <c:pt idx="284">
                  <c:v>25844</c:v>
                </c:pt>
                <c:pt idx="285">
                  <c:v>26192</c:v>
                </c:pt>
                <c:pt idx="286">
                  <c:v>26201</c:v>
                </c:pt>
                <c:pt idx="287">
                  <c:v>26201</c:v>
                </c:pt>
                <c:pt idx="288">
                  <c:v>26276</c:v>
                </c:pt>
                <c:pt idx="289">
                  <c:v>26349</c:v>
                </c:pt>
                <c:pt idx="290">
                  <c:v>26408</c:v>
                </c:pt>
                <c:pt idx="291">
                  <c:v>26479</c:v>
                </c:pt>
                <c:pt idx="292">
                  <c:v>26883</c:v>
                </c:pt>
                <c:pt idx="293">
                  <c:v>26886</c:v>
                </c:pt>
                <c:pt idx="294">
                  <c:v>26886</c:v>
                </c:pt>
                <c:pt idx="295">
                  <c:v>26922</c:v>
                </c:pt>
                <c:pt idx="296">
                  <c:v>26924</c:v>
                </c:pt>
                <c:pt idx="297">
                  <c:v>26925.5</c:v>
                </c:pt>
                <c:pt idx="298">
                  <c:v>26958.5</c:v>
                </c:pt>
                <c:pt idx="299">
                  <c:v>26986</c:v>
                </c:pt>
                <c:pt idx="300">
                  <c:v>26998</c:v>
                </c:pt>
                <c:pt idx="301">
                  <c:v>27128.5</c:v>
                </c:pt>
                <c:pt idx="302">
                  <c:v>27422</c:v>
                </c:pt>
                <c:pt idx="303">
                  <c:v>27500.5</c:v>
                </c:pt>
                <c:pt idx="304">
                  <c:v>27527</c:v>
                </c:pt>
                <c:pt idx="305">
                  <c:v>27528</c:v>
                </c:pt>
                <c:pt idx="306">
                  <c:v>27547</c:v>
                </c:pt>
                <c:pt idx="307">
                  <c:v>27553</c:v>
                </c:pt>
                <c:pt idx="308">
                  <c:v>27553</c:v>
                </c:pt>
                <c:pt idx="309">
                  <c:v>28001</c:v>
                </c:pt>
                <c:pt idx="310">
                  <c:v>28071</c:v>
                </c:pt>
                <c:pt idx="311">
                  <c:v>28076</c:v>
                </c:pt>
                <c:pt idx="312">
                  <c:v>28732</c:v>
                </c:pt>
                <c:pt idx="313">
                  <c:v>28778</c:v>
                </c:pt>
                <c:pt idx="314">
                  <c:v>29134</c:v>
                </c:pt>
                <c:pt idx="315">
                  <c:v>29404</c:v>
                </c:pt>
                <c:pt idx="316">
                  <c:v>29706</c:v>
                </c:pt>
                <c:pt idx="317">
                  <c:v>29801</c:v>
                </c:pt>
                <c:pt idx="318">
                  <c:v>29917</c:v>
                </c:pt>
                <c:pt idx="319">
                  <c:v>30017</c:v>
                </c:pt>
                <c:pt idx="320">
                  <c:v>30046.5</c:v>
                </c:pt>
                <c:pt idx="321">
                  <c:v>30378</c:v>
                </c:pt>
                <c:pt idx="322">
                  <c:v>30623</c:v>
                </c:pt>
                <c:pt idx="323">
                  <c:v>30629.5</c:v>
                </c:pt>
                <c:pt idx="324">
                  <c:v>30671</c:v>
                </c:pt>
                <c:pt idx="325">
                  <c:v>30979</c:v>
                </c:pt>
                <c:pt idx="326">
                  <c:v>31054.5</c:v>
                </c:pt>
                <c:pt idx="327">
                  <c:v>31060</c:v>
                </c:pt>
                <c:pt idx="328">
                  <c:v>31106</c:v>
                </c:pt>
                <c:pt idx="329">
                  <c:v>31130</c:v>
                </c:pt>
                <c:pt idx="330">
                  <c:v>31574</c:v>
                </c:pt>
                <c:pt idx="331">
                  <c:v>31669</c:v>
                </c:pt>
                <c:pt idx="332">
                  <c:v>31707</c:v>
                </c:pt>
                <c:pt idx="333">
                  <c:v>31707</c:v>
                </c:pt>
                <c:pt idx="334">
                  <c:v>31713</c:v>
                </c:pt>
                <c:pt idx="335">
                  <c:v>31761</c:v>
                </c:pt>
                <c:pt idx="336">
                  <c:v>31761</c:v>
                </c:pt>
                <c:pt idx="337">
                  <c:v>32169</c:v>
                </c:pt>
                <c:pt idx="338">
                  <c:v>32180.5</c:v>
                </c:pt>
                <c:pt idx="339">
                  <c:v>32188.5</c:v>
                </c:pt>
                <c:pt idx="340">
                  <c:v>32235</c:v>
                </c:pt>
                <c:pt idx="341">
                  <c:v>32235</c:v>
                </c:pt>
                <c:pt idx="342">
                  <c:v>32237.5</c:v>
                </c:pt>
                <c:pt idx="343">
                  <c:v>32253</c:v>
                </c:pt>
                <c:pt idx="344">
                  <c:v>32343</c:v>
                </c:pt>
                <c:pt idx="345">
                  <c:v>32391.5</c:v>
                </c:pt>
                <c:pt idx="346">
                  <c:v>32794</c:v>
                </c:pt>
                <c:pt idx="347">
                  <c:v>32794</c:v>
                </c:pt>
                <c:pt idx="348">
                  <c:v>32843</c:v>
                </c:pt>
                <c:pt idx="349">
                  <c:v>32872</c:v>
                </c:pt>
                <c:pt idx="350">
                  <c:v>32873.5</c:v>
                </c:pt>
                <c:pt idx="351">
                  <c:v>32968.5</c:v>
                </c:pt>
                <c:pt idx="352">
                  <c:v>33455.5</c:v>
                </c:pt>
                <c:pt idx="353">
                  <c:v>33559</c:v>
                </c:pt>
                <c:pt idx="354">
                  <c:v>33997</c:v>
                </c:pt>
                <c:pt idx="355">
                  <c:v>34041</c:v>
                </c:pt>
                <c:pt idx="356">
                  <c:v>34044</c:v>
                </c:pt>
                <c:pt idx="357">
                  <c:v>34082</c:v>
                </c:pt>
                <c:pt idx="358">
                  <c:v>34091.5</c:v>
                </c:pt>
                <c:pt idx="359">
                  <c:v>34118</c:v>
                </c:pt>
                <c:pt idx="360">
                  <c:v>34190</c:v>
                </c:pt>
                <c:pt idx="361">
                  <c:v>34574</c:v>
                </c:pt>
                <c:pt idx="362">
                  <c:v>34618</c:v>
                </c:pt>
                <c:pt idx="363">
                  <c:v>35151</c:v>
                </c:pt>
                <c:pt idx="364">
                  <c:v>35275</c:v>
                </c:pt>
                <c:pt idx="365">
                  <c:v>35280</c:v>
                </c:pt>
                <c:pt idx="366">
                  <c:v>35288</c:v>
                </c:pt>
                <c:pt idx="367">
                  <c:v>35298</c:v>
                </c:pt>
                <c:pt idx="368">
                  <c:v>35316</c:v>
                </c:pt>
                <c:pt idx="369">
                  <c:v>35403</c:v>
                </c:pt>
                <c:pt idx="370">
                  <c:v>35823</c:v>
                </c:pt>
                <c:pt idx="371">
                  <c:v>35827.5</c:v>
                </c:pt>
                <c:pt idx="372">
                  <c:v>35914</c:v>
                </c:pt>
                <c:pt idx="373">
                  <c:v>35950</c:v>
                </c:pt>
                <c:pt idx="374">
                  <c:v>35996</c:v>
                </c:pt>
                <c:pt idx="375">
                  <c:v>35925.5</c:v>
                </c:pt>
                <c:pt idx="376">
                  <c:v>35925.5</c:v>
                </c:pt>
                <c:pt idx="377">
                  <c:v>36336</c:v>
                </c:pt>
                <c:pt idx="378">
                  <c:v>36423</c:v>
                </c:pt>
                <c:pt idx="379">
                  <c:v>36586</c:v>
                </c:pt>
                <c:pt idx="380">
                  <c:v>36652</c:v>
                </c:pt>
                <c:pt idx="381">
                  <c:v>34134</c:v>
                </c:pt>
                <c:pt idx="382">
                  <c:v>35244</c:v>
                </c:pt>
                <c:pt idx="383">
                  <c:v>37099</c:v>
                </c:pt>
                <c:pt idx="384">
                  <c:v>36990</c:v>
                </c:pt>
                <c:pt idx="385">
                  <c:v>37003</c:v>
                </c:pt>
                <c:pt idx="386">
                  <c:v>37034</c:v>
                </c:pt>
                <c:pt idx="387">
                  <c:v>37204</c:v>
                </c:pt>
                <c:pt idx="388">
                  <c:v>35823</c:v>
                </c:pt>
                <c:pt idx="389">
                  <c:v>36336</c:v>
                </c:pt>
                <c:pt idx="390">
                  <c:v>36423</c:v>
                </c:pt>
                <c:pt idx="391">
                  <c:v>36586</c:v>
                </c:pt>
                <c:pt idx="392">
                  <c:v>36652</c:v>
                </c:pt>
                <c:pt idx="393">
                  <c:v>36990</c:v>
                </c:pt>
                <c:pt idx="394">
                  <c:v>37003</c:v>
                </c:pt>
                <c:pt idx="395">
                  <c:v>37034</c:v>
                </c:pt>
                <c:pt idx="396">
                  <c:v>37204</c:v>
                </c:pt>
                <c:pt idx="397">
                  <c:v>37585</c:v>
                </c:pt>
                <c:pt idx="398">
                  <c:v>37635</c:v>
                </c:pt>
                <c:pt idx="399">
                  <c:v>37742</c:v>
                </c:pt>
                <c:pt idx="400">
                  <c:v>37812</c:v>
                </c:pt>
                <c:pt idx="401">
                  <c:v>37514</c:v>
                </c:pt>
                <c:pt idx="402">
                  <c:v>38157</c:v>
                </c:pt>
              </c:numCache>
            </c:numRef>
          </c:xVal>
          <c:yVal>
            <c:numRef>
              <c:f>'Active 1'!$I$21:$I$960</c:f>
              <c:numCache>
                <c:formatCode>General</c:formatCode>
                <c:ptCount val="940"/>
                <c:pt idx="36">
                  <c:v>4.5456000225385651E-4</c:v>
                </c:pt>
                <c:pt idx="37">
                  <c:v>2.0592100045178086E-3</c:v>
                </c:pt>
                <c:pt idx="38">
                  <c:v>1.0234979999950156E-2</c:v>
                </c:pt>
                <c:pt idx="39">
                  <c:v>1.3667560000612866E-2</c:v>
                </c:pt>
                <c:pt idx="40">
                  <c:v>3.7520199985010549E-3</c:v>
                </c:pt>
                <c:pt idx="41">
                  <c:v>-5.574390001129359E-3</c:v>
                </c:pt>
                <c:pt idx="42">
                  <c:v>-7.4739999399753287E-4</c:v>
                </c:pt>
                <c:pt idx="43">
                  <c:v>2.2526000029756688E-3</c:v>
                </c:pt>
                <c:pt idx="44">
                  <c:v>1.8446380003297236E-2</c:v>
                </c:pt>
                <c:pt idx="45">
                  <c:v>4.2733700029202737E-3</c:v>
                </c:pt>
                <c:pt idx="46">
                  <c:v>3.5236600015196018E-3</c:v>
                </c:pt>
                <c:pt idx="48">
                  <c:v>2.770141999644693E-2</c:v>
                </c:pt>
                <c:pt idx="49">
                  <c:v>9.3208199978107587E-3</c:v>
                </c:pt>
                <c:pt idx="50">
                  <c:v>8.1685800032573752E-3</c:v>
                </c:pt>
                <c:pt idx="52">
                  <c:v>5.0996400022995658E-3</c:v>
                </c:pt>
                <c:pt idx="53">
                  <c:v>4.5229399984236807E-3</c:v>
                </c:pt>
                <c:pt idx="54">
                  <c:v>3.7070000689709559E-4</c:v>
                </c:pt>
                <c:pt idx="55">
                  <c:v>4.8712799980421551E-3</c:v>
                </c:pt>
                <c:pt idx="56">
                  <c:v>-2.1858820000488777E-2</c:v>
                </c:pt>
                <c:pt idx="57">
                  <c:v>-9.0099000008194707E-3</c:v>
                </c:pt>
                <c:pt idx="58">
                  <c:v>-4.2508000478846952E-4</c:v>
                </c:pt>
                <c:pt idx="59">
                  <c:v>5.2439799983403645E-3</c:v>
                </c:pt>
                <c:pt idx="60">
                  <c:v>-1.1711999977706E-3</c:v>
                </c:pt>
                <c:pt idx="61">
                  <c:v>7.496700003684964E-3</c:v>
                </c:pt>
                <c:pt idx="62">
                  <c:v>-1.1231080003199168E-2</c:v>
                </c:pt>
                <c:pt idx="63">
                  <c:v>6.6928000014740974E-3</c:v>
                </c:pt>
                <c:pt idx="64">
                  <c:v>-7.6889599949936382E-3</c:v>
                </c:pt>
                <c:pt idx="65">
                  <c:v>-5.4479991376865655E-5</c:v>
                </c:pt>
                <c:pt idx="66">
                  <c:v>1.7446099998778664E-2</c:v>
                </c:pt>
                <c:pt idx="67">
                  <c:v>-8.1305999992764555E-3</c:v>
                </c:pt>
                <c:pt idx="71">
                  <c:v>-1.5100400050869212E-3</c:v>
                </c:pt>
                <c:pt idx="73">
                  <c:v>-1.9089800043730065E-3</c:v>
                </c:pt>
                <c:pt idx="83">
                  <c:v>8.7488100034534E-3</c:v>
                </c:pt>
                <c:pt idx="84">
                  <c:v>1.0198699965258129E-3</c:v>
                </c:pt>
                <c:pt idx="85">
                  <c:v>-1.736189000075683E-2</c:v>
                </c:pt>
                <c:pt idx="87">
                  <c:v>8.5240400076145306E-3</c:v>
                </c:pt>
                <c:pt idx="89">
                  <c:v>-9.8577200042200275E-3</c:v>
                </c:pt>
                <c:pt idx="90">
                  <c:v>-9.4124899987946264E-3</c:v>
                </c:pt>
                <c:pt idx="91">
                  <c:v>1.4511390007100999E-2</c:v>
                </c:pt>
                <c:pt idx="93">
                  <c:v>2.2581819997867569E-2</c:v>
                </c:pt>
                <c:pt idx="96">
                  <c:v>1.5930159999697935E-2</c:v>
                </c:pt>
                <c:pt idx="97">
                  <c:v>7.0064000465208665E-4</c:v>
                </c:pt>
                <c:pt idx="98">
                  <c:v>1.9354620002559386E-2</c:v>
                </c:pt>
                <c:pt idx="99">
                  <c:v>1.3165600030333735E-3</c:v>
                </c:pt>
                <c:pt idx="100">
                  <c:v>-3.3743199965101667E-3</c:v>
                </c:pt>
                <c:pt idx="101">
                  <c:v>3.0126259996904992E-2</c:v>
                </c:pt>
                <c:pt idx="104">
                  <c:v>6.0144000017317012E-3</c:v>
                </c:pt>
                <c:pt idx="105">
                  <c:v>-3.0213960002583917E-2</c:v>
                </c:pt>
                <c:pt idx="107">
                  <c:v>1.3302859995746985E-2</c:v>
                </c:pt>
                <c:pt idx="108">
                  <c:v>7.4193600012222305E-3</c:v>
                </c:pt>
                <c:pt idx="109">
                  <c:v>3.5739200029638596E-3</c:v>
                </c:pt>
                <c:pt idx="110">
                  <c:v>1.8575080001028255E-2</c:v>
                </c:pt>
                <c:pt idx="111">
                  <c:v>2.0575080001435708E-2</c:v>
                </c:pt>
                <c:pt idx="112">
                  <c:v>-2.328029993805103E-3</c:v>
                </c:pt>
                <c:pt idx="113">
                  <c:v>5.6719700078247115E-3</c:v>
                </c:pt>
                <c:pt idx="114">
                  <c:v>1.149895999697037E-2</c:v>
                </c:pt>
                <c:pt idx="115">
                  <c:v>1.3498959997377824E-2</c:v>
                </c:pt>
                <c:pt idx="116">
                  <c:v>2.0770020004420076E-2</c:v>
                </c:pt>
                <c:pt idx="117">
                  <c:v>-2.383380000537727E-3</c:v>
                </c:pt>
                <c:pt idx="118">
                  <c:v>1.7331200069747865E-3</c:v>
                </c:pt>
                <c:pt idx="119">
                  <c:v>1.1464379997050855E-2</c:v>
                </c:pt>
                <c:pt idx="120">
                  <c:v>-3.6890199990011752E-3</c:v>
                </c:pt>
                <c:pt idx="121">
                  <c:v>2.3404500003380235E-2</c:v>
                </c:pt>
                <c:pt idx="122">
                  <c:v>7.1749800044926815E-3</c:v>
                </c:pt>
                <c:pt idx="123">
                  <c:v>5.1761400027316995E-3</c:v>
                </c:pt>
                <c:pt idx="124">
                  <c:v>-5.053380002209451E-3</c:v>
                </c:pt>
                <c:pt idx="125">
                  <c:v>-5.0522199962870218E-3</c:v>
                </c:pt>
                <c:pt idx="128">
                  <c:v>5.756319995271042E-3</c:v>
                </c:pt>
                <c:pt idx="129">
                  <c:v>-3.3578600050532259E-3</c:v>
                </c:pt>
                <c:pt idx="130">
                  <c:v>4.142720004892908E-3</c:v>
                </c:pt>
                <c:pt idx="131">
                  <c:v>7.5660200018319301E-3</c:v>
                </c:pt>
                <c:pt idx="132">
                  <c:v>-5.7396199990762398E-3</c:v>
                </c:pt>
                <c:pt idx="133">
                  <c:v>-8.4130999966873787E-3</c:v>
                </c:pt>
                <c:pt idx="134">
                  <c:v>-3.6818400039919652E-3</c:v>
                </c:pt>
                <c:pt idx="135">
                  <c:v>9.2431999946711585E-3</c:v>
                </c:pt>
                <c:pt idx="136">
                  <c:v>7.6698000339092687E-4</c:v>
                </c:pt>
                <c:pt idx="137">
                  <c:v>2.4613400019006804E-3</c:v>
                </c:pt>
                <c:pt idx="138">
                  <c:v>-2.1142000041436404E-3</c:v>
                </c:pt>
                <c:pt idx="139">
                  <c:v>1.3698980001208838E-2</c:v>
                </c:pt>
                <c:pt idx="141">
                  <c:v>-3.5892599989892915E-3</c:v>
                </c:pt>
                <c:pt idx="146">
                  <c:v>-1.0064319998491555E-2</c:v>
                </c:pt>
                <c:pt idx="149">
                  <c:v>1.0724939995270688E-2</c:v>
                </c:pt>
                <c:pt idx="150">
                  <c:v>2.148239997040946E-3</c:v>
                </c:pt>
                <c:pt idx="151">
                  <c:v>5.495420002262108E-3</c:v>
                </c:pt>
                <c:pt idx="152">
                  <c:v>-3.08012000459712E-3</c:v>
                </c:pt>
                <c:pt idx="153">
                  <c:v>-1.265681999939261E-2</c:v>
                </c:pt>
                <c:pt idx="154">
                  <c:v>1.1843760003102943E-2</c:v>
                </c:pt>
                <c:pt idx="155">
                  <c:v>-5.7329399933223613E-3</c:v>
                </c:pt>
                <c:pt idx="159">
                  <c:v>-1.429556000221055E-2</c:v>
                </c:pt>
                <c:pt idx="160">
                  <c:v>-1.0595560001092963E-2</c:v>
                </c:pt>
                <c:pt idx="161">
                  <c:v>-6.2722600050619803E-3</c:v>
                </c:pt>
                <c:pt idx="162">
                  <c:v>-2.4722599991946481E-3</c:v>
                </c:pt>
                <c:pt idx="163">
                  <c:v>2.1646000095643103E-4</c:v>
                </c:pt>
                <c:pt idx="164">
                  <c:v>1.4034000196261331E-4</c:v>
                </c:pt>
                <c:pt idx="165">
                  <c:v>-2.4363600023207255E-3</c:v>
                </c:pt>
                <c:pt idx="166">
                  <c:v>3.9886800004751422E-3</c:v>
                </c:pt>
                <c:pt idx="167">
                  <c:v>1.0793000037665479E-3</c:v>
                </c:pt>
                <c:pt idx="168">
                  <c:v>-1.6301299998303875E-2</c:v>
                </c:pt>
                <c:pt idx="169">
                  <c:v>-3.9933399966685101E-3</c:v>
                </c:pt>
                <c:pt idx="170">
                  <c:v>-1.2597599998116493E-3</c:v>
                </c:pt>
                <c:pt idx="171">
                  <c:v>6.3181000004988164E-3</c:v>
                </c:pt>
                <c:pt idx="174">
                  <c:v>-5.9689800036721863E-3</c:v>
                </c:pt>
                <c:pt idx="179">
                  <c:v>-2.1696759999031201E-2</c:v>
                </c:pt>
                <c:pt idx="188">
                  <c:v>4.6504199999617413E-3</c:v>
                </c:pt>
                <c:pt idx="190">
                  <c:v>-8.8489999980083667E-3</c:v>
                </c:pt>
                <c:pt idx="199">
                  <c:v>-1.0154639996471815E-2</c:v>
                </c:pt>
                <c:pt idx="200">
                  <c:v>-2.723075999529101E-2</c:v>
                </c:pt>
                <c:pt idx="201">
                  <c:v>-7.0195799999055453E-3</c:v>
                </c:pt>
                <c:pt idx="202">
                  <c:v>-1.1502500005008187E-2</c:v>
                </c:pt>
                <c:pt idx="209">
                  <c:v>-2.4001799974939786E-3</c:v>
                </c:pt>
                <c:pt idx="210">
                  <c:v>8.7088000145740807E-4</c:v>
                </c:pt>
                <c:pt idx="213">
                  <c:v>-1.261030000023311E-2</c:v>
                </c:pt>
                <c:pt idx="214">
                  <c:v>-1.261030000023311E-2</c:v>
                </c:pt>
                <c:pt idx="216">
                  <c:v>-1.1010299996996764E-2</c:v>
                </c:pt>
                <c:pt idx="217">
                  <c:v>-1.8176800003857352E-3</c:v>
                </c:pt>
                <c:pt idx="221">
                  <c:v>4.6311400001286529E-3</c:v>
                </c:pt>
                <c:pt idx="222">
                  <c:v>-1.8214299998362549E-2</c:v>
                </c:pt>
                <c:pt idx="224">
                  <c:v>-1.9805999909294769E-4</c:v>
                </c:pt>
                <c:pt idx="225">
                  <c:v>9.7327799958293326E-3</c:v>
                </c:pt>
                <c:pt idx="226">
                  <c:v>-1.6889940001419745E-2</c:v>
                </c:pt>
                <c:pt idx="228">
                  <c:v>-1.5989939995051827E-2</c:v>
                </c:pt>
                <c:pt idx="229">
                  <c:v>-1.2436639997758903E-2</c:v>
                </c:pt>
                <c:pt idx="230">
                  <c:v>-1.9902499989257194E-3</c:v>
                </c:pt>
                <c:pt idx="231">
                  <c:v>-1.5816079998330679E-2</c:v>
                </c:pt>
                <c:pt idx="232">
                  <c:v>-1.9392779999179766E-2</c:v>
                </c:pt>
                <c:pt idx="234">
                  <c:v>-1.9402999998419546E-2</c:v>
                </c:pt>
                <c:pt idx="235">
                  <c:v>-2.6767360002850182E-2</c:v>
                </c:pt>
                <c:pt idx="236">
                  <c:v>-1.1293019997538067E-2</c:v>
                </c:pt>
                <c:pt idx="238">
                  <c:v>-2.2521380000398494E-2</c:v>
                </c:pt>
                <c:pt idx="239">
                  <c:v>-2.3997600001166575E-2</c:v>
                </c:pt>
                <c:pt idx="247">
                  <c:v>-2.9506079998100176E-2</c:v>
                </c:pt>
                <c:pt idx="248">
                  <c:v>-2.873327999986941E-2</c:v>
                </c:pt>
                <c:pt idx="255">
                  <c:v>-4.5708919999015052E-2</c:v>
                </c:pt>
                <c:pt idx="256">
                  <c:v>-2.1894580000662245E-2</c:v>
                </c:pt>
                <c:pt idx="257">
                  <c:v>-2.1377760000177659E-2</c:v>
                </c:pt>
                <c:pt idx="258">
                  <c:v>-1.4836800000921357E-2</c:v>
                </c:pt>
                <c:pt idx="259">
                  <c:v>-1.7182820003654342E-2</c:v>
                </c:pt>
                <c:pt idx="260">
                  <c:v>-2.5445759994909167E-2</c:v>
                </c:pt>
                <c:pt idx="279">
                  <c:v>-1.6648600001644809E-2</c:v>
                </c:pt>
                <c:pt idx="281">
                  <c:v>-1.8012959997577127E-2</c:v>
                </c:pt>
                <c:pt idx="282">
                  <c:v>-3.2318599995051045E-2</c:v>
                </c:pt>
                <c:pt idx="283">
                  <c:v>-3.147084000374889E-2</c:v>
                </c:pt>
                <c:pt idx="284">
                  <c:v>-2.7546959994651843E-2</c:v>
                </c:pt>
                <c:pt idx="285">
                  <c:v>-3.2485279996762984E-2</c:v>
                </c:pt>
                <c:pt idx="290">
                  <c:v>-2.8598719996807631E-2</c:v>
                </c:pt>
                <c:pt idx="300">
                  <c:v>-3.4649319997697603E-2</c:v>
                </c:pt>
                <c:pt idx="306">
                  <c:v>-3.6970979999750853E-2</c:v>
                </c:pt>
                <c:pt idx="312">
                  <c:v>-4.1648880003776867E-2</c:v>
                </c:pt>
                <c:pt idx="313">
                  <c:v>-3.8954520001425408E-2</c:v>
                </c:pt>
                <c:pt idx="314">
                  <c:v>-4.4215559995791409E-2</c:v>
                </c:pt>
                <c:pt idx="331">
                  <c:v>-6.0002459991665091E-2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C5D-46BD-9105-4BAD323CD7EB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1'!$D$21:$D$265</c:f>
                <c:numCache>
                  <c:formatCode>General</c:formatCode>
                  <c:ptCount val="24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5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201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5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3">
                    <c:v>3.0000000000000001E-3</c:v>
                  </c:pt>
                  <c:pt idx="224">
                    <c:v>0</c:v>
                  </c:pt>
                  <c:pt idx="225">
                    <c:v>0</c:v>
                  </c:pt>
                  <c:pt idx="227">
                    <c:v>0</c:v>
                  </c:pt>
                  <c:pt idx="229">
                    <c:v>0</c:v>
                  </c:pt>
                  <c:pt idx="233">
                    <c:v>6.9999999999999999E-4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0.01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3.0000000000000001E-3</c:v>
                  </c:pt>
                  <c:pt idx="244">
                    <c:v>0</c:v>
                  </c:pt>
                </c:numCache>
              </c:numRef>
            </c:plus>
            <c:minus>
              <c:numRef>
                <c:f>'Active 1'!$D$21:$D$265</c:f>
                <c:numCache>
                  <c:formatCode>General</c:formatCode>
                  <c:ptCount val="24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5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201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5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3">
                    <c:v>3.0000000000000001E-3</c:v>
                  </c:pt>
                  <c:pt idx="224">
                    <c:v>0</c:v>
                  </c:pt>
                  <c:pt idx="225">
                    <c:v>0</c:v>
                  </c:pt>
                  <c:pt idx="227">
                    <c:v>0</c:v>
                  </c:pt>
                  <c:pt idx="229">
                    <c:v>0</c:v>
                  </c:pt>
                  <c:pt idx="233">
                    <c:v>6.9999999999999999E-4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0.01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3.0000000000000001E-3</c:v>
                  </c:pt>
                  <c:pt idx="244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1'!$F$21:$F$960</c:f>
              <c:numCache>
                <c:formatCode>General</c:formatCode>
                <c:ptCount val="940"/>
                <c:pt idx="0">
                  <c:v>-35829.5</c:v>
                </c:pt>
                <c:pt idx="1">
                  <c:v>-35341</c:v>
                </c:pt>
                <c:pt idx="2">
                  <c:v>-34823</c:v>
                </c:pt>
                <c:pt idx="3">
                  <c:v>-33038</c:v>
                </c:pt>
                <c:pt idx="4">
                  <c:v>-32237</c:v>
                </c:pt>
                <c:pt idx="5">
                  <c:v>-31732</c:v>
                </c:pt>
                <c:pt idx="6">
                  <c:v>-29480</c:v>
                </c:pt>
                <c:pt idx="7">
                  <c:v>-25859</c:v>
                </c:pt>
                <c:pt idx="8">
                  <c:v>-25774</c:v>
                </c:pt>
                <c:pt idx="9">
                  <c:v>-25305</c:v>
                </c:pt>
                <c:pt idx="10">
                  <c:v>-22268</c:v>
                </c:pt>
                <c:pt idx="11">
                  <c:v>-22142</c:v>
                </c:pt>
                <c:pt idx="12">
                  <c:v>-20429</c:v>
                </c:pt>
                <c:pt idx="13">
                  <c:v>-15031.5</c:v>
                </c:pt>
                <c:pt idx="14">
                  <c:v>-13155</c:v>
                </c:pt>
                <c:pt idx="15">
                  <c:v>-11890</c:v>
                </c:pt>
                <c:pt idx="16">
                  <c:v>-10198</c:v>
                </c:pt>
                <c:pt idx="17">
                  <c:v>-10169</c:v>
                </c:pt>
                <c:pt idx="18">
                  <c:v>-10145</c:v>
                </c:pt>
                <c:pt idx="19">
                  <c:v>-9726</c:v>
                </c:pt>
                <c:pt idx="20">
                  <c:v>-9721</c:v>
                </c:pt>
                <c:pt idx="21">
                  <c:v>-9640</c:v>
                </c:pt>
                <c:pt idx="22">
                  <c:v>-9068</c:v>
                </c:pt>
                <c:pt idx="23">
                  <c:v>-8936.5</c:v>
                </c:pt>
                <c:pt idx="24">
                  <c:v>-8343</c:v>
                </c:pt>
                <c:pt idx="25">
                  <c:v>-7901</c:v>
                </c:pt>
                <c:pt idx="26">
                  <c:v>-4896</c:v>
                </c:pt>
                <c:pt idx="27">
                  <c:v>-4847</c:v>
                </c:pt>
                <c:pt idx="28">
                  <c:v>-4829</c:v>
                </c:pt>
                <c:pt idx="29">
                  <c:v>-3747</c:v>
                </c:pt>
                <c:pt idx="30">
                  <c:v>-3716</c:v>
                </c:pt>
                <c:pt idx="31">
                  <c:v>-2998</c:v>
                </c:pt>
                <c:pt idx="32">
                  <c:v>-2980</c:v>
                </c:pt>
                <c:pt idx="33">
                  <c:v>-2939</c:v>
                </c:pt>
                <c:pt idx="34">
                  <c:v>-2926</c:v>
                </c:pt>
                <c:pt idx="35">
                  <c:v>0</c:v>
                </c:pt>
                <c:pt idx="36">
                  <c:v>16</c:v>
                </c:pt>
                <c:pt idx="37">
                  <c:v>1068.5</c:v>
                </c:pt>
                <c:pt idx="38">
                  <c:v>2853</c:v>
                </c:pt>
                <c:pt idx="39">
                  <c:v>3066</c:v>
                </c:pt>
                <c:pt idx="40">
                  <c:v>4097</c:v>
                </c:pt>
                <c:pt idx="41">
                  <c:v>4108.5</c:v>
                </c:pt>
                <c:pt idx="42">
                  <c:v>4110</c:v>
                </c:pt>
                <c:pt idx="43">
                  <c:v>4110</c:v>
                </c:pt>
                <c:pt idx="44">
                  <c:v>4143</c:v>
                </c:pt>
                <c:pt idx="45">
                  <c:v>4144.5</c:v>
                </c:pt>
                <c:pt idx="46">
                  <c:v>4151</c:v>
                </c:pt>
                <c:pt idx="47">
                  <c:v>4628</c:v>
                </c:pt>
                <c:pt idx="48">
                  <c:v>4687</c:v>
                </c:pt>
                <c:pt idx="49">
                  <c:v>4777</c:v>
                </c:pt>
                <c:pt idx="50">
                  <c:v>4813</c:v>
                </c:pt>
                <c:pt idx="51">
                  <c:v>5834.5</c:v>
                </c:pt>
                <c:pt idx="52">
                  <c:v>5854</c:v>
                </c:pt>
                <c:pt idx="53">
                  <c:v>5859</c:v>
                </c:pt>
                <c:pt idx="54">
                  <c:v>5895</c:v>
                </c:pt>
                <c:pt idx="55">
                  <c:v>5908</c:v>
                </c:pt>
                <c:pt idx="56">
                  <c:v>5923</c:v>
                </c:pt>
                <c:pt idx="57">
                  <c:v>5985</c:v>
                </c:pt>
                <c:pt idx="58">
                  <c:v>6162</c:v>
                </c:pt>
                <c:pt idx="59">
                  <c:v>6503</c:v>
                </c:pt>
                <c:pt idx="60">
                  <c:v>6680</c:v>
                </c:pt>
                <c:pt idx="61">
                  <c:v>6995</c:v>
                </c:pt>
                <c:pt idx="62">
                  <c:v>7062</c:v>
                </c:pt>
                <c:pt idx="63">
                  <c:v>7080</c:v>
                </c:pt>
                <c:pt idx="64">
                  <c:v>7144</c:v>
                </c:pt>
                <c:pt idx="65">
                  <c:v>7572</c:v>
                </c:pt>
                <c:pt idx="66">
                  <c:v>7585</c:v>
                </c:pt>
                <c:pt idx="67">
                  <c:v>7590</c:v>
                </c:pt>
                <c:pt idx="68">
                  <c:v>7634</c:v>
                </c:pt>
                <c:pt idx="69">
                  <c:v>7674</c:v>
                </c:pt>
                <c:pt idx="70">
                  <c:v>7679</c:v>
                </c:pt>
                <c:pt idx="71">
                  <c:v>7706</c:v>
                </c:pt>
                <c:pt idx="72">
                  <c:v>7782</c:v>
                </c:pt>
                <c:pt idx="73">
                  <c:v>8247</c:v>
                </c:pt>
                <c:pt idx="74">
                  <c:v>8311</c:v>
                </c:pt>
                <c:pt idx="75">
                  <c:v>8314</c:v>
                </c:pt>
                <c:pt idx="76">
                  <c:v>8342</c:v>
                </c:pt>
                <c:pt idx="77">
                  <c:v>8442</c:v>
                </c:pt>
                <c:pt idx="78">
                  <c:v>8804.5</c:v>
                </c:pt>
                <c:pt idx="79">
                  <c:v>8888</c:v>
                </c:pt>
                <c:pt idx="80">
                  <c:v>8888</c:v>
                </c:pt>
                <c:pt idx="81">
                  <c:v>9027</c:v>
                </c:pt>
                <c:pt idx="82">
                  <c:v>9573</c:v>
                </c:pt>
                <c:pt idx="83">
                  <c:v>9628.5</c:v>
                </c:pt>
                <c:pt idx="84">
                  <c:v>9669.5</c:v>
                </c:pt>
                <c:pt idx="85">
                  <c:v>9733.5</c:v>
                </c:pt>
                <c:pt idx="86">
                  <c:v>10135</c:v>
                </c:pt>
                <c:pt idx="87">
                  <c:v>10194</c:v>
                </c:pt>
                <c:pt idx="88">
                  <c:v>10241.5</c:v>
                </c:pt>
                <c:pt idx="89">
                  <c:v>10258</c:v>
                </c:pt>
                <c:pt idx="90">
                  <c:v>10323.5</c:v>
                </c:pt>
                <c:pt idx="91">
                  <c:v>10341.5</c:v>
                </c:pt>
                <c:pt idx="92">
                  <c:v>10627</c:v>
                </c:pt>
                <c:pt idx="93">
                  <c:v>10627</c:v>
                </c:pt>
                <c:pt idx="94">
                  <c:v>10662</c:v>
                </c:pt>
                <c:pt idx="95">
                  <c:v>10663.5</c:v>
                </c:pt>
                <c:pt idx="96">
                  <c:v>10676</c:v>
                </c:pt>
                <c:pt idx="97">
                  <c:v>10704</c:v>
                </c:pt>
                <c:pt idx="98">
                  <c:v>10707</c:v>
                </c:pt>
                <c:pt idx="99">
                  <c:v>10716</c:v>
                </c:pt>
                <c:pt idx="100">
                  <c:v>10748</c:v>
                </c:pt>
                <c:pt idx="101">
                  <c:v>10761</c:v>
                </c:pt>
                <c:pt idx="102">
                  <c:v>10768.5</c:v>
                </c:pt>
                <c:pt idx="103">
                  <c:v>10770</c:v>
                </c:pt>
                <c:pt idx="104">
                  <c:v>10840</c:v>
                </c:pt>
                <c:pt idx="105">
                  <c:v>10894</c:v>
                </c:pt>
                <c:pt idx="106">
                  <c:v>11241.5</c:v>
                </c:pt>
                <c:pt idx="107">
                  <c:v>11271</c:v>
                </c:pt>
                <c:pt idx="108">
                  <c:v>11296</c:v>
                </c:pt>
                <c:pt idx="109">
                  <c:v>11312</c:v>
                </c:pt>
                <c:pt idx="110">
                  <c:v>11338</c:v>
                </c:pt>
                <c:pt idx="111">
                  <c:v>11338</c:v>
                </c:pt>
                <c:pt idx="112">
                  <c:v>11354.5</c:v>
                </c:pt>
                <c:pt idx="113">
                  <c:v>11354.5</c:v>
                </c:pt>
                <c:pt idx="114">
                  <c:v>11356</c:v>
                </c:pt>
                <c:pt idx="115">
                  <c:v>11356</c:v>
                </c:pt>
                <c:pt idx="116">
                  <c:v>11397</c:v>
                </c:pt>
                <c:pt idx="117">
                  <c:v>11407</c:v>
                </c:pt>
                <c:pt idx="118">
                  <c:v>11432</c:v>
                </c:pt>
                <c:pt idx="119">
                  <c:v>11443</c:v>
                </c:pt>
                <c:pt idx="120">
                  <c:v>11453</c:v>
                </c:pt>
                <c:pt idx="121">
                  <c:v>11825</c:v>
                </c:pt>
                <c:pt idx="122">
                  <c:v>11853</c:v>
                </c:pt>
                <c:pt idx="123">
                  <c:v>11879</c:v>
                </c:pt>
                <c:pt idx="124">
                  <c:v>11907</c:v>
                </c:pt>
                <c:pt idx="125">
                  <c:v>11933</c:v>
                </c:pt>
                <c:pt idx="126">
                  <c:v>11933.5</c:v>
                </c:pt>
                <c:pt idx="127">
                  <c:v>11934</c:v>
                </c:pt>
                <c:pt idx="128">
                  <c:v>11952</c:v>
                </c:pt>
                <c:pt idx="129">
                  <c:v>11979</c:v>
                </c:pt>
                <c:pt idx="130">
                  <c:v>11992</c:v>
                </c:pt>
                <c:pt idx="131">
                  <c:v>11997</c:v>
                </c:pt>
                <c:pt idx="132">
                  <c:v>12043</c:v>
                </c:pt>
                <c:pt idx="133">
                  <c:v>12465</c:v>
                </c:pt>
                <c:pt idx="134">
                  <c:v>12476</c:v>
                </c:pt>
                <c:pt idx="135">
                  <c:v>12520</c:v>
                </c:pt>
                <c:pt idx="136">
                  <c:v>13053</c:v>
                </c:pt>
                <c:pt idx="137">
                  <c:v>13099</c:v>
                </c:pt>
                <c:pt idx="138">
                  <c:v>13130</c:v>
                </c:pt>
                <c:pt idx="139">
                  <c:v>13253</c:v>
                </c:pt>
                <c:pt idx="140">
                  <c:v>13669</c:v>
                </c:pt>
                <c:pt idx="141">
                  <c:v>13689</c:v>
                </c:pt>
                <c:pt idx="142">
                  <c:v>14234.5</c:v>
                </c:pt>
                <c:pt idx="143">
                  <c:v>14241</c:v>
                </c:pt>
                <c:pt idx="144">
                  <c:v>14242.5</c:v>
                </c:pt>
                <c:pt idx="145">
                  <c:v>14246</c:v>
                </c:pt>
                <c:pt idx="146">
                  <c:v>14248</c:v>
                </c:pt>
                <c:pt idx="147">
                  <c:v>14829.5</c:v>
                </c:pt>
                <c:pt idx="148">
                  <c:v>14931</c:v>
                </c:pt>
                <c:pt idx="149">
                  <c:v>15559</c:v>
                </c:pt>
                <c:pt idx="150">
                  <c:v>15564</c:v>
                </c:pt>
                <c:pt idx="151">
                  <c:v>15587</c:v>
                </c:pt>
                <c:pt idx="152">
                  <c:v>15618</c:v>
                </c:pt>
                <c:pt idx="153">
                  <c:v>15623</c:v>
                </c:pt>
                <c:pt idx="154">
                  <c:v>15636</c:v>
                </c:pt>
                <c:pt idx="155">
                  <c:v>15641</c:v>
                </c:pt>
                <c:pt idx="156">
                  <c:v>16095</c:v>
                </c:pt>
                <c:pt idx="157">
                  <c:v>16113</c:v>
                </c:pt>
                <c:pt idx="158">
                  <c:v>16124.5</c:v>
                </c:pt>
                <c:pt idx="159">
                  <c:v>16134</c:v>
                </c:pt>
                <c:pt idx="160">
                  <c:v>16134</c:v>
                </c:pt>
                <c:pt idx="161">
                  <c:v>16139</c:v>
                </c:pt>
                <c:pt idx="162">
                  <c:v>16139</c:v>
                </c:pt>
                <c:pt idx="163">
                  <c:v>16231</c:v>
                </c:pt>
                <c:pt idx="164">
                  <c:v>16249</c:v>
                </c:pt>
                <c:pt idx="165">
                  <c:v>16254</c:v>
                </c:pt>
                <c:pt idx="166">
                  <c:v>16298</c:v>
                </c:pt>
                <c:pt idx="167">
                  <c:v>16605</c:v>
                </c:pt>
                <c:pt idx="168">
                  <c:v>16695</c:v>
                </c:pt>
                <c:pt idx="169">
                  <c:v>16701</c:v>
                </c:pt>
                <c:pt idx="170">
                  <c:v>16764</c:v>
                </c:pt>
                <c:pt idx="171">
                  <c:v>16785</c:v>
                </c:pt>
                <c:pt idx="172">
                  <c:v>17229</c:v>
                </c:pt>
                <c:pt idx="173">
                  <c:v>17234</c:v>
                </c:pt>
                <c:pt idx="174">
                  <c:v>17247</c:v>
                </c:pt>
                <c:pt idx="175">
                  <c:v>17265</c:v>
                </c:pt>
                <c:pt idx="176">
                  <c:v>17265</c:v>
                </c:pt>
                <c:pt idx="177">
                  <c:v>17266.5</c:v>
                </c:pt>
                <c:pt idx="178">
                  <c:v>17266.5</c:v>
                </c:pt>
                <c:pt idx="179">
                  <c:v>17314</c:v>
                </c:pt>
                <c:pt idx="180">
                  <c:v>17316</c:v>
                </c:pt>
                <c:pt idx="181">
                  <c:v>17316</c:v>
                </c:pt>
                <c:pt idx="182">
                  <c:v>17316</c:v>
                </c:pt>
                <c:pt idx="183">
                  <c:v>17316</c:v>
                </c:pt>
                <c:pt idx="184">
                  <c:v>17317.5</c:v>
                </c:pt>
                <c:pt idx="185">
                  <c:v>17317.5</c:v>
                </c:pt>
                <c:pt idx="186">
                  <c:v>17317.5</c:v>
                </c:pt>
                <c:pt idx="187">
                  <c:v>17317.5</c:v>
                </c:pt>
                <c:pt idx="188">
                  <c:v>17337</c:v>
                </c:pt>
                <c:pt idx="189">
                  <c:v>17341</c:v>
                </c:pt>
                <c:pt idx="190">
                  <c:v>17350</c:v>
                </c:pt>
                <c:pt idx="191">
                  <c:v>17353.5</c:v>
                </c:pt>
                <c:pt idx="192">
                  <c:v>17353.5</c:v>
                </c:pt>
                <c:pt idx="193">
                  <c:v>17353.5</c:v>
                </c:pt>
                <c:pt idx="194">
                  <c:v>17353.5</c:v>
                </c:pt>
                <c:pt idx="195">
                  <c:v>17355</c:v>
                </c:pt>
                <c:pt idx="196">
                  <c:v>17355</c:v>
                </c:pt>
                <c:pt idx="197">
                  <c:v>17355</c:v>
                </c:pt>
                <c:pt idx="198">
                  <c:v>17355</c:v>
                </c:pt>
                <c:pt idx="199">
                  <c:v>17396</c:v>
                </c:pt>
                <c:pt idx="200">
                  <c:v>17414</c:v>
                </c:pt>
                <c:pt idx="201">
                  <c:v>17837</c:v>
                </c:pt>
                <c:pt idx="202">
                  <c:v>17875</c:v>
                </c:pt>
                <c:pt idx="203">
                  <c:v>17883</c:v>
                </c:pt>
                <c:pt idx="204">
                  <c:v>17883</c:v>
                </c:pt>
                <c:pt idx="205">
                  <c:v>17884.5</c:v>
                </c:pt>
                <c:pt idx="206">
                  <c:v>17884.5</c:v>
                </c:pt>
                <c:pt idx="207">
                  <c:v>17909</c:v>
                </c:pt>
                <c:pt idx="208">
                  <c:v>17909</c:v>
                </c:pt>
                <c:pt idx="209">
                  <c:v>17927</c:v>
                </c:pt>
                <c:pt idx="210">
                  <c:v>17968</c:v>
                </c:pt>
                <c:pt idx="211">
                  <c:v>18022</c:v>
                </c:pt>
                <c:pt idx="212">
                  <c:v>18040.5</c:v>
                </c:pt>
                <c:pt idx="213">
                  <c:v>18045</c:v>
                </c:pt>
                <c:pt idx="214">
                  <c:v>18045</c:v>
                </c:pt>
                <c:pt idx="215">
                  <c:v>18045</c:v>
                </c:pt>
                <c:pt idx="216">
                  <c:v>18045</c:v>
                </c:pt>
                <c:pt idx="217">
                  <c:v>18052</c:v>
                </c:pt>
                <c:pt idx="218">
                  <c:v>18103</c:v>
                </c:pt>
                <c:pt idx="219">
                  <c:v>18429</c:v>
                </c:pt>
                <c:pt idx="220">
                  <c:v>18563</c:v>
                </c:pt>
                <c:pt idx="221">
                  <c:v>18629</c:v>
                </c:pt>
                <c:pt idx="222">
                  <c:v>18645</c:v>
                </c:pt>
                <c:pt idx="223">
                  <c:v>19009</c:v>
                </c:pt>
                <c:pt idx="224">
                  <c:v>19009</c:v>
                </c:pt>
                <c:pt idx="225">
                  <c:v>19183</c:v>
                </c:pt>
                <c:pt idx="226">
                  <c:v>19191</c:v>
                </c:pt>
                <c:pt idx="227">
                  <c:v>19191</c:v>
                </c:pt>
                <c:pt idx="228">
                  <c:v>19191</c:v>
                </c:pt>
                <c:pt idx="229">
                  <c:v>19696</c:v>
                </c:pt>
                <c:pt idx="230">
                  <c:v>19787.5</c:v>
                </c:pt>
                <c:pt idx="231">
                  <c:v>19812</c:v>
                </c:pt>
                <c:pt idx="232">
                  <c:v>19817</c:v>
                </c:pt>
                <c:pt idx="233">
                  <c:v>20420</c:v>
                </c:pt>
                <c:pt idx="234">
                  <c:v>20450</c:v>
                </c:pt>
                <c:pt idx="235">
                  <c:v>20904</c:v>
                </c:pt>
                <c:pt idx="236">
                  <c:v>22053</c:v>
                </c:pt>
                <c:pt idx="237">
                  <c:v>22077.5</c:v>
                </c:pt>
                <c:pt idx="238">
                  <c:v>22107</c:v>
                </c:pt>
                <c:pt idx="239">
                  <c:v>22640</c:v>
                </c:pt>
                <c:pt idx="240">
                  <c:v>22723</c:v>
                </c:pt>
                <c:pt idx="241">
                  <c:v>22723</c:v>
                </c:pt>
                <c:pt idx="242">
                  <c:v>22723</c:v>
                </c:pt>
                <c:pt idx="243">
                  <c:v>22810</c:v>
                </c:pt>
                <c:pt idx="244">
                  <c:v>23278.5</c:v>
                </c:pt>
                <c:pt idx="245">
                  <c:v>23278.5</c:v>
                </c:pt>
                <c:pt idx="246">
                  <c:v>23278.5</c:v>
                </c:pt>
                <c:pt idx="247">
                  <c:v>23312</c:v>
                </c:pt>
                <c:pt idx="248">
                  <c:v>23392</c:v>
                </c:pt>
                <c:pt idx="249">
                  <c:v>23891.5</c:v>
                </c:pt>
                <c:pt idx="250">
                  <c:v>23891.5</c:v>
                </c:pt>
                <c:pt idx="251">
                  <c:v>23891.5</c:v>
                </c:pt>
                <c:pt idx="252">
                  <c:v>23898</c:v>
                </c:pt>
                <c:pt idx="253">
                  <c:v>23898</c:v>
                </c:pt>
                <c:pt idx="254">
                  <c:v>23898</c:v>
                </c:pt>
                <c:pt idx="255">
                  <c:v>23938</c:v>
                </c:pt>
                <c:pt idx="256">
                  <c:v>24087</c:v>
                </c:pt>
                <c:pt idx="257">
                  <c:v>24464</c:v>
                </c:pt>
                <c:pt idx="258">
                  <c:v>24520</c:v>
                </c:pt>
                <c:pt idx="259">
                  <c:v>24523</c:v>
                </c:pt>
                <c:pt idx="260">
                  <c:v>24664</c:v>
                </c:pt>
                <c:pt idx="261">
                  <c:v>24962</c:v>
                </c:pt>
                <c:pt idx="262">
                  <c:v>24962</c:v>
                </c:pt>
                <c:pt idx="263">
                  <c:v>24962</c:v>
                </c:pt>
                <c:pt idx="264">
                  <c:v>24962</c:v>
                </c:pt>
                <c:pt idx="265">
                  <c:v>24962</c:v>
                </c:pt>
                <c:pt idx="266">
                  <c:v>24962</c:v>
                </c:pt>
                <c:pt idx="267">
                  <c:v>24962</c:v>
                </c:pt>
                <c:pt idx="268">
                  <c:v>25031</c:v>
                </c:pt>
                <c:pt idx="269">
                  <c:v>25031</c:v>
                </c:pt>
                <c:pt idx="270">
                  <c:v>25069</c:v>
                </c:pt>
                <c:pt idx="271">
                  <c:v>25069</c:v>
                </c:pt>
                <c:pt idx="272">
                  <c:v>25069</c:v>
                </c:pt>
                <c:pt idx="273">
                  <c:v>25071</c:v>
                </c:pt>
                <c:pt idx="274">
                  <c:v>25071</c:v>
                </c:pt>
                <c:pt idx="275">
                  <c:v>25093</c:v>
                </c:pt>
                <c:pt idx="276">
                  <c:v>25093</c:v>
                </c:pt>
                <c:pt idx="277">
                  <c:v>25093</c:v>
                </c:pt>
                <c:pt idx="278">
                  <c:v>25265</c:v>
                </c:pt>
                <c:pt idx="279">
                  <c:v>25290</c:v>
                </c:pt>
                <c:pt idx="280">
                  <c:v>25737</c:v>
                </c:pt>
                <c:pt idx="281">
                  <c:v>25744</c:v>
                </c:pt>
                <c:pt idx="282">
                  <c:v>25790</c:v>
                </c:pt>
                <c:pt idx="283">
                  <c:v>25826</c:v>
                </c:pt>
                <c:pt idx="284">
                  <c:v>25844</c:v>
                </c:pt>
                <c:pt idx="285">
                  <c:v>26192</c:v>
                </c:pt>
                <c:pt idx="286">
                  <c:v>26201</c:v>
                </c:pt>
                <c:pt idx="287">
                  <c:v>26201</c:v>
                </c:pt>
                <c:pt idx="288">
                  <c:v>26276</c:v>
                </c:pt>
                <c:pt idx="289">
                  <c:v>26349</c:v>
                </c:pt>
                <c:pt idx="290">
                  <c:v>26408</c:v>
                </c:pt>
                <c:pt idx="291">
                  <c:v>26479</c:v>
                </c:pt>
                <c:pt idx="292">
                  <c:v>26883</c:v>
                </c:pt>
                <c:pt idx="293">
                  <c:v>26886</c:v>
                </c:pt>
                <c:pt idx="294">
                  <c:v>26886</c:v>
                </c:pt>
                <c:pt idx="295">
                  <c:v>26922</c:v>
                </c:pt>
                <c:pt idx="296">
                  <c:v>26924</c:v>
                </c:pt>
                <c:pt idx="297">
                  <c:v>26925.5</c:v>
                </c:pt>
                <c:pt idx="298">
                  <c:v>26958.5</c:v>
                </c:pt>
                <c:pt idx="299">
                  <c:v>26986</c:v>
                </c:pt>
                <c:pt idx="300">
                  <c:v>26998</c:v>
                </c:pt>
                <c:pt idx="301">
                  <c:v>27128.5</c:v>
                </c:pt>
                <c:pt idx="302">
                  <c:v>27422</c:v>
                </c:pt>
                <c:pt idx="303">
                  <c:v>27500.5</c:v>
                </c:pt>
                <c:pt idx="304">
                  <c:v>27527</c:v>
                </c:pt>
                <c:pt idx="305">
                  <c:v>27528</c:v>
                </c:pt>
                <c:pt idx="306">
                  <c:v>27547</c:v>
                </c:pt>
                <c:pt idx="307">
                  <c:v>27553</c:v>
                </c:pt>
                <c:pt idx="308">
                  <c:v>27553</c:v>
                </c:pt>
                <c:pt idx="309">
                  <c:v>28001</c:v>
                </c:pt>
                <c:pt idx="310">
                  <c:v>28071</c:v>
                </c:pt>
                <c:pt idx="311">
                  <c:v>28076</c:v>
                </c:pt>
                <c:pt idx="312">
                  <c:v>28732</c:v>
                </c:pt>
                <c:pt idx="313">
                  <c:v>28778</c:v>
                </c:pt>
                <c:pt idx="314">
                  <c:v>29134</c:v>
                </c:pt>
                <c:pt idx="315">
                  <c:v>29404</c:v>
                </c:pt>
                <c:pt idx="316">
                  <c:v>29706</c:v>
                </c:pt>
                <c:pt idx="317">
                  <c:v>29801</c:v>
                </c:pt>
                <c:pt idx="318">
                  <c:v>29917</c:v>
                </c:pt>
                <c:pt idx="319">
                  <c:v>30017</c:v>
                </c:pt>
                <c:pt idx="320">
                  <c:v>30046.5</c:v>
                </c:pt>
                <c:pt idx="321">
                  <c:v>30378</c:v>
                </c:pt>
                <c:pt idx="322">
                  <c:v>30623</c:v>
                </c:pt>
                <c:pt idx="323">
                  <c:v>30629.5</c:v>
                </c:pt>
                <c:pt idx="324">
                  <c:v>30671</c:v>
                </c:pt>
                <c:pt idx="325">
                  <c:v>30979</c:v>
                </c:pt>
                <c:pt idx="326">
                  <c:v>31054.5</c:v>
                </c:pt>
                <c:pt idx="327">
                  <c:v>31060</c:v>
                </c:pt>
                <c:pt idx="328">
                  <c:v>31106</c:v>
                </c:pt>
                <c:pt idx="329">
                  <c:v>31130</c:v>
                </c:pt>
                <c:pt idx="330">
                  <c:v>31574</c:v>
                </c:pt>
                <c:pt idx="331">
                  <c:v>31669</c:v>
                </c:pt>
                <c:pt idx="332">
                  <c:v>31707</c:v>
                </c:pt>
                <c:pt idx="333">
                  <c:v>31707</c:v>
                </c:pt>
                <c:pt idx="334">
                  <c:v>31713</c:v>
                </c:pt>
                <c:pt idx="335">
                  <c:v>31761</c:v>
                </c:pt>
                <c:pt idx="336">
                  <c:v>31761</c:v>
                </c:pt>
                <c:pt idx="337">
                  <c:v>32169</c:v>
                </c:pt>
                <c:pt idx="338">
                  <c:v>32180.5</c:v>
                </c:pt>
                <c:pt idx="339">
                  <c:v>32188.5</c:v>
                </c:pt>
                <c:pt idx="340">
                  <c:v>32235</c:v>
                </c:pt>
                <c:pt idx="341">
                  <c:v>32235</c:v>
                </c:pt>
                <c:pt idx="342">
                  <c:v>32237.5</c:v>
                </c:pt>
                <c:pt idx="343">
                  <c:v>32253</c:v>
                </c:pt>
                <c:pt idx="344">
                  <c:v>32343</c:v>
                </c:pt>
                <c:pt idx="345">
                  <c:v>32391.5</c:v>
                </c:pt>
                <c:pt idx="346">
                  <c:v>32794</c:v>
                </c:pt>
                <c:pt idx="347">
                  <c:v>32794</c:v>
                </c:pt>
                <c:pt idx="348">
                  <c:v>32843</c:v>
                </c:pt>
                <c:pt idx="349">
                  <c:v>32872</c:v>
                </c:pt>
                <c:pt idx="350">
                  <c:v>32873.5</c:v>
                </c:pt>
                <c:pt idx="351">
                  <c:v>32968.5</c:v>
                </c:pt>
                <c:pt idx="352">
                  <c:v>33455.5</c:v>
                </c:pt>
                <c:pt idx="353">
                  <c:v>33559</c:v>
                </c:pt>
                <c:pt idx="354">
                  <c:v>33997</c:v>
                </c:pt>
                <c:pt idx="355">
                  <c:v>34041</c:v>
                </c:pt>
                <c:pt idx="356">
                  <c:v>34044</c:v>
                </c:pt>
                <c:pt idx="357">
                  <c:v>34082</c:v>
                </c:pt>
                <c:pt idx="358">
                  <c:v>34091.5</c:v>
                </c:pt>
                <c:pt idx="359">
                  <c:v>34118</c:v>
                </c:pt>
                <c:pt idx="360">
                  <c:v>34190</c:v>
                </c:pt>
                <c:pt idx="361">
                  <c:v>34574</c:v>
                </c:pt>
                <c:pt idx="362">
                  <c:v>34618</c:v>
                </c:pt>
                <c:pt idx="363">
                  <c:v>35151</c:v>
                </c:pt>
                <c:pt idx="364">
                  <c:v>35275</c:v>
                </c:pt>
                <c:pt idx="365">
                  <c:v>35280</c:v>
                </c:pt>
                <c:pt idx="366">
                  <c:v>35288</c:v>
                </c:pt>
                <c:pt idx="367">
                  <c:v>35298</c:v>
                </c:pt>
                <c:pt idx="368">
                  <c:v>35316</c:v>
                </c:pt>
                <c:pt idx="369">
                  <c:v>35403</c:v>
                </c:pt>
                <c:pt idx="370">
                  <c:v>35823</c:v>
                </c:pt>
                <c:pt idx="371">
                  <c:v>35827.5</c:v>
                </c:pt>
                <c:pt idx="372">
                  <c:v>35914</c:v>
                </c:pt>
                <c:pt idx="373">
                  <c:v>35950</c:v>
                </c:pt>
                <c:pt idx="374">
                  <c:v>35996</c:v>
                </c:pt>
                <c:pt idx="375">
                  <c:v>35925.5</c:v>
                </c:pt>
                <c:pt idx="376">
                  <c:v>35925.5</c:v>
                </c:pt>
                <c:pt idx="377">
                  <c:v>36336</c:v>
                </c:pt>
                <c:pt idx="378">
                  <c:v>36423</c:v>
                </c:pt>
                <c:pt idx="379">
                  <c:v>36586</c:v>
                </c:pt>
                <c:pt idx="380">
                  <c:v>36652</c:v>
                </c:pt>
                <c:pt idx="381">
                  <c:v>34134</c:v>
                </c:pt>
                <c:pt idx="382">
                  <c:v>35244</c:v>
                </c:pt>
                <c:pt idx="383">
                  <c:v>37099</c:v>
                </c:pt>
                <c:pt idx="384">
                  <c:v>36990</c:v>
                </c:pt>
                <c:pt idx="385">
                  <c:v>37003</c:v>
                </c:pt>
                <c:pt idx="386">
                  <c:v>37034</c:v>
                </c:pt>
                <c:pt idx="387">
                  <c:v>37204</c:v>
                </c:pt>
                <c:pt idx="388">
                  <c:v>35823</c:v>
                </c:pt>
                <c:pt idx="389">
                  <c:v>36336</c:v>
                </c:pt>
                <c:pt idx="390">
                  <c:v>36423</c:v>
                </c:pt>
                <c:pt idx="391">
                  <c:v>36586</c:v>
                </c:pt>
                <c:pt idx="392">
                  <c:v>36652</c:v>
                </c:pt>
                <c:pt idx="393">
                  <c:v>36990</c:v>
                </c:pt>
                <c:pt idx="394">
                  <c:v>37003</c:v>
                </c:pt>
                <c:pt idx="395">
                  <c:v>37034</c:v>
                </c:pt>
                <c:pt idx="396">
                  <c:v>37204</c:v>
                </c:pt>
                <c:pt idx="397">
                  <c:v>37585</c:v>
                </c:pt>
                <c:pt idx="398">
                  <c:v>37635</c:v>
                </c:pt>
                <c:pt idx="399">
                  <c:v>37742</c:v>
                </c:pt>
                <c:pt idx="400">
                  <c:v>37812</c:v>
                </c:pt>
                <c:pt idx="401">
                  <c:v>37514</c:v>
                </c:pt>
                <c:pt idx="402">
                  <c:v>38157</c:v>
                </c:pt>
              </c:numCache>
            </c:numRef>
          </c:xVal>
          <c:yVal>
            <c:numRef>
              <c:f>'Active 1'!$J$21:$J$960</c:f>
              <c:numCache>
                <c:formatCode>General</c:formatCode>
                <c:ptCount val="940"/>
                <c:pt idx="31">
                  <c:v>5.8931999956257641E-4</c:v>
                </c:pt>
                <c:pt idx="32">
                  <c:v>1.0132000024896115E-3</c:v>
                </c:pt>
                <c:pt idx="33">
                  <c:v>-1.2157399978605099E-3</c:v>
                </c:pt>
                <c:pt idx="34">
                  <c:v>1.2848400001530536E-3</c:v>
                </c:pt>
                <c:pt idx="68">
                  <c:v>2.3944400018081069E-3</c:v>
                </c:pt>
                <c:pt idx="69">
                  <c:v>2.180839997890871E-3</c:v>
                </c:pt>
                <c:pt idx="70">
                  <c:v>4.6041399982641451E-3</c:v>
                </c:pt>
                <c:pt idx="72">
                  <c:v>1.7241200039279647E-3</c:v>
                </c:pt>
                <c:pt idx="74">
                  <c:v>8.7092600006144494E-3</c:v>
                </c:pt>
                <c:pt idx="75">
                  <c:v>1.6363239999918733E-2</c:v>
                </c:pt>
                <c:pt idx="76">
                  <c:v>3.5337200024514459E-3</c:v>
                </c:pt>
                <c:pt idx="77">
                  <c:v>-4.002799978479743E-4</c:v>
                </c:pt>
                <c:pt idx="78">
                  <c:v>-2.1102999744471163E-4</c:v>
                </c:pt>
                <c:pt idx="79">
                  <c:v>1.1580799982766621E-3</c:v>
                </c:pt>
                <c:pt idx="80">
                  <c:v>3.1580799986841157E-3</c:v>
                </c:pt>
                <c:pt idx="81">
                  <c:v>3.1258200033335015E-3</c:v>
                </c:pt>
                <c:pt idx="86">
                  <c:v>1.0329100005037617E-2</c:v>
                </c:pt>
                <c:pt idx="92">
                  <c:v>2.0818199991481379E-3</c:v>
                </c:pt>
                <c:pt idx="94">
                  <c:v>3.2449200007249601E-3</c:v>
                </c:pt>
                <c:pt idx="95">
                  <c:v>3.3719100028974935E-3</c:v>
                </c:pt>
                <c:pt idx="102">
                  <c:v>-4.3878999713342637E-4</c:v>
                </c:pt>
                <c:pt idx="103">
                  <c:v>2.8882000042358413E-3</c:v>
                </c:pt>
                <c:pt idx="106">
                  <c:v>2.1705390005081426E-2</c:v>
                </c:pt>
                <c:pt idx="126">
                  <c:v>-1.8609890001243912E-2</c:v>
                </c:pt>
                <c:pt idx="127">
                  <c:v>-6.8675599977723323E-3</c:v>
                </c:pt>
                <c:pt idx="140">
                  <c:v>3.1754000519867986E-4</c:v>
                </c:pt>
                <c:pt idx="142">
                  <c:v>-2.3072299954947084E-3</c:v>
                </c:pt>
                <c:pt idx="143">
                  <c:v>-3.6569400035659783E-3</c:v>
                </c:pt>
                <c:pt idx="144">
                  <c:v>2.0700500026578084E-3</c:v>
                </c:pt>
                <c:pt idx="145">
                  <c:v>-2.4336400019819848E-3</c:v>
                </c:pt>
                <c:pt idx="147">
                  <c:v>8.6546999955317006E-4</c:v>
                </c:pt>
                <c:pt idx="148">
                  <c:v>1.158459999714978E-3</c:v>
                </c:pt>
                <c:pt idx="156">
                  <c:v>-5.8972999977413565E-3</c:v>
                </c:pt>
                <c:pt idx="157">
                  <c:v>-6.3734199939062819E-3</c:v>
                </c:pt>
                <c:pt idx="158">
                  <c:v>-5.4998300038278103E-3</c:v>
                </c:pt>
                <c:pt idx="172">
                  <c:v>-1.1092859997006599E-2</c:v>
                </c:pt>
                <c:pt idx="173">
                  <c:v>-1.0769559994514566E-2</c:v>
                </c:pt>
                <c:pt idx="175">
                  <c:v>-1.1145100004796404E-2</c:v>
                </c:pt>
                <c:pt idx="176">
                  <c:v>-1.1145100004796404E-2</c:v>
                </c:pt>
                <c:pt idx="177">
                  <c:v>-9.6181100016110577E-3</c:v>
                </c:pt>
                <c:pt idx="178">
                  <c:v>-9.6181100016110577E-3</c:v>
                </c:pt>
                <c:pt idx="180">
                  <c:v>-1.2527439997938927E-2</c:v>
                </c:pt>
                <c:pt idx="181">
                  <c:v>-1.1827440001070499E-2</c:v>
                </c:pt>
                <c:pt idx="182">
                  <c:v>-1.1527440001373179E-2</c:v>
                </c:pt>
                <c:pt idx="183">
                  <c:v>-1.1327439999149647E-2</c:v>
                </c:pt>
                <c:pt idx="184">
                  <c:v>-1.3400449999608099E-2</c:v>
                </c:pt>
                <c:pt idx="185">
                  <c:v>-1.0600449997582473E-2</c:v>
                </c:pt>
                <c:pt idx="186">
                  <c:v>-9.3004500013194047E-3</c:v>
                </c:pt>
                <c:pt idx="187">
                  <c:v>-9.2004499965696596E-3</c:v>
                </c:pt>
                <c:pt idx="189">
                  <c:v>-1.0510939995583612E-2</c:v>
                </c:pt>
                <c:pt idx="191">
                  <c:v>-9.352689994557295E-3</c:v>
                </c:pt>
                <c:pt idx="192">
                  <c:v>-8.352689997991547E-3</c:v>
                </c:pt>
                <c:pt idx="193">
                  <c:v>-8.1526899957680143E-3</c:v>
                </c:pt>
                <c:pt idx="194">
                  <c:v>-6.752689994755201E-3</c:v>
                </c:pt>
                <c:pt idx="195">
                  <c:v>-1.0925699993094895E-2</c:v>
                </c:pt>
                <c:pt idx="196">
                  <c:v>-1.0325699993700255E-2</c:v>
                </c:pt>
                <c:pt idx="197">
                  <c:v>-1.0125699991476722E-2</c:v>
                </c:pt>
                <c:pt idx="198">
                  <c:v>-9.2256999923847616E-3</c:v>
                </c:pt>
                <c:pt idx="203">
                  <c:v>-1.0325219998776447E-2</c:v>
                </c:pt>
                <c:pt idx="204">
                  <c:v>-1.0325219998776447E-2</c:v>
                </c:pt>
                <c:pt idx="205">
                  <c:v>-8.8982299930648878E-3</c:v>
                </c:pt>
                <c:pt idx="206">
                  <c:v>-8.8982299930648878E-3</c:v>
                </c:pt>
                <c:pt idx="207">
                  <c:v>-1.1024059996998403E-2</c:v>
                </c:pt>
                <c:pt idx="208">
                  <c:v>-1.1024059996998403E-2</c:v>
                </c:pt>
                <c:pt idx="212">
                  <c:v>0</c:v>
                </c:pt>
                <c:pt idx="215">
                  <c:v>-1.231030000053579E-2</c:v>
                </c:pt>
                <c:pt idx="218">
                  <c:v>-1.3100019998091739E-2</c:v>
                </c:pt>
                <c:pt idx="219">
                  <c:v>-1.4400859996385407E-2</c:v>
                </c:pt>
                <c:pt idx="220">
                  <c:v>1.1243580003792886E-2</c:v>
                </c:pt>
                <c:pt idx="223">
                  <c:v>-1.2198060001537669E-2</c:v>
                </c:pt>
                <c:pt idx="227">
                  <c:v>-1.6589939994446468E-2</c:v>
                </c:pt>
                <c:pt idx="233">
                  <c:v>-2.0442799999727868E-2</c:v>
                </c:pt>
                <c:pt idx="237">
                  <c:v>-7.1188500005519018E-3</c:v>
                </c:pt>
                <c:pt idx="240">
                  <c:v>-2.5570819998392835E-2</c:v>
                </c:pt>
                <c:pt idx="241">
                  <c:v>-2.4070819999906234E-2</c:v>
                </c:pt>
                <c:pt idx="242">
                  <c:v>-2.1670819995051716E-2</c:v>
                </c:pt>
                <c:pt idx="243">
                  <c:v>-2.560539999831235E-2</c:v>
                </c:pt>
                <c:pt idx="244">
                  <c:v>-2.5642189997597598E-2</c:v>
                </c:pt>
                <c:pt idx="245">
                  <c:v>-2.524219000042649E-2</c:v>
                </c:pt>
                <c:pt idx="246">
                  <c:v>-2.1842189999006223E-2</c:v>
                </c:pt>
                <c:pt idx="249">
                  <c:v>-2.6945609999529552E-2</c:v>
                </c:pt>
                <c:pt idx="250">
                  <c:v>-2.6245610002661124E-2</c:v>
                </c:pt>
                <c:pt idx="251">
                  <c:v>-2.5545609998516738E-2</c:v>
                </c:pt>
                <c:pt idx="252">
                  <c:v>-2.0095319996471517E-2</c:v>
                </c:pt>
                <c:pt idx="253">
                  <c:v>-1.9095319999905769E-2</c:v>
                </c:pt>
                <c:pt idx="254">
                  <c:v>-1.8695319995458703E-2</c:v>
                </c:pt>
                <c:pt idx="261">
                  <c:v>-3.381707999506034E-2</c:v>
                </c:pt>
                <c:pt idx="262">
                  <c:v>-2.1817079992615618E-2</c:v>
                </c:pt>
                <c:pt idx="263">
                  <c:v>-2.1817079992615618E-2</c:v>
                </c:pt>
                <c:pt idx="264">
                  <c:v>-2.1817079992615618E-2</c:v>
                </c:pt>
                <c:pt idx="265">
                  <c:v>-1.9817079992208164E-2</c:v>
                </c:pt>
                <c:pt idx="266">
                  <c:v>-9.8170799974468537E-3</c:v>
                </c:pt>
                <c:pt idx="267">
                  <c:v>-4.8170799927902408E-3</c:v>
                </c:pt>
                <c:pt idx="270">
                  <c:v>-3.4058459998050239E-2</c:v>
                </c:pt>
                <c:pt idx="271">
                  <c:v>-2.9758460004813969E-2</c:v>
                </c:pt>
                <c:pt idx="272">
                  <c:v>-2.5358459999551997E-2</c:v>
                </c:pt>
                <c:pt idx="273">
                  <c:v>-2.7789139996457379E-2</c:v>
                </c:pt>
                <c:pt idx="274">
                  <c:v>-2.7589139994233847E-2</c:v>
                </c:pt>
                <c:pt idx="278">
                  <c:v>-3.4765099997457583E-2</c:v>
                </c:pt>
                <c:pt idx="288">
                  <c:v>-3.0773840000620112E-2</c:v>
                </c:pt>
                <c:pt idx="291">
                  <c:v>-3.4987860002729576E-2</c:v>
                </c:pt>
                <c:pt idx="293">
                  <c:v>-3.7431240001751576E-2</c:v>
                </c:pt>
                <c:pt idx="302">
                  <c:v>-3.5613480002211872E-2</c:v>
                </c:pt>
                <c:pt idx="310">
                  <c:v>-3.9559140001074411E-2</c:v>
                </c:pt>
                <c:pt idx="311">
                  <c:v>-4.0015840000705793E-2</c:v>
                </c:pt>
                <c:pt idx="328">
                  <c:v>-5.4866039994521998E-2</c:v>
                </c:pt>
                <c:pt idx="340">
                  <c:v>-6.288489999860758E-2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C5D-46BD-9105-4BAD323CD7EB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1'!$F$21:$F$960</c:f>
              <c:numCache>
                <c:formatCode>General</c:formatCode>
                <c:ptCount val="940"/>
                <c:pt idx="0">
                  <c:v>-35829.5</c:v>
                </c:pt>
                <c:pt idx="1">
                  <c:v>-35341</c:v>
                </c:pt>
                <c:pt idx="2">
                  <c:v>-34823</c:v>
                </c:pt>
                <c:pt idx="3">
                  <c:v>-33038</c:v>
                </c:pt>
                <c:pt idx="4">
                  <c:v>-32237</c:v>
                </c:pt>
                <c:pt idx="5">
                  <c:v>-31732</c:v>
                </c:pt>
                <c:pt idx="6">
                  <c:v>-29480</c:v>
                </c:pt>
                <c:pt idx="7">
                  <c:v>-25859</c:v>
                </c:pt>
                <c:pt idx="8">
                  <c:v>-25774</c:v>
                </c:pt>
                <c:pt idx="9">
                  <c:v>-25305</c:v>
                </c:pt>
                <c:pt idx="10">
                  <c:v>-22268</c:v>
                </c:pt>
                <c:pt idx="11">
                  <c:v>-22142</c:v>
                </c:pt>
                <c:pt idx="12">
                  <c:v>-20429</c:v>
                </c:pt>
                <c:pt idx="13">
                  <c:v>-15031.5</c:v>
                </c:pt>
                <c:pt idx="14">
                  <c:v>-13155</c:v>
                </c:pt>
                <c:pt idx="15">
                  <c:v>-11890</c:v>
                </c:pt>
                <c:pt idx="16">
                  <c:v>-10198</c:v>
                </c:pt>
                <c:pt idx="17">
                  <c:v>-10169</c:v>
                </c:pt>
                <c:pt idx="18">
                  <c:v>-10145</c:v>
                </c:pt>
                <c:pt idx="19">
                  <c:v>-9726</c:v>
                </c:pt>
                <c:pt idx="20">
                  <c:v>-9721</c:v>
                </c:pt>
                <c:pt idx="21">
                  <c:v>-9640</c:v>
                </c:pt>
                <c:pt idx="22">
                  <c:v>-9068</c:v>
                </c:pt>
                <c:pt idx="23">
                  <c:v>-8936.5</c:v>
                </c:pt>
                <c:pt idx="24">
                  <c:v>-8343</c:v>
                </c:pt>
                <c:pt idx="25">
                  <c:v>-7901</c:v>
                </c:pt>
                <c:pt idx="26">
                  <c:v>-4896</c:v>
                </c:pt>
                <c:pt idx="27">
                  <c:v>-4847</c:v>
                </c:pt>
                <c:pt idx="28">
                  <c:v>-4829</c:v>
                </c:pt>
                <c:pt idx="29">
                  <c:v>-3747</c:v>
                </c:pt>
                <c:pt idx="30">
                  <c:v>-3716</c:v>
                </c:pt>
                <c:pt idx="31">
                  <c:v>-2998</c:v>
                </c:pt>
                <c:pt idx="32">
                  <c:v>-2980</c:v>
                </c:pt>
                <c:pt idx="33">
                  <c:v>-2939</c:v>
                </c:pt>
                <c:pt idx="34">
                  <c:v>-2926</c:v>
                </c:pt>
                <c:pt idx="35">
                  <c:v>0</c:v>
                </c:pt>
                <c:pt idx="36">
                  <c:v>16</c:v>
                </c:pt>
                <c:pt idx="37">
                  <c:v>1068.5</c:v>
                </c:pt>
                <c:pt idx="38">
                  <c:v>2853</c:v>
                </c:pt>
                <c:pt idx="39">
                  <c:v>3066</c:v>
                </c:pt>
                <c:pt idx="40">
                  <c:v>4097</c:v>
                </c:pt>
                <c:pt idx="41">
                  <c:v>4108.5</c:v>
                </c:pt>
                <c:pt idx="42">
                  <c:v>4110</c:v>
                </c:pt>
                <c:pt idx="43">
                  <c:v>4110</c:v>
                </c:pt>
                <c:pt idx="44">
                  <c:v>4143</c:v>
                </c:pt>
                <c:pt idx="45">
                  <c:v>4144.5</c:v>
                </c:pt>
                <c:pt idx="46">
                  <c:v>4151</c:v>
                </c:pt>
                <c:pt idx="47">
                  <c:v>4628</c:v>
                </c:pt>
                <c:pt idx="48">
                  <c:v>4687</c:v>
                </c:pt>
                <c:pt idx="49">
                  <c:v>4777</c:v>
                </c:pt>
                <c:pt idx="50">
                  <c:v>4813</c:v>
                </c:pt>
                <c:pt idx="51">
                  <c:v>5834.5</c:v>
                </c:pt>
                <c:pt idx="52">
                  <c:v>5854</c:v>
                </c:pt>
                <c:pt idx="53">
                  <c:v>5859</c:v>
                </c:pt>
                <c:pt idx="54">
                  <c:v>5895</c:v>
                </c:pt>
                <c:pt idx="55">
                  <c:v>5908</c:v>
                </c:pt>
                <c:pt idx="56">
                  <c:v>5923</c:v>
                </c:pt>
                <c:pt idx="57">
                  <c:v>5985</c:v>
                </c:pt>
                <c:pt idx="58">
                  <c:v>6162</c:v>
                </c:pt>
                <c:pt idx="59">
                  <c:v>6503</c:v>
                </c:pt>
                <c:pt idx="60">
                  <c:v>6680</c:v>
                </c:pt>
                <c:pt idx="61">
                  <c:v>6995</c:v>
                </c:pt>
                <c:pt idx="62">
                  <c:v>7062</c:v>
                </c:pt>
                <c:pt idx="63">
                  <c:v>7080</c:v>
                </c:pt>
                <c:pt idx="64">
                  <c:v>7144</c:v>
                </c:pt>
                <c:pt idx="65">
                  <c:v>7572</c:v>
                </c:pt>
                <c:pt idx="66">
                  <c:v>7585</c:v>
                </c:pt>
                <c:pt idx="67">
                  <c:v>7590</c:v>
                </c:pt>
                <c:pt idx="68">
                  <c:v>7634</c:v>
                </c:pt>
                <c:pt idx="69">
                  <c:v>7674</c:v>
                </c:pt>
                <c:pt idx="70">
                  <c:v>7679</c:v>
                </c:pt>
                <c:pt idx="71">
                  <c:v>7706</c:v>
                </c:pt>
                <c:pt idx="72">
                  <c:v>7782</c:v>
                </c:pt>
                <c:pt idx="73">
                  <c:v>8247</c:v>
                </c:pt>
                <c:pt idx="74">
                  <c:v>8311</c:v>
                </c:pt>
                <c:pt idx="75">
                  <c:v>8314</c:v>
                </c:pt>
                <c:pt idx="76">
                  <c:v>8342</c:v>
                </c:pt>
                <c:pt idx="77">
                  <c:v>8442</c:v>
                </c:pt>
                <c:pt idx="78">
                  <c:v>8804.5</c:v>
                </c:pt>
                <c:pt idx="79">
                  <c:v>8888</c:v>
                </c:pt>
                <c:pt idx="80">
                  <c:v>8888</c:v>
                </c:pt>
                <c:pt idx="81">
                  <c:v>9027</c:v>
                </c:pt>
                <c:pt idx="82">
                  <c:v>9573</c:v>
                </c:pt>
                <c:pt idx="83">
                  <c:v>9628.5</c:v>
                </c:pt>
                <c:pt idx="84">
                  <c:v>9669.5</c:v>
                </c:pt>
                <c:pt idx="85">
                  <c:v>9733.5</c:v>
                </c:pt>
                <c:pt idx="86">
                  <c:v>10135</c:v>
                </c:pt>
                <c:pt idx="87">
                  <c:v>10194</c:v>
                </c:pt>
                <c:pt idx="88">
                  <c:v>10241.5</c:v>
                </c:pt>
                <c:pt idx="89">
                  <c:v>10258</c:v>
                </c:pt>
                <c:pt idx="90">
                  <c:v>10323.5</c:v>
                </c:pt>
                <c:pt idx="91">
                  <c:v>10341.5</c:v>
                </c:pt>
                <c:pt idx="92">
                  <c:v>10627</c:v>
                </c:pt>
                <c:pt idx="93">
                  <c:v>10627</c:v>
                </c:pt>
                <c:pt idx="94">
                  <c:v>10662</c:v>
                </c:pt>
                <c:pt idx="95">
                  <c:v>10663.5</c:v>
                </c:pt>
                <c:pt idx="96">
                  <c:v>10676</c:v>
                </c:pt>
                <c:pt idx="97">
                  <c:v>10704</c:v>
                </c:pt>
                <c:pt idx="98">
                  <c:v>10707</c:v>
                </c:pt>
                <c:pt idx="99">
                  <c:v>10716</c:v>
                </c:pt>
                <c:pt idx="100">
                  <c:v>10748</c:v>
                </c:pt>
                <c:pt idx="101">
                  <c:v>10761</c:v>
                </c:pt>
                <c:pt idx="102">
                  <c:v>10768.5</c:v>
                </c:pt>
                <c:pt idx="103">
                  <c:v>10770</c:v>
                </c:pt>
                <c:pt idx="104">
                  <c:v>10840</c:v>
                </c:pt>
                <c:pt idx="105">
                  <c:v>10894</c:v>
                </c:pt>
                <c:pt idx="106">
                  <c:v>11241.5</c:v>
                </c:pt>
                <c:pt idx="107">
                  <c:v>11271</c:v>
                </c:pt>
                <c:pt idx="108">
                  <c:v>11296</c:v>
                </c:pt>
                <c:pt idx="109">
                  <c:v>11312</c:v>
                </c:pt>
                <c:pt idx="110">
                  <c:v>11338</c:v>
                </c:pt>
                <c:pt idx="111">
                  <c:v>11338</c:v>
                </c:pt>
                <c:pt idx="112">
                  <c:v>11354.5</c:v>
                </c:pt>
                <c:pt idx="113">
                  <c:v>11354.5</c:v>
                </c:pt>
                <c:pt idx="114">
                  <c:v>11356</c:v>
                </c:pt>
                <c:pt idx="115">
                  <c:v>11356</c:v>
                </c:pt>
                <c:pt idx="116">
                  <c:v>11397</c:v>
                </c:pt>
                <c:pt idx="117">
                  <c:v>11407</c:v>
                </c:pt>
                <c:pt idx="118">
                  <c:v>11432</c:v>
                </c:pt>
                <c:pt idx="119">
                  <c:v>11443</c:v>
                </c:pt>
                <c:pt idx="120">
                  <c:v>11453</c:v>
                </c:pt>
                <c:pt idx="121">
                  <c:v>11825</c:v>
                </c:pt>
                <c:pt idx="122">
                  <c:v>11853</c:v>
                </c:pt>
                <c:pt idx="123">
                  <c:v>11879</c:v>
                </c:pt>
                <c:pt idx="124">
                  <c:v>11907</c:v>
                </c:pt>
                <c:pt idx="125">
                  <c:v>11933</c:v>
                </c:pt>
                <c:pt idx="126">
                  <c:v>11933.5</c:v>
                </c:pt>
                <c:pt idx="127">
                  <c:v>11934</c:v>
                </c:pt>
                <c:pt idx="128">
                  <c:v>11952</c:v>
                </c:pt>
                <c:pt idx="129">
                  <c:v>11979</c:v>
                </c:pt>
                <c:pt idx="130">
                  <c:v>11992</c:v>
                </c:pt>
                <c:pt idx="131">
                  <c:v>11997</c:v>
                </c:pt>
                <c:pt idx="132">
                  <c:v>12043</c:v>
                </c:pt>
                <c:pt idx="133">
                  <c:v>12465</c:v>
                </c:pt>
                <c:pt idx="134">
                  <c:v>12476</c:v>
                </c:pt>
                <c:pt idx="135">
                  <c:v>12520</c:v>
                </c:pt>
                <c:pt idx="136">
                  <c:v>13053</c:v>
                </c:pt>
                <c:pt idx="137">
                  <c:v>13099</c:v>
                </c:pt>
                <c:pt idx="138">
                  <c:v>13130</c:v>
                </c:pt>
                <c:pt idx="139">
                  <c:v>13253</c:v>
                </c:pt>
                <c:pt idx="140">
                  <c:v>13669</c:v>
                </c:pt>
                <c:pt idx="141">
                  <c:v>13689</c:v>
                </c:pt>
                <c:pt idx="142">
                  <c:v>14234.5</c:v>
                </c:pt>
                <c:pt idx="143">
                  <c:v>14241</c:v>
                </c:pt>
                <c:pt idx="144">
                  <c:v>14242.5</c:v>
                </c:pt>
                <c:pt idx="145">
                  <c:v>14246</c:v>
                </c:pt>
                <c:pt idx="146">
                  <c:v>14248</c:v>
                </c:pt>
                <c:pt idx="147">
                  <c:v>14829.5</c:v>
                </c:pt>
                <c:pt idx="148">
                  <c:v>14931</c:v>
                </c:pt>
                <c:pt idx="149">
                  <c:v>15559</c:v>
                </c:pt>
                <c:pt idx="150">
                  <c:v>15564</c:v>
                </c:pt>
                <c:pt idx="151">
                  <c:v>15587</c:v>
                </c:pt>
                <c:pt idx="152">
                  <c:v>15618</c:v>
                </c:pt>
                <c:pt idx="153">
                  <c:v>15623</c:v>
                </c:pt>
                <c:pt idx="154">
                  <c:v>15636</c:v>
                </c:pt>
                <c:pt idx="155">
                  <c:v>15641</c:v>
                </c:pt>
                <c:pt idx="156">
                  <c:v>16095</c:v>
                </c:pt>
                <c:pt idx="157">
                  <c:v>16113</c:v>
                </c:pt>
                <c:pt idx="158">
                  <c:v>16124.5</c:v>
                </c:pt>
                <c:pt idx="159">
                  <c:v>16134</c:v>
                </c:pt>
                <c:pt idx="160">
                  <c:v>16134</c:v>
                </c:pt>
                <c:pt idx="161">
                  <c:v>16139</c:v>
                </c:pt>
                <c:pt idx="162">
                  <c:v>16139</c:v>
                </c:pt>
                <c:pt idx="163">
                  <c:v>16231</c:v>
                </c:pt>
                <c:pt idx="164">
                  <c:v>16249</c:v>
                </c:pt>
                <c:pt idx="165">
                  <c:v>16254</c:v>
                </c:pt>
                <c:pt idx="166">
                  <c:v>16298</c:v>
                </c:pt>
                <c:pt idx="167">
                  <c:v>16605</c:v>
                </c:pt>
                <c:pt idx="168">
                  <c:v>16695</c:v>
                </c:pt>
                <c:pt idx="169">
                  <c:v>16701</c:v>
                </c:pt>
                <c:pt idx="170">
                  <c:v>16764</c:v>
                </c:pt>
                <c:pt idx="171">
                  <c:v>16785</c:v>
                </c:pt>
                <c:pt idx="172">
                  <c:v>17229</c:v>
                </c:pt>
                <c:pt idx="173">
                  <c:v>17234</c:v>
                </c:pt>
                <c:pt idx="174">
                  <c:v>17247</c:v>
                </c:pt>
                <c:pt idx="175">
                  <c:v>17265</c:v>
                </c:pt>
                <c:pt idx="176">
                  <c:v>17265</c:v>
                </c:pt>
                <c:pt idx="177">
                  <c:v>17266.5</c:v>
                </c:pt>
                <c:pt idx="178">
                  <c:v>17266.5</c:v>
                </c:pt>
                <c:pt idx="179">
                  <c:v>17314</c:v>
                </c:pt>
                <c:pt idx="180">
                  <c:v>17316</c:v>
                </c:pt>
                <c:pt idx="181">
                  <c:v>17316</c:v>
                </c:pt>
                <c:pt idx="182">
                  <c:v>17316</c:v>
                </c:pt>
                <c:pt idx="183">
                  <c:v>17316</c:v>
                </c:pt>
                <c:pt idx="184">
                  <c:v>17317.5</c:v>
                </c:pt>
                <c:pt idx="185">
                  <c:v>17317.5</c:v>
                </c:pt>
                <c:pt idx="186">
                  <c:v>17317.5</c:v>
                </c:pt>
                <c:pt idx="187">
                  <c:v>17317.5</c:v>
                </c:pt>
                <c:pt idx="188">
                  <c:v>17337</c:v>
                </c:pt>
                <c:pt idx="189">
                  <c:v>17341</c:v>
                </c:pt>
                <c:pt idx="190">
                  <c:v>17350</c:v>
                </c:pt>
                <c:pt idx="191">
                  <c:v>17353.5</c:v>
                </c:pt>
                <c:pt idx="192">
                  <c:v>17353.5</c:v>
                </c:pt>
                <c:pt idx="193">
                  <c:v>17353.5</c:v>
                </c:pt>
                <c:pt idx="194">
                  <c:v>17353.5</c:v>
                </c:pt>
                <c:pt idx="195">
                  <c:v>17355</c:v>
                </c:pt>
                <c:pt idx="196">
                  <c:v>17355</c:v>
                </c:pt>
                <c:pt idx="197">
                  <c:v>17355</c:v>
                </c:pt>
                <c:pt idx="198">
                  <c:v>17355</c:v>
                </c:pt>
                <c:pt idx="199">
                  <c:v>17396</c:v>
                </c:pt>
                <c:pt idx="200">
                  <c:v>17414</c:v>
                </c:pt>
                <c:pt idx="201">
                  <c:v>17837</c:v>
                </c:pt>
                <c:pt idx="202">
                  <c:v>17875</c:v>
                </c:pt>
                <c:pt idx="203">
                  <c:v>17883</c:v>
                </c:pt>
                <c:pt idx="204">
                  <c:v>17883</c:v>
                </c:pt>
                <c:pt idx="205">
                  <c:v>17884.5</c:v>
                </c:pt>
                <c:pt idx="206">
                  <c:v>17884.5</c:v>
                </c:pt>
                <c:pt idx="207">
                  <c:v>17909</c:v>
                </c:pt>
                <c:pt idx="208">
                  <c:v>17909</c:v>
                </c:pt>
                <c:pt idx="209">
                  <c:v>17927</c:v>
                </c:pt>
                <c:pt idx="210">
                  <c:v>17968</c:v>
                </c:pt>
                <c:pt idx="211">
                  <c:v>18022</c:v>
                </c:pt>
                <c:pt idx="212">
                  <c:v>18040.5</c:v>
                </c:pt>
                <c:pt idx="213">
                  <c:v>18045</c:v>
                </c:pt>
                <c:pt idx="214">
                  <c:v>18045</c:v>
                </c:pt>
                <c:pt idx="215">
                  <c:v>18045</c:v>
                </c:pt>
                <c:pt idx="216">
                  <c:v>18045</c:v>
                </c:pt>
                <c:pt idx="217">
                  <c:v>18052</c:v>
                </c:pt>
                <c:pt idx="218">
                  <c:v>18103</c:v>
                </c:pt>
                <c:pt idx="219">
                  <c:v>18429</c:v>
                </c:pt>
                <c:pt idx="220">
                  <c:v>18563</c:v>
                </c:pt>
                <c:pt idx="221">
                  <c:v>18629</c:v>
                </c:pt>
                <c:pt idx="222">
                  <c:v>18645</c:v>
                </c:pt>
                <c:pt idx="223">
                  <c:v>19009</c:v>
                </c:pt>
                <c:pt idx="224">
                  <c:v>19009</c:v>
                </c:pt>
                <c:pt idx="225">
                  <c:v>19183</c:v>
                </c:pt>
                <c:pt idx="226">
                  <c:v>19191</c:v>
                </c:pt>
                <c:pt idx="227">
                  <c:v>19191</c:v>
                </c:pt>
                <c:pt idx="228">
                  <c:v>19191</c:v>
                </c:pt>
                <c:pt idx="229">
                  <c:v>19696</c:v>
                </c:pt>
                <c:pt idx="230">
                  <c:v>19787.5</c:v>
                </c:pt>
                <c:pt idx="231">
                  <c:v>19812</c:v>
                </c:pt>
                <c:pt idx="232">
                  <c:v>19817</c:v>
                </c:pt>
                <c:pt idx="233">
                  <c:v>20420</c:v>
                </c:pt>
                <c:pt idx="234">
                  <c:v>20450</c:v>
                </c:pt>
                <c:pt idx="235">
                  <c:v>20904</c:v>
                </c:pt>
                <c:pt idx="236">
                  <c:v>22053</c:v>
                </c:pt>
                <c:pt idx="237">
                  <c:v>22077.5</c:v>
                </c:pt>
                <c:pt idx="238">
                  <c:v>22107</c:v>
                </c:pt>
                <c:pt idx="239">
                  <c:v>22640</c:v>
                </c:pt>
                <c:pt idx="240">
                  <c:v>22723</c:v>
                </c:pt>
                <c:pt idx="241">
                  <c:v>22723</c:v>
                </c:pt>
                <c:pt idx="242">
                  <c:v>22723</c:v>
                </c:pt>
                <c:pt idx="243">
                  <c:v>22810</c:v>
                </c:pt>
                <c:pt idx="244">
                  <c:v>23278.5</c:v>
                </c:pt>
                <c:pt idx="245">
                  <c:v>23278.5</c:v>
                </c:pt>
                <c:pt idx="246">
                  <c:v>23278.5</c:v>
                </c:pt>
                <c:pt idx="247">
                  <c:v>23312</c:v>
                </c:pt>
                <c:pt idx="248">
                  <c:v>23392</c:v>
                </c:pt>
                <c:pt idx="249">
                  <c:v>23891.5</c:v>
                </c:pt>
                <c:pt idx="250">
                  <c:v>23891.5</c:v>
                </c:pt>
                <c:pt idx="251">
                  <c:v>23891.5</c:v>
                </c:pt>
                <c:pt idx="252">
                  <c:v>23898</c:v>
                </c:pt>
                <c:pt idx="253">
                  <c:v>23898</c:v>
                </c:pt>
                <c:pt idx="254">
                  <c:v>23898</c:v>
                </c:pt>
                <c:pt idx="255">
                  <c:v>23938</c:v>
                </c:pt>
                <c:pt idx="256">
                  <c:v>24087</c:v>
                </c:pt>
                <c:pt idx="257">
                  <c:v>24464</c:v>
                </c:pt>
                <c:pt idx="258">
                  <c:v>24520</c:v>
                </c:pt>
                <c:pt idx="259">
                  <c:v>24523</c:v>
                </c:pt>
                <c:pt idx="260">
                  <c:v>24664</c:v>
                </c:pt>
                <c:pt idx="261">
                  <c:v>24962</c:v>
                </c:pt>
                <c:pt idx="262">
                  <c:v>24962</c:v>
                </c:pt>
                <c:pt idx="263">
                  <c:v>24962</c:v>
                </c:pt>
                <c:pt idx="264">
                  <c:v>24962</c:v>
                </c:pt>
                <c:pt idx="265">
                  <c:v>24962</c:v>
                </c:pt>
                <c:pt idx="266">
                  <c:v>24962</c:v>
                </c:pt>
                <c:pt idx="267">
                  <c:v>24962</c:v>
                </c:pt>
                <c:pt idx="268">
                  <c:v>25031</c:v>
                </c:pt>
                <c:pt idx="269">
                  <c:v>25031</c:v>
                </c:pt>
                <c:pt idx="270">
                  <c:v>25069</c:v>
                </c:pt>
                <c:pt idx="271">
                  <c:v>25069</c:v>
                </c:pt>
                <c:pt idx="272">
                  <c:v>25069</c:v>
                </c:pt>
                <c:pt idx="273">
                  <c:v>25071</c:v>
                </c:pt>
                <c:pt idx="274">
                  <c:v>25071</c:v>
                </c:pt>
                <c:pt idx="275">
                  <c:v>25093</c:v>
                </c:pt>
                <c:pt idx="276">
                  <c:v>25093</c:v>
                </c:pt>
                <c:pt idx="277">
                  <c:v>25093</c:v>
                </c:pt>
                <c:pt idx="278">
                  <c:v>25265</c:v>
                </c:pt>
                <c:pt idx="279">
                  <c:v>25290</c:v>
                </c:pt>
                <c:pt idx="280">
                  <c:v>25737</c:v>
                </c:pt>
                <c:pt idx="281">
                  <c:v>25744</c:v>
                </c:pt>
                <c:pt idx="282">
                  <c:v>25790</c:v>
                </c:pt>
                <c:pt idx="283">
                  <c:v>25826</c:v>
                </c:pt>
                <c:pt idx="284">
                  <c:v>25844</c:v>
                </c:pt>
                <c:pt idx="285">
                  <c:v>26192</c:v>
                </c:pt>
                <c:pt idx="286">
                  <c:v>26201</c:v>
                </c:pt>
                <c:pt idx="287">
                  <c:v>26201</c:v>
                </c:pt>
                <c:pt idx="288">
                  <c:v>26276</c:v>
                </c:pt>
                <c:pt idx="289">
                  <c:v>26349</c:v>
                </c:pt>
                <c:pt idx="290">
                  <c:v>26408</c:v>
                </c:pt>
                <c:pt idx="291">
                  <c:v>26479</c:v>
                </c:pt>
                <c:pt idx="292">
                  <c:v>26883</c:v>
                </c:pt>
                <c:pt idx="293">
                  <c:v>26886</c:v>
                </c:pt>
                <c:pt idx="294">
                  <c:v>26886</c:v>
                </c:pt>
                <c:pt idx="295">
                  <c:v>26922</c:v>
                </c:pt>
                <c:pt idx="296">
                  <c:v>26924</c:v>
                </c:pt>
                <c:pt idx="297">
                  <c:v>26925.5</c:v>
                </c:pt>
                <c:pt idx="298">
                  <c:v>26958.5</c:v>
                </c:pt>
                <c:pt idx="299">
                  <c:v>26986</c:v>
                </c:pt>
                <c:pt idx="300">
                  <c:v>26998</c:v>
                </c:pt>
                <c:pt idx="301">
                  <c:v>27128.5</c:v>
                </c:pt>
                <c:pt idx="302">
                  <c:v>27422</c:v>
                </c:pt>
                <c:pt idx="303">
                  <c:v>27500.5</c:v>
                </c:pt>
                <c:pt idx="304">
                  <c:v>27527</c:v>
                </c:pt>
                <c:pt idx="305">
                  <c:v>27528</c:v>
                </c:pt>
                <c:pt idx="306">
                  <c:v>27547</c:v>
                </c:pt>
                <c:pt idx="307">
                  <c:v>27553</c:v>
                </c:pt>
                <c:pt idx="308">
                  <c:v>27553</c:v>
                </c:pt>
                <c:pt idx="309">
                  <c:v>28001</c:v>
                </c:pt>
                <c:pt idx="310">
                  <c:v>28071</c:v>
                </c:pt>
                <c:pt idx="311">
                  <c:v>28076</c:v>
                </c:pt>
                <c:pt idx="312">
                  <c:v>28732</c:v>
                </c:pt>
                <c:pt idx="313">
                  <c:v>28778</c:v>
                </c:pt>
                <c:pt idx="314">
                  <c:v>29134</c:v>
                </c:pt>
                <c:pt idx="315">
                  <c:v>29404</c:v>
                </c:pt>
                <c:pt idx="316">
                  <c:v>29706</c:v>
                </c:pt>
                <c:pt idx="317">
                  <c:v>29801</c:v>
                </c:pt>
                <c:pt idx="318">
                  <c:v>29917</c:v>
                </c:pt>
                <c:pt idx="319">
                  <c:v>30017</c:v>
                </c:pt>
                <c:pt idx="320">
                  <c:v>30046.5</c:v>
                </c:pt>
                <c:pt idx="321">
                  <c:v>30378</c:v>
                </c:pt>
                <c:pt idx="322">
                  <c:v>30623</c:v>
                </c:pt>
                <c:pt idx="323">
                  <c:v>30629.5</c:v>
                </c:pt>
                <c:pt idx="324">
                  <c:v>30671</c:v>
                </c:pt>
                <c:pt idx="325">
                  <c:v>30979</c:v>
                </c:pt>
                <c:pt idx="326">
                  <c:v>31054.5</c:v>
                </c:pt>
                <c:pt idx="327">
                  <c:v>31060</c:v>
                </c:pt>
                <c:pt idx="328">
                  <c:v>31106</c:v>
                </c:pt>
                <c:pt idx="329">
                  <c:v>31130</c:v>
                </c:pt>
                <c:pt idx="330">
                  <c:v>31574</c:v>
                </c:pt>
                <c:pt idx="331">
                  <c:v>31669</c:v>
                </c:pt>
                <c:pt idx="332">
                  <c:v>31707</c:v>
                </c:pt>
                <c:pt idx="333">
                  <c:v>31707</c:v>
                </c:pt>
                <c:pt idx="334">
                  <c:v>31713</c:v>
                </c:pt>
                <c:pt idx="335">
                  <c:v>31761</c:v>
                </c:pt>
                <c:pt idx="336">
                  <c:v>31761</c:v>
                </c:pt>
                <c:pt idx="337">
                  <c:v>32169</c:v>
                </c:pt>
                <c:pt idx="338">
                  <c:v>32180.5</c:v>
                </c:pt>
                <c:pt idx="339">
                  <c:v>32188.5</c:v>
                </c:pt>
                <c:pt idx="340">
                  <c:v>32235</c:v>
                </c:pt>
                <c:pt idx="341">
                  <c:v>32235</c:v>
                </c:pt>
                <c:pt idx="342">
                  <c:v>32237.5</c:v>
                </c:pt>
                <c:pt idx="343">
                  <c:v>32253</c:v>
                </c:pt>
                <c:pt idx="344">
                  <c:v>32343</c:v>
                </c:pt>
                <c:pt idx="345">
                  <c:v>32391.5</c:v>
                </c:pt>
                <c:pt idx="346">
                  <c:v>32794</c:v>
                </c:pt>
                <c:pt idx="347">
                  <c:v>32794</c:v>
                </c:pt>
                <c:pt idx="348">
                  <c:v>32843</c:v>
                </c:pt>
                <c:pt idx="349">
                  <c:v>32872</c:v>
                </c:pt>
                <c:pt idx="350">
                  <c:v>32873.5</c:v>
                </c:pt>
                <c:pt idx="351">
                  <c:v>32968.5</c:v>
                </c:pt>
                <c:pt idx="352">
                  <c:v>33455.5</c:v>
                </c:pt>
                <c:pt idx="353">
                  <c:v>33559</c:v>
                </c:pt>
                <c:pt idx="354">
                  <c:v>33997</c:v>
                </c:pt>
                <c:pt idx="355">
                  <c:v>34041</c:v>
                </c:pt>
                <c:pt idx="356">
                  <c:v>34044</c:v>
                </c:pt>
                <c:pt idx="357">
                  <c:v>34082</c:v>
                </c:pt>
                <c:pt idx="358">
                  <c:v>34091.5</c:v>
                </c:pt>
                <c:pt idx="359">
                  <c:v>34118</c:v>
                </c:pt>
                <c:pt idx="360">
                  <c:v>34190</c:v>
                </c:pt>
                <c:pt idx="361">
                  <c:v>34574</c:v>
                </c:pt>
                <c:pt idx="362">
                  <c:v>34618</c:v>
                </c:pt>
                <c:pt idx="363">
                  <c:v>35151</c:v>
                </c:pt>
                <c:pt idx="364">
                  <c:v>35275</c:v>
                </c:pt>
                <c:pt idx="365">
                  <c:v>35280</c:v>
                </c:pt>
                <c:pt idx="366">
                  <c:v>35288</c:v>
                </c:pt>
                <c:pt idx="367">
                  <c:v>35298</c:v>
                </c:pt>
                <c:pt idx="368">
                  <c:v>35316</c:v>
                </c:pt>
                <c:pt idx="369">
                  <c:v>35403</c:v>
                </c:pt>
                <c:pt idx="370">
                  <c:v>35823</c:v>
                </c:pt>
                <c:pt idx="371">
                  <c:v>35827.5</c:v>
                </c:pt>
                <c:pt idx="372">
                  <c:v>35914</c:v>
                </c:pt>
                <c:pt idx="373">
                  <c:v>35950</c:v>
                </c:pt>
                <c:pt idx="374">
                  <c:v>35996</c:v>
                </c:pt>
                <c:pt idx="375">
                  <c:v>35925.5</c:v>
                </c:pt>
                <c:pt idx="376">
                  <c:v>35925.5</c:v>
                </c:pt>
                <c:pt idx="377">
                  <c:v>36336</c:v>
                </c:pt>
                <c:pt idx="378">
                  <c:v>36423</c:v>
                </c:pt>
                <c:pt idx="379">
                  <c:v>36586</c:v>
                </c:pt>
                <c:pt idx="380">
                  <c:v>36652</c:v>
                </c:pt>
                <c:pt idx="381">
                  <c:v>34134</c:v>
                </c:pt>
                <c:pt idx="382">
                  <c:v>35244</c:v>
                </c:pt>
                <c:pt idx="383">
                  <c:v>37099</c:v>
                </c:pt>
                <c:pt idx="384">
                  <c:v>36990</c:v>
                </c:pt>
                <c:pt idx="385">
                  <c:v>37003</c:v>
                </c:pt>
                <c:pt idx="386">
                  <c:v>37034</c:v>
                </c:pt>
                <c:pt idx="387">
                  <c:v>37204</c:v>
                </c:pt>
                <c:pt idx="388">
                  <c:v>35823</c:v>
                </c:pt>
                <c:pt idx="389">
                  <c:v>36336</c:v>
                </c:pt>
                <c:pt idx="390">
                  <c:v>36423</c:v>
                </c:pt>
                <c:pt idx="391">
                  <c:v>36586</c:v>
                </c:pt>
                <c:pt idx="392">
                  <c:v>36652</c:v>
                </c:pt>
                <c:pt idx="393">
                  <c:v>36990</c:v>
                </c:pt>
                <c:pt idx="394">
                  <c:v>37003</c:v>
                </c:pt>
                <c:pt idx="395">
                  <c:v>37034</c:v>
                </c:pt>
                <c:pt idx="396">
                  <c:v>37204</c:v>
                </c:pt>
                <c:pt idx="397">
                  <c:v>37585</c:v>
                </c:pt>
                <c:pt idx="398">
                  <c:v>37635</c:v>
                </c:pt>
                <c:pt idx="399">
                  <c:v>37742</c:v>
                </c:pt>
                <c:pt idx="400">
                  <c:v>37812</c:v>
                </c:pt>
                <c:pt idx="401">
                  <c:v>37514</c:v>
                </c:pt>
                <c:pt idx="402">
                  <c:v>38157</c:v>
                </c:pt>
              </c:numCache>
            </c:numRef>
          </c:xVal>
          <c:yVal>
            <c:numRef>
              <c:f>'Active 1'!$K$21:$K$960</c:f>
              <c:numCache>
                <c:formatCode>General</c:formatCode>
                <c:ptCount val="940"/>
                <c:pt idx="82">
                  <c:v>-8.4981999680167064E-4</c:v>
                </c:pt>
                <c:pt idx="268">
                  <c:v>-2.9575540000223555E-2</c:v>
                </c:pt>
                <c:pt idx="269">
                  <c:v>-2.9375539998000022E-2</c:v>
                </c:pt>
                <c:pt idx="275">
                  <c:v>-2.8526620000775438E-2</c:v>
                </c:pt>
                <c:pt idx="276">
                  <c:v>-2.8026619998854585E-2</c:v>
                </c:pt>
                <c:pt idx="277">
                  <c:v>-2.762661999440752E-2</c:v>
                </c:pt>
                <c:pt idx="280">
                  <c:v>-3.1205579995003063E-2</c:v>
                </c:pt>
                <c:pt idx="286">
                  <c:v>-2.6723339993623085E-2</c:v>
                </c:pt>
                <c:pt idx="287">
                  <c:v>-2.6723339993623085E-2</c:v>
                </c:pt>
                <c:pt idx="292">
                  <c:v>-3.4885220004071016E-2</c:v>
                </c:pt>
                <c:pt idx="294">
                  <c:v>-3.4531240002252162E-2</c:v>
                </c:pt>
                <c:pt idx="295">
                  <c:v>-3.2783479997306131E-2</c:v>
                </c:pt>
                <c:pt idx="296">
                  <c:v>-3.4414159992593341E-2</c:v>
                </c:pt>
                <c:pt idx="297">
                  <c:v>-3.2687170001736376E-2</c:v>
                </c:pt>
                <c:pt idx="298">
                  <c:v>-3.5293389999424107E-2</c:v>
                </c:pt>
                <c:pt idx="299">
                  <c:v>-3.4765240001433995E-2</c:v>
                </c:pt>
                <c:pt idx="301">
                  <c:v>-3.1101189997571055E-2</c:v>
                </c:pt>
                <c:pt idx="303">
                  <c:v>-3.6007669994432945E-2</c:v>
                </c:pt>
                <c:pt idx="304">
                  <c:v>-3.7064179996377788E-2</c:v>
                </c:pt>
                <c:pt idx="305">
                  <c:v>-3.6279519998061005E-2</c:v>
                </c:pt>
                <c:pt idx="307">
                  <c:v>-3.8263019996520597E-2</c:v>
                </c:pt>
                <c:pt idx="308">
                  <c:v>-3.8263019996520597E-2</c:v>
                </c:pt>
                <c:pt idx="309">
                  <c:v>-3.9435339996998664E-2</c:v>
                </c:pt>
                <c:pt idx="319">
                  <c:v>-4.836077999061672E-2</c:v>
                </c:pt>
                <c:pt idx="320">
                  <c:v>-4.6163309998519253E-2</c:v>
                </c:pt>
                <c:pt idx="322">
                  <c:v>-5.1656820003699977E-2</c:v>
                </c:pt>
                <c:pt idx="323">
                  <c:v>-4.7006529995996971E-2</c:v>
                </c:pt>
                <c:pt idx="325">
                  <c:v>-5.4117859996040352E-2</c:v>
                </c:pt>
                <c:pt idx="326">
                  <c:v>-5.4026030004024506E-2</c:v>
                </c:pt>
                <c:pt idx="327">
                  <c:v>-5.476039999484783E-2</c:v>
                </c:pt>
                <c:pt idx="330">
                  <c:v>-5.7945159998780582E-2</c:v>
                </c:pt>
                <c:pt idx="333">
                  <c:v>-5.8585380000295117E-2</c:v>
                </c:pt>
                <c:pt idx="334">
                  <c:v>-6.0397419998480473E-2</c:v>
                </c:pt>
                <c:pt idx="336">
                  <c:v>-6.151374000182841E-2</c:v>
                </c:pt>
                <c:pt idx="337">
                  <c:v>-6.3172459995257668E-2</c:v>
                </c:pt>
                <c:pt idx="338">
                  <c:v>-6.0998870001640171E-2</c:v>
                </c:pt>
                <c:pt idx="339">
                  <c:v>-6.3221589996828698E-2</c:v>
                </c:pt>
                <c:pt idx="341">
                  <c:v>-6.2784900001133792E-2</c:v>
                </c:pt>
                <c:pt idx="342">
                  <c:v>-6.087324999680277E-2</c:v>
                </c:pt>
                <c:pt idx="344">
                  <c:v>-6.4541619998635724E-2</c:v>
                </c:pt>
                <c:pt idx="345">
                  <c:v>-6.3675609999336302E-2</c:v>
                </c:pt>
                <c:pt idx="346">
                  <c:v>-6.9059959998412523E-2</c:v>
                </c:pt>
                <c:pt idx="347">
                  <c:v>-6.7159960002754815E-2</c:v>
                </c:pt>
                <c:pt idx="348">
                  <c:v>-6.5511619999597315E-2</c:v>
                </c:pt>
                <c:pt idx="349">
                  <c:v>-6.8546479997166898E-2</c:v>
                </c:pt>
                <c:pt idx="350">
                  <c:v>-6.8259490006312262E-2</c:v>
                </c:pt>
                <c:pt idx="351">
                  <c:v>-7.0786789990961552E-2</c:v>
                </c:pt>
                <c:pt idx="352">
                  <c:v>-7.3657369997818023E-2</c:v>
                </c:pt>
                <c:pt idx="353">
                  <c:v>-7.509505999769317E-2</c:v>
                </c:pt>
                <c:pt idx="354">
                  <c:v>-7.9513979995681439E-2</c:v>
                </c:pt>
                <c:pt idx="355">
                  <c:v>-8.1088940001791343E-2</c:v>
                </c:pt>
                <c:pt idx="356">
                  <c:v>-8.1334959992091171E-2</c:v>
                </c:pt>
                <c:pt idx="357">
                  <c:v>-8.2817880000220612E-2</c:v>
                </c:pt>
                <c:pt idx="358">
                  <c:v>-8.0913609999697655E-2</c:v>
                </c:pt>
                <c:pt idx="359">
                  <c:v>-7.9170119992340915E-2</c:v>
                </c:pt>
                <c:pt idx="360">
                  <c:v>-8.0874599996604957E-2</c:v>
                </c:pt>
                <c:pt idx="361">
                  <c:v>-8.7565159999940079E-2</c:v>
                </c:pt>
                <c:pt idx="362">
                  <c:v>-8.7940119999984745E-2</c:v>
                </c:pt>
                <c:pt idx="363">
                  <c:v>-9.5116340002277866E-2</c:v>
                </c:pt>
                <c:pt idx="364">
                  <c:v>-9.6218500002578367E-2</c:v>
                </c:pt>
                <c:pt idx="365">
                  <c:v>-9.6295199997257441E-2</c:v>
                </c:pt>
                <c:pt idx="366">
                  <c:v>-9.691791999648558E-2</c:v>
                </c:pt>
                <c:pt idx="367">
                  <c:v>-9.6471319993725047E-2</c:v>
                </c:pt>
                <c:pt idx="368">
                  <c:v>-9.6147439995547757E-2</c:v>
                </c:pt>
                <c:pt idx="369">
                  <c:v>-9.9582019996887539E-2</c:v>
                </c:pt>
                <c:pt idx="370">
                  <c:v>-0.10092481999890879</c:v>
                </c:pt>
                <c:pt idx="371">
                  <c:v>-0.10214384999562753</c:v>
                </c:pt>
                <c:pt idx="372">
                  <c:v>-0.10142076000192901</c:v>
                </c:pt>
                <c:pt idx="373">
                  <c:v>-0.10167299999739043</c:v>
                </c:pt>
                <c:pt idx="374">
                  <c:v>-0.10307863999332767</c:v>
                </c:pt>
                <c:pt idx="375">
                  <c:v>-0.1027071700009401</c:v>
                </c:pt>
                <c:pt idx="376">
                  <c:v>-0.1027071700009401</c:v>
                </c:pt>
                <c:pt idx="377">
                  <c:v>-0.10669423999934224</c:v>
                </c:pt>
                <c:pt idx="378">
                  <c:v>-0.10672881999926176</c:v>
                </c:pt>
                <c:pt idx="379">
                  <c:v>-0.10882923999452032</c:v>
                </c:pt>
                <c:pt idx="380">
                  <c:v>-0.10944167999696219</c:v>
                </c:pt>
                <c:pt idx="381">
                  <c:v>-8.2785560094635002E-2</c:v>
                </c:pt>
                <c:pt idx="382">
                  <c:v>-9.5522959891241044E-2</c:v>
                </c:pt>
                <c:pt idx="383">
                  <c:v>-0.11309866000374313</c:v>
                </c:pt>
                <c:pt idx="384">
                  <c:v>-0.11392660000274191</c:v>
                </c:pt>
                <c:pt idx="385">
                  <c:v>-0.11362602000008337</c:v>
                </c:pt>
                <c:pt idx="386">
                  <c:v>-0.11390155999106355</c:v>
                </c:pt>
                <c:pt idx="387">
                  <c:v>-0.11510935999831418</c:v>
                </c:pt>
                <c:pt idx="388">
                  <c:v>-0.10092481999890879</c:v>
                </c:pt>
                <c:pt idx="389">
                  <c:v>-0.10669423999934224</c:v>
                </c:pt>
                <c:pt idx="390">
                  <c:v>-0.10672881999926176</c:v>
                </c:pt>
                <c:pt idx="391">
                  <c:v>-0.10882923999452032</c:v>
                </c:pt>
                <c:pt idx="392">
                  <c:v>-0.10944167999696219</c:v>
                </c:pt>
                <c:pt idx="393">
                  <c:v>-0.11392660000274191</c:v>
                </c:pt>
                <c:pt idx="394">
                  <c:v>-0.11362602000008337</c:v>
                </c:pt>
                <c:pt idx="395">
                  <c:v>-0.11390155999106355</c:v>
                </c:pt>
                <c:pt idx="396">
                  <c:v>-0.11510935999831418</c:v>
                </c:pt>
                <c:pt idx="397">
                  <c:v>-0.11935390000144253</c:v>
                </c:pt>
                <c:pt idx="398">
                  <c:v>-0.11982089999946766</c:v>
                </c:pt>
                <c:pt idx="399">
                  <c:v>-0.12046227999235271</c:v>
                </c:pt>
                <c:pt idx="400">
                  <c:v>-0.1214360800004215</c:v>
                </c:pt>
                <c:pt idx="401">
                  <c:v>-0.12226476000068942</c:v>
                </c:pt>
                <c:pt idx="402">
                  <c:v>-0.12412837999727344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C5D-46BD-9105-4BAD323CD7EB}"/>
            </c:ext>
          </c:extLst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'Active 1'!$F$21:$F$960</c:f>
              <c:numCache>
                <c:formatCode>General</c:formatCode>
                <c:ptCount val="940"/>
                <c:pt idx="0">
                  <c:v>-35829.5</c:v>
                </c:pt>
                <c:pt idx="1">
                  <c:v>-35341</c:v>
                </c:pt>
                <c:pt idx="2">
                  <c:v>-34823</c:v>
                </c:pt>
                <c:pt idx="3">
                  <c:v>-33038</c:v>
                </c:pt>
                <c:pt idx="4">
                  <c:v>-32237</c:v>
                </c:pt>
                <c:pt idx="5">
                  <c:v>-31732</c:v>
                </c:pt>
                <c:pt idx="6">
                  <c:v>-29480</c:v>
                </c:pt>
                <c:pt idx="7">
                  <c:v>-25859</c:v>
                </c:pt>
                <c:pt idx="8">
                  <c:v>-25774</c:v>
                </c:pt>
                <c:pt idx="9">
                  <c:v>-25305</c:v>
                </c:pt>
                <c:pt idx="10">
                  <c:v>-22268</c:v>
                </c:pt>
                <c:pt idx="11">
                  <c:v>-22142</c:v>
                </c:pt>
                <c:pt idx="12">
                  <c:v>-20429</c:v>
                </c:pt>
                <c:pt idx="13">
                  <c:v>-15031.5</c:v>
                </c:pt>
                <c:pt idx="14">
                  <c:v>-13155</c:v>
                </c:pt>
                <c:pt idx="15">
                  <c:v>-11890</c:v>
                </c:pt>
                <c:pt idx="16">
                  <c:v>-10198</c:v>
                </c:pt>
                <c:pt idx="17">
                  <c:v>-10169</c:v>
                </c:pt>
                <c:pt idx="18">
                  <c:v>-10145</c:v>
                </c:pt>
                <c:pt idx="19">
                  <c:v>-9726</c:v>
                </c:pt>
                <c:pt idx="20">
                  <c:v>-9721</c:v>
                </c:pt>
                <c:pt idx="21">
                  <c:v>-9640</c:v>
                </c:pt>
                <c:pt idx="22">
                  <c:v>-9068</c:v>
                </c:pt>
                <c:pt idx="23">
                  <c:v>-8936.5</c:v>
                </c:pt>
                <c:pt idx="24">
                  <c:v>-8343</c:v>
                </c:pt>
                <c:pt idx="25">
                  <c:v>-7901</c:v>
                </c:pt>
                <c:pt idx="26">
                  <c:v>-4896</c:v>
                </c:pt>
                <c:pt idx="27">
                  <c:v>-4847</c:v>
                </c:pt>
                <c:pt idx="28">
                  <c:v>-4829</c:v>
                </c:pt>
                <c:pt idx="29">
                  <c:v>-3747</c:v>
                </c:pt>
                <c:pt idx="30">
                  <c:v>-3716</c:v>
                </c:pt>
                <c:pt idx="31">
                  <c:v>-2998</c:v>
                </c:pt>
                <c:pt idx="32">
                  <c:v>-2980</c:v>
                </c:pt>
                <c:pt idx="33">
                  <c:v>-2939</c:v>
                </c:pt>
                <c:pt idx="34">
                  <c:v>-2926</c:v>
                </c:pt>
                <c:pt idx="35">
                  <c:v>0</c:v>
                </c:pt>
                <c:pt idx="36">
                  <c:v>16</c:v>
                </c:pt>
                <c:pt idx="37">
                  <c:v>1068.5</c:v>
                </c:pt>
                <c:pt idx="38">
                  <c:v>2853</c:v>
                </c:pt>
                <c:pt idx="39">
                  <c:v>3066</c:v>
                </c:pt>
                <c:pt idx="40">
                  <c:v>4097</c:v>
                </c:pt>
                <c:pt idx="41">
                  <c:v>4108.5</c:v>
                </c:pt>
                <c:pt idx="42">
                  <c:v>4110</c:v>
                </c:pt>
                <c:pt idx="43">
                  <c:v>4110</c:v>
                </c:pt>
                <c:pt idx="44">
                  <c:v>4143</c:v>
                </c:pt>
                <c:pt idx="45">
                  <c:v>4144.5</c:v>
                </c:pt>
                <c:pt idx="46">
                  <c:v>4151</c:v>
                </c:pt>
                <c:pt idx="47">
                  <c:v>4628</c:v>
                </c:pt>
                <c:pt idx="48">
                  <c:v>4687</c:v>
                </c:pt>
                <c:pt idx="49">
                  <c:v>4777</c:v>
                </c:pt>
                <c:pt idx="50">
                  <c:v>4813</c:v>
                </c:pt>
                <c:pt idx="51">
                  <c:v>5834.5</c:v>
                </c:pt>
                <c:pt idx="52">
                  <c:v>5854</c:v>
                </c:pt>
                <c:pt idx="53">
                  <c:v>5859</c:v>
                </c:pt>
                <c:pt idx="54">
                  <c:v>5895</c:v>
                </c:pt>
                <c:pt idx="55">
                  <c:v>5908</c:v>
                </c:pt>
                <c:pt idx="56">
                  <c:v>5923</c:v>
                </c:pt>
                <c:pt idx="57">
                  <c:v>5985</c:v>
                </c:pt>
                <c:pt idx="58">
                  <c:v>6162</c:v>
                </c:pt>
                <c:pt idx="59">
                  <c:v>6503</c:v>
                </c:pt>
                <c:pt idx="60">
                  <c:v>6680</c:v>
                </c:pt>
                <c:pt idx="61">
                  <c:v>6995</c:v>
                </c:pt>
                <c:pt idx="62">
                  <c:v>7062</c:v>
                </c:pt>
                <c:pt idx="63">
                  <c:v>7080</c:v>
                </c:pt>
                <c:pt idx="64">
                  <c:v>7144</c:v>
                </c:pt>
                <c:pt idx="65">
                  <c:v>7572</c:v>
                </c:pt>
                <c:pt idx="66">
                  <c:v>7585</c:v>
                </c:pt>
                <c:pt idx="67">
                  <c:v>7590</c:v>
                </c:pt>
                <c:pt idx="68">
                  <c:v>7634</c:v>
                </c:pt>
                <c:pt idx="69">
                  <c:v>7674</c:v>
                </c:pt>
                <c:pt idx="70">
                  <c:v>7679</c:v>
                </c:pt>
                <c:pt idx="71">
                  <c:v>7706</c:v>
                </c:pt>
                <c:pt idx="72">
                  <c:v>7782</c:v>
                </c:pt>
                <c:pt idx="73">
                  <c:v>8247</c:v>
                </c:pt>
                <c:pt idx="74">
                  <c:v>8311</c:v>
                </c:pt>
                <c:pt idx="75">
                  <c:v>8314</c:v>
                </c:pt>
                <c:pt idx="76">
                  <c:v>8342</c:v>
                </c:pt>
                <c:pt idx="77">
                  <c:v>8442</c:v>
                </c:pt>
                <c:pt idx="78">
                  <c:v>8804.5</c:v>
                </c:pt>
                <c:pt idx="79">
                  <c:v>8888</c:v>
                </c:pt>
                <c:pt idx="80">
                  <c:v>8888</c:v>
                </c:pt>
                <c:pt idx="81">
                  <c:v>9027</c:v>
                </c:pt>
                <c:pt idx="82">
                  <c:v>9573</c:v>
                </c:pt>
                <c:pt idx="83">
                  <c:v>9628.5</c:v>
                </c:pt>
                <c:pt idx="84">
                  <c:v>9669.5</c:v>
                </c:pt>
                <c:pt idx="85">
                  <c:v>9733.5</c:v>
                </c:pt>
                <c:pt idx="86">
                  <c:v>10135</c:v>
                </c:pt>
                <c:pt idx="87">
                  <c:v>10194</c:v>
                </c:pt>
                <c:pt idx="88">
                  <c:v>10241.5</c:v>
                </c:pt>
                <c:pt idx="89">
                  <c:v>10258</c:v>
                </c:pt>
                <c:pt idx="90">
                  <c:v>10323.5</c:v>
                </c:pt>
                <c:pt idx="91">
                  <c:v>10341.5</c:v>
                </c:pt>
                <c:pt idx="92">
                  <c:v>10627</c:v>
                </c:pt>
                <c:pt idx="93">
                  <c:v>10627</c:v>
                </c:pt>
                <c:pt idx="94">
                  <c:v>10662</c:v>
                </c:pt>
                <c:pt idx="95">
                  <c:v>10663.5</c:v>
                </c:pt>
                <c:pt idx="96">
                  <c:v>10676</c:v>
                </c:pt>
                <c:pt idx="97">
                  <c:v>10704</c:v>
                </c:pt>
                <c:pt idx="98">
                  <c:v>10707</c:v>
                </c:pt>
                <c:pt idx="99">
                  <c:v>10716</c:v>
                </c:pt>
                <c:pt idx="100">
                  <c:v>10748</c:v>
                </c:pt>
                <c:pt idx="101">
                  <c:v>10761</c:v>
                </c:pt>
                <c:pt idx="102">
                  <c:v>10768.5</c:v>
                </c:pt>
                <c:pt idx="103">
                  <c:v>10770</c:v>
                </c:pt>
                <c:pt idx="104">
                  <c:v>10840</c:v>
                </c:pt>
                <c:pt idx="105">
                  <c:v>10894</c:v>
                </c:pt>
                <c:pt idx="106">
                  <c:v>11241.5</c:v>
                </c:pt>
                <c:pt idx="107">
                  <c:v>11271</c:v>
                </c:pt>
                <c:pt idx="108">
                  <c:v>11296</c:v>
                </c:pt>
                <c:pt idx="109">
                  <c:v>11312</c:v>
                </c:pt>
                <c:pt idx="110">
                  <c:v>11338</c:v>
                </c:pt>
                <c:pt idx="111">
                  <c:v>11338</c:v>
                </c:pt>
                <c:pt idx="112">
                  <c:v>11354.5</c:v>
                </c:pt>
                <c:pt idx="113">
                  <c:v>11354.5</c:v>
                </c:pt>
                <c:pt idx="114">
                  <c:v>11356</c:v>
                </c:pt>
                <c:pt idx="115">
                  <c:v>11356</c:v>
                </c:pt>
                <c:pt idx="116">
                  <c:v>11397</c:v>
                </c:pt>
                <c:pt idx="117">
                  <c:v>11407</c:v>
                </c:pt>
                <c:pt idx="118">
                  <c:v>11432</c:v>
                </c:pt>
                <c:pt idx="119">
                  <c:v>11443</c:v>
                </c:pt>
                <c:pt idx="120">
                  <c:v>11453</c:v>
                </c:pt>
                <c:pt idx="121">
                  <c:v>11825</c:v>
                </c:pt>
                <c:pt idx="122">
                  <c:v>11853</c:v>
                </c:pt>
                <c:pt idx="123">
                  <c:v>11879</c:v>
                </c:pt>
                <c:pt idx="124">
                  <c:v>11907</c:v>
                </c:pt>
                <c:pt idx="125">
                  <c:v>11933</c:v>
                </c:pt>
                <c:pt idx="126">
                  <c:v>11933.5</c:v>
                </c:pt>
                <c:pt idx="127">
                  <c:v>11934</c:v>
                </c:pt>
                <c:pt idx="128">
                  <c:v>11952</c:v>
                </c:pt>
                <c:pt idx="129">
                  <c:v>11979</c:v>
                </c:pt>
                <c:pt idx="130">
                  <c:v>11992</c:v>
                </c:pt>
                <c:pt idx="131">
                  <c:v>11997</c:v>
                </c:pt>
                <c:pt idx="132">
                  <c:v>12043</c:v>
                </c:pt>
                <c:pt idx="133">
                  <c:v>12465</c:v>
                </c:pt>
                <c:pt idx="134">
                  <c:v>12476</c:v>
                </c:pt>
                <c:pt idx="135">
                  <c:v>12520</c:v>
                </c:pt>
                <c:pt idx="136">
                  <c:v>13053</c:v>
                </c:pt>
                <c:pt idx="137">
                  <c:v>13099</c:v>
                </c:pt>
                <c:pt idx="138">
                  <c:v>13130</c:v>
                </c:pt>
                <c:pt idx="139">
                  <c:v>13253</c:v>
                </c:pt>
                <c:pt idx="140">
                  <c:v>13669</c:v>
                </c:pt>
                <c:pt idx="141">
                  <c:v>13689</c:v>
                </c:pt>
                <c:pt idx="142">
                  <c:v>14234.5</c:v>
                </c:pt>
                <c:pt idx="143">
                  <c:v>14241</c:v>
                </c:pt>
                <c:pt idx="144">
                  <c:v>14242.5</c:v>
                </c:pt>
                <c:pt idx="145">
                  <c:v>14246</c:v>
                </c:pt>
                <c:pt idx="146">
                  <c:v>14248</c:v>
                </c:pt>
                <c:pt idx="147">
                  <c:v>14829.5</c:v>
                </c:pt>
                <c:pt idx="148">
                  <c:v>14931</c:v>
                </c:pt>
                <c:pt idx="149">
                  <c:v>15559</c:v>
                </c:pt>
                <c:pt idx="150">
                  <c:v>15564</c:v>
                </c:pt>
                <c:pt idx="151">
                  <c:v>15587</c:v>
                </c:pt>
                <c:pt idx="152">
                  <c:v>15618</c:v>
                </c:pt>
                <c:pt idx="153">
                  <c:v>15623</c:v>
                </c:pt>
                <c:pt idx="154">
                  <c:v>15636</c:v>
                </c:pt>
                <c:pt idx="155">
                  <c:v>15641</c:v>
                </c:pt>
                <c:pt idx="156">
                  <c:v>16095</c:v>
                </c:pt>
                <c:pt idx="157">
                  <c:v>16113</c:v>
                </c:pt>
                <c:pt idx="158">
                  <c:v>16124.5</c:v>
                </c:pt>
                <c:pt idx="159">
                  <c:v>16134</c:v>
                </c:pt>
                <c:pt idx="160">
                  <c:v>16134</c:v>
                </c:pt>
                <c:pt idx="161">
                  <c:v>16139</c:v>
                </c:pt>
                <c:pt idx="162">
                  <c:v>16139</c:v>
                </c:pt>
                <c:pt idx="163">
                  <c:v>16231</c:v>
                </c:pt>
                <c:pt idx="164">
                  <c:v>16249</c:v>
                </c:pt>
                <c:pt idx="165">
                  <c:v>16254</c:v>
                </c:pt>
                <c:pt idx="166">
                  <c:v>16298</c:v>
                </c:pt>
                <c:pt idx="167">
                  <c:v>16605</c:v>
                </c:pt>
                <c:pt idx="168">
                  <c:v>16695</c:v>
                </c:pt>
                <c:pt idx="169">
                  <c:v>16701</c:v>
                </c:pt>
                <c:pt idx="170">
                  <c:v>16764</c:v>
                </c:pt>
                <c:pt idx="171">
                  <c:v>16785</c:v>
                </c:pt>
                <c:pt idx="172">
                  <c:v>17229</c:v>
                </c:pt>
                <c:pt idx="173">
                  <c:v>17234</c:v>
                </c:pt>
                <c:pt idx="174">
                  <c:v>17247</c:v>
                </c:pt>
                <c:pt idx="175">
                  <c:v>17265</c:v>
                </c:pt>
                <c:pt idx="176">
                  <c:v>17265</c:v>
                </c:pt>
                <c:pt idx="177">
                  <c:v>17266.5</c:v>
                </c:pt>
                <c:pt idx="178">
                  <c:v>17266.5</c:v>
                </c:pt>
                <c:pt idx="179">
                  <c:v>17314</c:v>
                </c:pt>
                <c:pt idx="180">
                  <c:v>17316</c:v>
                </c:pt>
                <c:pt idx="181">
                  <c:v>17316</c:v>
                </c:pt>
                <c:pt idx="182">
                  <c:v>17316</c:v>
                </c:pt>
                <c:pt idx="183">
                  <c:v>17316</c:v>
                </c:pt>
                <c:pt idx="184">
                  <c:v>17317.5</c:v>
                </c:pt>
                <c:pt idx="185">
                  <c:v>17317.5</c:v>
                </c:pt>
                <c:pt idx="186">
                  <c:v>17317.5</c:v>
                </c:pt>
                <c:pt idx="187">
                  <c:v>17317.5</c:v>
                </c:pt>
                <c:pt idx="188">
                  <c:v>17337</c:v>
                </c:pt>
                <c:pt idx="189">
                  <c:v>17341</c:v>
                </c:pt>
                <c:pt idx="190">
                  <c:v>17350</c:v>
                </c:pt>
                <c:pt idx="191">
                  <c:v>17353.5</c:v>
                </c:pt>
                <c:pt idx="192">
                  <c:v>17353.5</c:v>
                </c:pt>
                <c:pt idx="193">
                  <c:v>17353.5</c:v>
                </c:pt>
                <c:pt idx="194">
                  <c:v>17353.5</c:v>
                </c:pt>
                <c:pt idx="195">
                  <c:v>17355</c:v>
                </c:pt>
                <c:pt idx="196">
                  <c:v>17355</c:v>
                </c:pt>
                <c:pt idx="197">
                  <c:v>17355</c:v>
                </c:pt>
                <c:pt idx="198">
                  <c:v>17355</c:v>
                </c:pt>
                <c:pt idx="199">
                  <c:v>17396</c:v>
                </c:pt>
                <c:pt idx="200">
                  <c:v>17414</c:v>
                </c:pt>
                <c:pt idx="201">
                  <c:v>17837</c:v>
                </c:pt>
                <c:pt idx="202">
                  <c:v>17875</c:v>
                </c:pt>
                <c:pt idx="203">
                  <c:v>17883</c:v>
                </c:pt>
                <c:pt idx="204">
                  <c:v>17883</c:v>
                </c:pt>
                <c:pt idx="205">
                  <c:v>17884.5</c:v>
                </c:pt>
                <c:pt idx="206">
                  <c:v>17884.5</c:v>
                </c:pt>
                <c:pt idx="207">
                  <c:v>17909</c:v>
                </c:pt>
                <c:pt idx="208">
                  <c:v>17909</c:v>
                </c:pt>
                <c:pt idx="209">
                  <c:v>17927</c:v>
                </c:pt>
                <c:pt idx="210">
                  <c:v>17968</c:v>
                </c:pt>
                <c:pt idx="211">
                  <c:v>18022</c:v>
                </c:pt>
                <c:pt idx="212">
                  <c:v>18040.5</c:v>
                </c:pt>
                <c:pt idx="213">
                  <c:v>18045</c:v>
                </c:pt>
                <c:pt idx="214">
                  <c:v>18045</c:v>
                </c:pt>
                <c:pt idx="215">
                  <c:v>18045</c:v>
                </c:pt>
                <c:pt idx="216">
                  <c:v>18045</c:v>
                </c:pt>
                <c:pt idx="217">
                  <c:v>18052</c:v>
                </c:pt>
                <c:pt idx="218">
                  <c:v>18103</c:v>
                </c:pt>
                <c:pt idx="219">
                  <c:v>18429</c:v>
                </c:pt>
                <c:pt idx="220">
                  <c:v>18563</c:v>
                </c:pt>
                <c:pt idx="221">
                  <c:v>18629</c:v>
                </c:pt>
                <c:pt idx="222">
                  <c:v>18645</c:v>
                </c:pt>
                <c:pt idx="223">
                  <c:v>19009</c:v>
                </c:pt>
                <c:pt idx="224">
                  <c:v>19009</c:v>
                </c:pt>
                <c:pt idx="225">
                  <c:v>19183</c:v>
                </c:pt>
                <c:pt idx="226">
                  <c:v>19191</c:v>
                </c:pt>
                <c:pt idx="227">
                  <c:v>19191</c:v>
                </c:pt>
                <c:pt idx="228">
                  <c:v>19191</c:v>
                </c:pt>
                <c:pt idx="229">
                  <c:v>19696</c:v>
                </c:pt>
                <c:pt idx="230">
                  <c:v>19787.5</c:v>
                </c:pt>
                <c:pt idx="231">
                  <c:v>19812</c:v>
                </c:pt>
                <c:pt idx="232">
                  <c:v>19817</c:v>
                </c:pt>
                <c:pt idx="233">
                  <c:v>20420</c:v>
                </c:pt>
                <c:pt idx="234">
                  <c:v>20450</c:v>
                </c:pt>
                <c:pt idx="235">
                  <c:v>20904</c:v>
                </c:pt>
                <c:pt idx="236">
                  <c:v>22053</c:v>
                </c:pt>
                <c:pt idx="237">
                  <c:v>22077.5</c:v>
                </c:pt>
                <c:pt idx="238">
                  <c:v>22107</c:v>
                </c:pt>
                <c:pt idx="239">
                  <c:v>22640</c:v>
                </c:pt>
                <c:pt idx="240">
                  <c:v>22723</c:v>
                </c:pt>
                <c:pt idx="241">
                  <c:v>22723</c:v>
                </c:pt>
                <c:pt idx="242">
                  <c:v>22723</c:v>
                </c:pt>
                <c:pt idx="243">
                  <c:v>22810</c:v>
                </c:pt>
                <c:pt idx="244">
                  <c:v>23278.5</c:v>
                </c:pt>
                <c:pt idx="245">
                  <c:v>23278.5</c:v>
                </c:pt>
                <c:pt idx="246">
                  <c:v>23278.5</c:v>
                </c:pt>
                <c:pt idx="247">
                  <c:v>23312</c:v>
                </c:pt>
                <c:pt idx="248">
                  <c:v>23392</c:v>
                </c:pt>
                <c:pt idx="249">
                  <c:v>23891.5</c:v>
                </c:pt>
                <c:pt idx="250">
                  <c:v>23891.5</c:v>
                </c:pt>
                <c:pt idx="251">
                  <c:v>23891.5</c:v>
                </c:pt>
                <c:pt idx="252">
                  <c:v>23898</c:v>
                </c:pt>
                <c:pt idx="253">
                  <c:v>23898</c:v>
                </c:pt>
                <c:pt idx="254">
                  <c:v>23898</c:v>
                </c:pt>
                <c:pt idx="255">
                  <c:v>23938</c:v>
                </c:pt>
                <c:pt idx="256">
                  <c:v>24087</c:v>
                </c:pt>
                <c:pt idx="257">
                  <c:v>24464</c:v>
                </c:pt>
                <c:pt idx="258">
                  <c:v>24520</c:v>
                </c:pt>
                <c:pt idx="259">
                  <c:v>24523</c:v>
                </c:pt>
                <c:pt idx="260">
                  <c:v>24664</c:v>
                </c:pt>
                <c:pt idx="261">
                  <c:v>24962</c:v>
                </c:pt>
                <c:pt idx="262">
                  <c:v>24962</c:v>
                </c:pt>
                <c:pt idx="263">
                  <c:v>24962</c:v>
                </c:pt>
                <c:pt idx="264">
                  <c:v>24962</c:v>
                </c:pt>
                <c:pt idx="265">
                  <c:v>24962</c:v>
                </c:pt>
                <c:pt idx="266">
                  <c:v>24962</c:v>
                </c:pt>
                <c:pt idx="267">
                  <c:v>24962</c:v>
                </c:pt>
                <c:pt idx="268">
                  <c:v>25031</c:v>
                </c:pt>
                <c:pt idx="269">
                  <c:v>25031</c:v>
                </c:pt>
                <c:pt idx="270">
                  <c:v>25069</c:v>
                </c:pt>
                <c:pt idx="271">
                  <c:v>25069</c:v>
                </c:pt>
                <c:pt idx="272">
                  <c:v>25069</c:v>
                </c:pt>
                <c:pt idx="273">
                  <c:v>25071</c:v>
                </c:pt>
                <c:pt idx="274">
                  <c:v>25071</c:v>
                </c:pt>
                <c:pt idx="275">
                  <c:v>25093</c:v>
                </c:pt>
                <c:pt idx="276">
                  <c:v>25093</c:v>
                </c:pt>
                <c:pt idx="277">
                  <c:v>25093</c:v>
                </c:pt>
                <c:pt idx="278">
                  <c:v>25265</c:v>
                </c:pt>
                <c:pt idx="279">
                  <c:v>25290</c:v>
                </c:pt>
                <c:pt idx="280">
                  <c:v>25737</c:v>
                </c:pt>
                <c:pt idx="281">
                  <c:v>25744</c:v>
                </c:pt>
                <c:pt idx="282">
                  <c:v>25790</c:v>
                </c:pt>
                <c:pt idx="283">
                  <c:v>25826</c:v>
                </c:pt>
                <c:pt idx="284">
                  <c:v>25844</c:v>
                </c:pt>
                <c:pt idx="285">
                  <c:v>26192</c:v>
                </c:pt>
                <c:pt idx="286">
                  <c:v>26201</c:v>
                </c:pt>
                <c:pt idx="287">
                  <c:v>26201</c:v>
                </c:pt>
                <c:pt idx="288">
                  <c:v>26276</c:v>
                </c:pt>
                <c:pt idx="289">
                  <c:v>26349</c:v>
                </c:pt>
                <c:pt idx="290">
                  <c:v>26408</c:v>
                </c:pt>
                <c:pt idx="291">
                  <c:v>26479</c:v>
                </c:pt>
                <c:pt idx="292">
                  <c:v>26883</c:v>
                </c:pt>
                <c:pt idx="293">
                  <c:v>26886</c:v>
                </c:pt>
                <c:pt idx="294">
                  <c:v>26886</c:v>
                </c:pt>
                <c:pt idx="295">
                  <c:v>26922</c:v>
                </c:pt>
                <c:pt idx="296">
                  <c:v>26924</c:v>
                </c:pt>
                <c:pt idx="297">
                  <c:v>26925.5</c:v>
                </c:pt>
                <c:pt idx="298">
                  <c:v>26958.5</c:v>
                </c:pt>
                <c:pt idx="299">
                  <c:v>26986</c:v>
                </c:pt>
                <c:pt idx="300">
                  <c:v>26998</c:v>
                </c:pt>
                <c:pt idx="301">
                  <c:v>27128.5</c:v>
                </c:pt>
                <c:pt idx="302">
                  <c:v>27422</c:v>
                </c:pt>
                <c:pt idx="303">
                  <c:v>27500.5</c:v>
                </c:pt>
                <c:pt idx="304">
                  <c:v>27527</c:v>
                </c:pt>
                <c:pt idx="305">
                  <c:v>27528</c:v>
                </c:pt>
                <c:pt idx="306">
                  <c:v>27547</c:v>
                </c:pt>
                <c:pt idx="307">
                  <c:v>27553</c:v>
                </c:pt>
                <c:pt idx="308">
                  <c:v>27553</c:v>
                </c:pt>
                <c:pt idx="309">
                  <c:v>28001</c:v>
                </c:pt>
                <c:pt idx="310">
                  <c:v>28071</c:v>
                </c:pt>
                <c:pt idx="311">
                  <c:v>28076</c:v>
                </c:pt>
                <c:pt idx="312">
                  <c:v>28732</c:v>
                </c:pt>
                <c:pt idx="313">
                  <c:v>28778</c:v>
                </c:pt>
                <c:pt idx="314">
                  <c:v>29134</c:v>
                </c:pt>
                <c:pt idx="315">
                  <c:v>29404</c:v>
                </c:pt>
                <c:pt idx="316">
                  <c:v>29706</c:v>
                </c:pt>
                <c:pt idx="317">
                  <c:v>29801</c:v>
                </c:pt>
                <c:pt idx="318">
                  <c:v>29917</c:v>
                </c:pt>
                <c:pt idx="319">
                  <c:v>30017</c:v>
                </c:pt>
                <c:pt idx="320">
                  <c:v>30046.5</c:v>
                </c:pt>
                <c:pt idx="321">
                  <c:v>30378</c:v>
                </c:pt>
                <c:pt idx="322">
                  <c:v>30623</c:v>
                </c:pt>
                <c:pt idx="323">
                  <c:v>30629.5</c:v>
                </c:pt>
                <c:pt idx="324">
                  <c:v>30671</c:v>
                </c:pt>
                <c:pt idx="325">
                  <c:v>30979</c:v>
                </c:pt>
                <c:pt idx="326">
                  <c:v>31054.5</c:v>
                </c:pt>
                <c:pt idx="327">
                  <c:v>31060</c:v>
                </c:pt>
                <c:pt idx="328">
                  <c:v>31106</c:v>
                </c:pt>
                <c:pt idx="329">
                  <c:v>31130</c:v>
                </c:pt>
                <c:pt idx="330">
                  <c:v>31574</c:v>
                </c:pt>
                <c:pt idx="331">
                  <c:v>31669</c:v>
                </c:pt>
                <c:pt idx="332">
                  <c:v>31707</c:v>
                </c:pt>
                <c:pt idx="333">
                  <c:v>31707</c:v>
                </c:pt>
                <c:pt idx="334">
                  <c:v>31713</c:v>
                </c:pt>
                <c:pt idx="335">
                  <c:v>31761</c:v>
                </c:pt>
                <c:pt idx="336">
                  <c:v>31761</c:v>
                </c:pt>
                <c:pt idx="337">
                  <c:v>32169</c:v>
                </c:pt>
                <c:pt idx="338">
                  <c:v>32180.5</c:v>
                </c:pt>
                <c:pt idx="339">
                  <c:v>32188.5</c:v>
                </c:pt>
                <c:pt idx="340">
                  <c:v>32235</c:v>
                </c:pt>
                <c:pt idx="341">
                  <c:v>32235</c:v>
                </c:pt>
                <c:pt idx="342">
                  <c:v>32237.5</c:v>
                </c:pt>
                <c:pt idx="343">
                  <c:v>32253</c:v>
                </c:pt>
                <c:pt idx="344">
                  <c:v>32343</c:v>
                </c:pt>
                <c:pt idx="345">
                  <c:v>32391.5</c:v>
                </c:pt>
                <c:pt idx="346">
                  <c:v>32794</c:v>
                </c:pt>
                <c:pt idx="347">
                  <c:v>32794</c:v>
                </c:pt>
                <c:pt idx="348">
                  <c:v>32843</c:v>
                </c:pt>
                <c:pt idx="349">
                  <c:v>32872</c:v>
                </c:pt>
                <c:pt idx="350">
                  <c:v>32873.5</c:v>
                </c:pt>
                <c:pt idx="351">
                  <c:v>32968.5</c:v>
                </c:pt>
                <c:pt idx="352">
                  <c:v>33455.5</c:v>
                </c:pt>
                <c:pt idx="353">
                  <c:v>33559</c:v>
                </c:pt>
                <c:pt idx="354">
                  <c:v>33997</c:v>
                </c:pt>
                <c:pt idx="355">
                  <c:v>34041</c:v>
                </c:pt>
                <c:pt idx="356">
                  <c:v>34044</c:v>
                </c:pt>
                <c:pt idx="357">
                  <c:v>34082</c:v>
                </c:pt>
                <c:pt idx="358">
                  <c:v>34091.5</c:v>
                </c:pt>
                <c:pt idx="359">
                  <c:v>34118</c:v>
                </c:pt>
                <c:pt idx="360">
                  <c:v>34190</c:v>
                </c:pt>
                <c:pt idx="361">
                  <c:v>34574</c:v>
                </c:pt>
                <c:pt idx="362">
                  <c:v>34618</c:v>
                </c:pt>
                <c:pt idx="363">
                  <c:v>35151</c:v>
                </c:pt>
                <c:pt idx="364">
                  <c:v>35275</c:v>
                </c:pt>
                <c:pt idx="365">
                  <c:v>35280</c:v>
                </c:pt>
                <c:pt idx="366">
                  <c:v>35288</c:v>
                </c:pt>
                <c:pt idx="367">
                  <c:v>35298</c:v>
                </c:pt>
                <c:pt idx="368">
                  <c:v>35316</c:v>
                </c:pt>
                <c:pt idx="369">
                  <c:v>35403</c:v>
                </c:pt>
                <c:pt idx="370">
                  <c:v>35823</c:v>
                </c:pt>
                <c:pt idx="371">
                  <c:v>35827.5</c:v>
                </c:pt>
                <c:pt idx="372">
                  <c:v>35914</c:v>
                </c:pt>
                <c:pt idx="373">
                  <c:v>35950</c:v>
                </c:pt>
                <c:pt idx="374">
                  <c:v>35996</c:v>
                </c:pt>
                <c:pt idx="375">
                  <c:v>35925.5</c:v>
                </c:pt>
                <c:pt idx="376">
                  <c:v>35925.5</c:v>
                </c:pt>
                <c:pt idx="377">
                  <c:v>36336</c:v>
                </c:pt>
                <c:pt idx="378">
                  <c:v>36423</c:v>
                </c:pt>
                <c:pt idx="379">
                  <c:v>36586</c:v>
                </c:pt>
                <c:pt idx="380">
                  <c:v>36652</c:v>
                </c:pt>
                <c:pt idx="381">
                  <c:v>34134</c:v>
                </c:pt>
                <c:pt idx="382">
                  <c:v>35244</c:v>
                </c:pt>
                <c:pt idx="383">
                  <c:v>37099</c:v>
                </c:pt>
                <c:pt idx="384">
                  <c:v>36990</c:v>
                </c:pt>
                <c:pt idx="385">
                  <c:v>37003</c:v>
                </c:pt>
                <c:pt idx="386">
                  <c:v>37034</c:v>
                </c:pt>
                <c:pt idx="387">
                  <c:v>37204</c:v>
                </c:pt>
                <c:pt idx="388">
                  <c:v>35823</c:v>
                </c:pt>
                <c:pt idx="389">
                  <c:v>36336</c:v>
                </c:pt>
                <c:pt idx="390">
                  <c:v>36423</c:v>
                </c:pt>
                <c:pt idx="391">
                  <c:v>36586</c:v>
                </c:pt>
                <c:pt idx="392">
                  <c:v>36652</c:v>
                </c:pt>
                <c:pt idx="393">
                  <c:v>36990</c:v>
                </c:pt>
                <c:pt idx="394">
                  <c:v>37003</c:v>
                </c:pt>
                <c:pt idx="395">
                  <c:v>37034</c:v>
                </c:pt>
                <c:pt idx="396">
                  <c:v>37204</c:v>
                </c:pt>
                <c:pt idx="397">
                  <c:v>37585</c:v>
                </c:pt>
                <c:pt idx="398">
                  <c:v>37635</c:v>
                </c:pt>
                <c:pt idx="399">
                  <c:v>37742</c:v>
                </c:pt>
                <c:pt idx="400">
                  <c:v>37812</c:v>
                </c:pt>
                <c:pt idx="401">
                  <c:v>37514</c:v>
                </c:pt>
                <c:pt idx="402">
                  <c:v>38157</c:v>
                </c:pt>
              </c:numCache>
            </c:numRef>
          </c:xVal>
          <c:yVal>
            <c:numRef>
              <c:f>'Active 1'!$L$21:$L$960</c:f>
              <c:numCache>
                <c:formatCode>General</c:formatCode>
                <c:ptCount val="940"/>
                <c:pt idx="289">
                  <c:v>-3.2593659998383373E-2</c:v>
                </c:pt>
                <c:pt idx="343">
                  <c:v>-6.2761020002653822E-2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C5D-46BD-9105-4BAD323CD7EB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'Active 1'!$F$21:$F$960</c:f>
              <c:numCache>
                <c:formatCode>General</c:formatCode>
                <c:ptCount val="940"/>
                <c:pt idx="0">
                  <c:v>-35829.5</c:v>
                </c:pt>
                <c:pt idx="1">
                  <c:v>-35341</c:v>
                </c:pt>
                <c:pt idx="2">
                  <c:v>-34823</c:v>
                </c:pt>
                <c:pt idx="3">
                  <c:v>-33038</c:v>
                </c:pt>
                <c:pt idx="4">
                  <c:v>-32237</c:v>
                </c:pt>
                <c:pt idx="5">
                  <c:v>-31732</c:v>
                </c:pt>
                <c:pt idx="6">
                  <c:v>-29480</c:v>
                </c:pt>
                <c:pt idx="7">
                  <c:v>-25859</c:v>
                </c:pt>
                <c:pt idx="8">
                  <c:v>-25774</c:v>
                </c:pt>
                <c:pt idx="9">
                  <c:v>-25305</c:v>
                </c:pt>
                <c:pt idx="10">
                  <c:v>-22268</c:v>
                </c:pt>
                <c:pt idx="11">
                  <c:v>-22142</c:v>
                </c:pt>
                <c:pt idx="12">
                  <c:v>-20429</c:v>
                </c:pt>
                <c:pt idx="13">
                  <c:v>-15031.5</c:v>
                </c:pt>
                <c:pt idx="14">
                  <c:v>-13155</c:v>
                </c:pt>
                <c:pt idx="15">
                  <c:v>-11890</c:v>
                </c:pt>
                <c:pt idx="16">
                  <c:v>-10198</c:v>
                </c:pt>
                <c:pt idx="17">
                  <c:v>-10169</c:v>
                </c:pt>
                <c:pt idx="18">
                  <c:v>-10145</c:v>
                </c:pt>
                <c:pt idx="19">
                  <c:v>-9726</c:v>
                </c:pt>
                <c:pt idx="20">
                  <c:v>-9721</c:v>
                </c:pt>
                <c:pt idx="21">
                  <c:v>-9640</c:v>
                </c:pt>
                <c:pt idx="22">
                  <c:v>-9068</c:v>
                </c:pt>
                <c:pt idx="23">
                  <c:v>-8936.5</c:v>
                </c:pt>
                <c:pt idx="24">
                  <c:v>-8343</c:v>
                </c:pt>
                <c:pt idx="25">
                  <c:v>-7901</c:v>
                </c:pt>
                <c:pt idx="26">
                  <c:v>-4896</c:v>
                </c:pt>
                <c:pt idx="27">
                  <c:v>-4847</c:v>
                </c:pt>
                <c:pt idx="28">
                  <c:v>-4829</c:v>
                </c:pt>
                <c:pt idx="29">
                  <c:v>-3747</c:v>
                </c:pt>
                <c:pt idx="30">
                  <c:v>-3716</c:v>
                </c:pt>
                <c:pt idx="31">
                  <c:v>-2998</c:v>
                </c:pt>
                <c:pt idx="32">
                  <c:v>-2980</c:v>
                </c:pt>
                <c:pt idx="33">
                  <c:v>-2939</c:v>
                </c:pt>
                <c:pt idx="34">
                  <c:v>-2926</c:v>
                </c:pt>
                <c:pt idx="35">
                  <c:v>0</c:v>
                </c:pt>
                <c:pt idx="36">
                  <c:v>16</c:v>
                </c:pt>
                <c:pt idx="37">
                  <c:v>1068.5</c:v>
                </c:pt>
                <c:pt idx="38">
                  <c:v>2853</c:v>
                </c:pt>
                <c:pt idx="39">
                  <c:v>3066</c:v>
                </c:pt>
                <c:pt idx="40">
                  <c:v>4097</c:v>
                </c:pt>
                <c:pt idx="41">
                  <c:v>4108.5</c:v>
                </c:pt>
                <c:pt idx="42">
                  <c:v>4110</c:v>
                </c:pt>
                <c:pt idx="43">
                  <c:v>4110</c:v>
                </c:pt>
                <c:pt idx="44">
                  <c:v>4143</c:v>
                </c:pt>
                <c:pt idx="45">
                  <c:v>4144.5</c:v>
                </c:pt>
                <c:pt idx="46">
                  <c:v>4151</c:v>
                </c:pt>
                <c:pt idx="47">
                  <c:v>4628</c:v>
                </c:pt>
                <c:pt idx="48">
                  <c:v>4687</c:v>
                </c:pt>
                <c:pt idx="49">
                  <c:v>4777</c:v>
                </c:pt>
                <c:pt idx="50">
                  <c:v>4813</c:v>
                </c:pt>
                <c:pt idx="51">
                  <c:v>5834.5</c:v>
                </c:pt>
                <c:pt idx="52">
                  <c:v>5854</c:v>
                </c:pt>
                <c:pt idx="53">
                  <c:v>5859</c:v>
                </c:pt>
                <c:pt idx="54">
                  <c:v>5895</c:v>
                </c:pt>
                <c:pt idx="55">
                  <c:v>5908</c:v>
                </c:pt>
                <c:pt idx="56">
                  <c:v>5923</c:v>
                </c:pt>
                <c:pt idx="57">
                  <c:v>5985</c:v>
                </c:pt>
                <c:pt idx="58">
                  <c:v>6162</c:v>
                </c:pt>
                <c:pt idx="59">
                  <c:v>6503</c:v>
                </c:pt>
                <c:pt idx="60">
                  <c:v>6680</c:v>
                </c:pt>
                <c:pt idx="61">
                  <c:v>6995</c:v>
                </c:pt>
                <c:pt idx="62">
                  <c:v>7062</c:v>
                </c:pt>
                <c:pt idx="63">
                  <c:v>7080</c:v>
                </c:pt>
                <c:pt idx="64">
                  <c:v>7144</c:v>
                </c:pt>
                <c:pt idx="65">
                  <c:v>7572</c:v>
                </c:pt>
                <c:pt idx="66">
                  <c:v>7585</c:v>
                </c:pt>
                <c:pt idx="67">
                  <c:v>7590</c:v>
                </c:pt>
                <c:pt idx="68">
                  <c:v>7634</c:v>
                </c:pt>
                <c:pt idx="69">
                  <c:v>7674</c:v>
                </c:pt>
                <c:pt idx="70">
                  <c:v>7679</c:v>
                </c:pt>
                <c:pt idx="71">
                  <c:v>7706</c:v>
                </c:pt>
                <c:pt idx="72">
                  <c:v>7782</c:v>
                </c:pt>
                <c:pt idx="73">
                  <c:v>8247</c:v>
                </c:pt>
                <c:pt idx="74">
                  <c:v>8311</c:v>
                </c:pt>
                <c:pt idx="75">
                  <c:v>8314</c:v>
                </c:pt>
                <c:pt idx="76">
                  <c:v>8342</c:v>
                </c:pt>
                <c:pt idx="77">
                  <c:v>8442</c:v>
                </c:pt>
                <c:pt idx="78">
                  <c:v>8804.5</c:v>
                </c:pt>
                <c:pt idx="79">
                  <c:v>8888</c:v>
                </c:pt>
                <c:pt idx="80">
                  <c:v>8888</c:v>
                </c:pt>
                <c:pt idx="81">
                  <c:v>9027</c:v>
                </c:pt>
                <c:pt idx="82">
                  <c:v>9573</c:v>
                </c:pt>
                <c:pt idx="83">
                  <c:v>9628.5</c:v>
                </c:pt>
                <c:pt idx="84">
                  <c:v>9669.5</c:v>
                </c:pt>
                <c:pt idx="85">
                  <c:v>9733.5</c:v>
                </c:pt>
                <c:pt idx="86">
                  <c:v>10135</c:v>
                </c:pt>
                <c:pt idx="87">
                  <c:v>10194</c:v>
                </c:pt>
                <c:pt idx="88">
                  <c:v>10241.5</c:v>
                </c:pt>
                <c:pt idx="89">
                  <c:v>10258</c:v>
                </c:pt>
                <c:pt idx="90">
                  <c:v>10323.5</c:v>
                </c:pt>
                <c:pt idx="91">
                  <c:v>10341.5</c:v>
                </c:pt>
                <c:pt idx="92">
                  <c:v>10627</c:v>
                </c:pt>
                <c:pt idx="93">
                  <c:v>10627</c:v>
                </c:pt>
                <c:pt idx="94">
                  <c:v>10662</c:v>
                </c:pt>
                <c:pt idx="95">
                  <c:v>10663.5</c:v>
                </c:pt>
                <c:pt idx="96">
                  <c:v>10676</c:v>
                </c:pt>
                <c:pt idx="97">
                  <c:v>10704</c:v>
                </c:pt>
                <c:pt idx="98">
                  <c:v>10707</c:v>
                </c:pt>
                <c:pt idx="99">
                  <c:v>10716</c:v>
                </c:pt>
                <c:pt idx="100">
                  <c:v>10748</c:v>
                </c:pt>
                <c:pt idx="101">
                  <c:v>10761</c:v>
                </c:pt>
                <c:pt idx="102">
                  <c:v>10768.5</c:v>
                </c:pt>
                <c:pt idx="103">
                  <c:v>10770</c:v>
                </c:pt>
                <c:pt idx="104">
                  <c:v>10840</c:v>
                </c:pt>
                <c:pt idx="105">
                  <c:v>10894</c:v>
                </c:pt>
                <c:pt idx="106">
                  <c:v>11241.5</c:v>
                </c:pt>
                <c:pt idx="107">
                  <c:v>11271</c:v>
                </c:pt>
                <c:pt idx="108">
                  <c:v>11296</c:v>
                </c:pt>
                <c:pt idx="109">
                  <c:v>11312</c:v>
                </c:pt>
                <c:pt idx="110">
                  <c:v>11338</c:v>
                </c:pt>
                <c:pt idx="111">
                  <c:v>11338</c:v>
                </c:pt>
                <c:pt idx="112">
                  <c:v>11354.5</c:v>
                </c:pt>
                <c:pt idx="113">
                  <c:v>11354.5</c:v>
                </c:pt>
                <c:pt idx="114">
                  <c:v>11356</c:v>
                </c:pt>
                <c:pt idx="115">
                  <c:v>11356</c:v>
                </c:pt>
                <c:pt idx="116">
                  <c:v>11397</c:v>
                </c:pt>
                <c:pt idx="117">
                  <c:v>11407</c:v>
                </c:pt>
                <c:pt idx="118">
                  <c:v>11432</c:v>
                </c:pt>
                <c:pt idx="119">
                  <c:v>11443</c:v>
                </c:pt>
                <c:pt idx="120">
                  <c:v>11453</c:v>
                </c:pt>
                <c:pt idx="121">
                  <c:v>11825</c:v>
                </c:pt>
                <c:pt idx="122">
                  <c:v>11853</c:v>
                </c:pt>
                <c:pt idx="123">
                  <c:v>11879</c:v>
                </c:pt>
                <c:pt idx="124">
                  <c:v>11907</c:v>
                </c:pt>
                <c:pt idx="125">
                  <c:v>11933</c:v>
                </c:pt>
                <c:pt idx="126">
                  <c:v>11933.5</c:v>
                </c:pt>
                <c:pt idx="127">
                  <c:v>11934</c:v>
                </c:pt>
                <c:pt idx="128">
                  <c:v>11952</c:v>
                </c:pt>
                <c:pt idx="129">
                  <c:v>11979</c:v>
                </c:pt>
                <c:pt idx="130">
                  <c:v>11992</c:v>
                </c:pt>
                <c:pt idx="131">
                  <c:v>11997</c:v>
                </c:pt>
                <c:pt idx="132">
                  <c:v>12043</c:v>
                </c:pt>
                <c:pt idx="133">
                  <c:v>12465</c:v>
                </c:pt>
                <c:pt idx="134">
                  <c:v>12476</c:v>
                </c:pt>
                <c:pt idx="135">
                  <c:v>12520</c:v>
                </c:pt>
                <c:pt idx="136">
                  <c:v>13053</c:v>
                </c:pt>
                <c:pt idx="137">
                  <c:v>13099</c:v>
                </c:pt>
                <c:pt idx="138">
                  <c:v>13130</c:v>
                </c:pt>
                <c:pt idx="139">
                  <c:v>13253</c:v>
                </c:pt>
                <c:pt idx="140">
                  <c:v>13669</c:v>
                </c:pt>
                <c:pt idx="141">
                  <c:v>13689</c:v>
                </c:pt>
                <c:pt idx="142">
                  <c:v>14234.5</c:v>
                </c:pt>
                <c:pt idx="143">
                  <c:v>14241</c:v>
                </c:pt>
                <c:pt idx="144">
                  <c:v>14242.5</c:v>
                </c:pt>
                <c:pt idx="145">
                  <c:v>14246</c:v>
                </c:pt>
                <c:pt idx="146">
                  <c:v>14248</c:v>
                </c:pt>
                <c:pt idx="147">
                  <c:v>14829.5</c:v>
                </c:pt>
                <c:pt idx="148">
                  <c:v>14931</c:v>
                </c:pt>
                <c:pt idx="149">
                  <c:v>15559</c:v>
                </c:pt>
                <c:pt idx="150">
                  <c:v>15564</c:v>
                </c:pt>
                <c:pt idx="151">
                  <c:v>15587</c:v>
                </c:pt>
                <c:pt idx="152">
                  <c:v>15618</c:v>
                </c:pt>
                <c:pt idx="153">
                  <c:v>15623</c:v>
                </c:pt>
                <c:pt idx="154">
                  <c:v>15636</c:v>
                </c:pt>
                <c:pt idx="155">
                  <c:v>15641</c:v>
                </c:pt>
                <c:pt idx="156">
                  <c:v>16095</c:v>
                </c:pt>
                <c:pt idx="157">
                  <c:v>16113</c:v>
                </c:pt>
                <c:pt idx="158">
                  <c:v>16124.5</c:v>
                </c:pt>
                <c:pt idx="159">
                  <c:v>16134</c:v>
                </c:pt>
                <c:pt idx="160">
                  <c:v>16134</c:v>
                </c:pt>
                <c:pt idx="161">
                  <c:v>16139</c:v>
                </c:pt>
                <c:pt idx="162">
                  <c:v>16139</c:v>
                </c:pt>
                <c:pt idx="163">
                  <c:v>16231</c:v>
                </c:pt>
                <c:pt idx="164">
                  <c:v>16249</c:v>
                </c:pt>
                <c:pt idx="165">
                  <c:v>16254</c:v>
                </c:pt>
                <c:pt idx="166">
                  <c:v>16298</c:v>
                </c:pt>
                <c:pt idx="167">
                  <c:v>16605</c:v>
                </c:pt>
                <c:pt idx="168">
                  <c:v>16695</c:v>
                </c:pt>
                <c:pt idx="169">
                  <c:v>16701</c:v>
                </c:pt>
                <c:pt idx="170">
                  <c:v>16764</c:v>
                </c:pt>
                <c:pt idx="171">
                  <c:v>16785</c:v>
                </c:pt>
                <c:pt idx="172">
                  <c:v>17229</c:v>
                </c:pt>
                <c:pt idx="173">
                  <c:v>17234</c:v>
                </c:pt>
                <c:pt idx="174">
                  <c:v>17247</c:v>
                </c:pt>
                <c:pt idx="175">
                  <c:v>17265</c:v>
                </c:pt>
                <c:pt idx="176">
                  <c:v>17265</c:v>
                </c:pt>
                <c:pt idx="177">
                  <c:v>17266.5</c:v>
                </c:pt>
                <c:pt idx="178">
                  <c:v>17266.5</c:v>
                </c:pt>
                <c:pt idx="179">
                  <c:v>17314</c:v>
                </c:pt>
                <c:pt idx="180">
                  <c:v>17316</c:v>
                </c:pt>
                <c:pt idx="181">
                  <c:v>17316</c:v>
                </c:pt>
                <c:pt idx="182">
                  <c:v>17316</c:v>
                </c:pt>
                <c:pt idx="183">
                  <c:v>17316</c:v>
                </c:pt>
                <c:pt idx="184">
                  <c:v>17317.5</c:v>
                </c:pt>
                <c:pt idx="185">
                  <c:v>17317.5</c:v>
                </c:pt>
                <c:pt idx="186">
                  <c:v>17317.5</c:v>
                </c:pt>
                <c:pt idx="187">
                  <c:v>17317.5</c:v>
                </c:pt>
                <c:pt idx="188">
                  <c:v>17337</c:v>
                </c:pt>
                <c:pt idx="189">
                  <c:v>17341</c:v>
                </c:pt>
                <c:pt idx="190">
                  <c:v>17350</c:v>
                </c:pt>
                <c:pt idx="191">
                  <c:v>17353.5</c:v>
                </c:pt>
                <c:pt idx="192">
                  <c:v>17353.5</c:v>
                </c:pt>
                <c:pt idx="193">
                  <c:v>17353.5</c:v>
                </c:pt>
                <c:pt idx="194">
                  <c:v>17353.5</c:v>
                </c:pt>
                <c:pt idx="195">
                  <c:v>17355</c:v>
                </c:pt>
                <c:pt idx="196">
                  <c:v>17355</c:v>
                </c:pt>
                <c:pt idx="197">
                  <c:v>17355</c:v>
                </c:pt>
                <c:pt idx="198">
                  <c:v>17355</c:v>
                </c:pt>
                <c:pt idx="199">
                  <c:v>17396</c:v>
                </c:pt>
                <c:pt idx="200">
                  <c:v>17414</c:v>
                </c:pt>
                <c:pt idx="201">
                  <c:v>17837</c:v>
                </c:pt>
                <c:pt idx="202">
                  <c:v>17875</c:v>
                </c:pt>
                <c:pt idx="203">
                  <c:v>17883</c:v>
                </c:pt>
                <c:pt idx="204">
                  <c:v>17883</c:v>
                </c:pt>
                <c:pt idx="205">
                  <c:v>17884.5</c:v>
                </c:pt>
                <c:pt idx="206">
                  <c:v>17884.5</c:v>
                </c:pt>
                <c:pt idx="207">
                  <c:v>17909</c:v>
                </c:pt>
                <c:pt idx="208">
                  <c:v>17909</c:v>
                </c:pt>
                <c:pt idx="209">
                  <c:v>17927</c:v>
                </c:pt>
                <c:pt idx="210">
                  <c:v>17968</c:v>
                </c:pt>
                <c:pt idx="211">
                  <c:v>18022</c:v>
                </c:pt>
                <c:pt idx="212">
                  <c:v>18040.5</c:v>
                </c:pt>
                <c:pt idx="213">
                  <c:v>18045</c:v>
                </c:pt>
                <c:pt idx="214">
                  <c:v>18045</c:v>
                </c:pt>
                <c:pt idx="215">
                  <c:v>18045</c:v>
                </c:pt>
                <c:pt idx="216">
                  <c:v>18045</c:v>
                </c:pt>
                <c:pt idx="217">
                  <c:v>18052</c:v>
                </c:pt>
                <c:pt idx="218">
                  <c:v>18103</c:v>
                </c:pt>
                <c:pt idx="219">
                  <c:v>18429</c:v>
                </c:pt>
                <c:pt idx="220">
                  <c:v>18563</c:v>
                </c:pt>
                <c:pt idx="221">
                  <c:v>18629</c:v>
                </c:pt>
                <c:pt idx="222">
                  <c:v>18645</c:v>
                </c:pt>
                <c:pt idx="223">
                  <c:v>19009</c:v>
                </c:pt>
                <c:pt idx="224">
                  <c:v>19009</c:v>
                </c:pt>
                <c:pt idx="225">
                  <c:v>19183</c:v>
                </c:pt>
                <c:pt idx="226">
                  <c:v>19191</c:v>
                </c:pt>
                <c:pt idx="227">
                  <c:v>19191</c:v>
                </c:pt>
                <c:pt idx="228">
                  <c:v>19191</c:v>
                </c:pt>
                <c:pt idx="229">
                  <c:v>19696</c:v>
                </c:pt>
                <c:pt idx="230">
                  <c:v>19787.5</c:v>
                </c:pt>
                <c:pt idx="231">
                  <c:v>19812</c:v>
                </c:pt>
                <c:pt idx="232">
                  <c:v>19817</c:v>
                </c:pt>
                <c:pt idx="233">
                  <c:v>20420</c:v>
                </c:pt>
                <c:pt idx="234">
                  <c:v>20450</c:v>
                </c:pt>
                <c:pt idx="235">
                  <c:v>20904</c:v>
                </c:pt>
                <c:pt idx="236">
                  <c:v>22053</c:v>
                </c:pt>
                <c:pt idx="237">
                  <c:v>22077.5</c:v>
                </c:pt>
                <c:pt idx="238">
                  <c:v>22107</c:v>
                </c:pt>
                <c:pt idx="239">
                  <c:v>22640</c:v>
                </c:pt>
                <c:pt idx="240">
                  <c:v>22723</c:v>
                </c:pt>
                <c:pt idx="241">
                  <c:v>22723</c:v>
                </c:pt>
                <c:pt idx="242">
                  <c:v>22723</c:v>
                </c:pt>
                <c:pt idx="243">
                  <c:v>22810</c:v>
                </c:pt>
                <c:pt idx="244">
                  <c:v>23278.5</c:v>
                </c:pt>
                <c:pt idx="245">
                  <c:v>23278.5</c:v>
                </c:pt>
                <c:pt idx="246">
                  <c:v>23278.5</c:v>
                </c:pt>
                <c:pt idx="247">
                  <c:v>23312</c:v>
                </c:pt>
                <c:pt idx="248">
                  <c:v>23392</c:v>
                </c:pt>
                <c:pt idx="249">
                  <c:v>23891.5</c:v>
                </c:pt>
                <c:pt idx="250">
                  <c:v>23891.5</c:v>
                </c:pt>
                <c:pt idx="251">
                  <c:v>23891.5</c:v>
                </c:pt>
                <c:pt idx="252">
                  <c:v>23898</c:v>
                </c:pt>
                <c:pt idx="253">
                  <c:v>23898</c:v>
                </c:pt>
                <c:pt idx="254">
                  <c:v>23898</c:v>
                </c:pt>
                <c:pt idx="255">
                  <c:v>23938</c:v>
                </c:pt>
                <c:pt idx="256">
                  <c:v>24087</c:v>
                </c:pt>
                <c:pt idx="257">
                  <c:v>24464</c:v>
                </c:pt>
                <c:pt idx="258">
                  <c:v>24520</c:v>
                </c:pt>
                <c:pt idx="259">
                  <c:v>24523</c:v>
                </c:pt>
                <c:pt idx="260">
                  <c:v>24664</c:v>
                </c:pt>
                <c:pt idx="261">
                  <c:v>24962</c:v>
                </c:pt>
                <c:pt idx="262">
                  <c:v>24962</c:v>
                </c:pt>
                <c:pt idx="263">
                  <c:v>24962</c:v>
                </c:pt>
                <c:pt idx="264">
                  <c:v>24962</c:v>
                </c:pt>
                <c:pt idx="265">
                  <c:v>24962</c:v>
                </c:pt>
                <c:pt idx="266">
                  <c:v>24962</c:v>
                </c:pt>
                <c:pt idx="267">
                  <c:v>24962</c:v>
                </c:pt>
                <c:pt idx="268">
                  <c:v>25031</c:v>
                </c:pt>
                <c:pt idx="269">
                  <c:v>25031</c:v>
                </c:pt>
                <c:pt idx="270">
                  <c:v>25069</c:v>
                </c:pt>
                <c:pt idx="271">
                  <c:v>25069</c:v>
                </c:pt>
                <c:pt idx="272">
                  <c:v>25069</c:v>
                </c:pt>
                <c:pt idx="273">
                  <c:v>25071</c:v>
                </c:pt>
                <c:pt idx="274">
                  <c:v>25071</c:v>
                </c:pt>
                <c:pt idx="275">
                  <c:v>25093</c:v>
                </c:pt>
                <c:pt idx="276">
                  <c:v>25093</c:v>
                </c:pt>
                <c:pt idx="277">
                  <c:v>25093</c:v>
                </c:pt>
                <c:pt idx="278">
                  <c:v>25265</c:v>
                </c:pt>
                <c:pt idx="279">
                  <c:v>25290</c:v>
                </c:pt>
                <c:pt idx="280">
                  <c:v>25737</c:v>
                </c:pt>
                <c:pt idx="281">
                  <c:v>25744</c:v>
                </c:pt>
                <c:pt idx="282">
                  <c:v>25790</c:v>
                </c:pt>
                <c:pt idx="283">
                  <c:v>25826</c:v>
                </c:pt>
                <c:pt idx="284">
                  <c:v>25844</c:v>
                </c:pt>
                <c:pt idx="285">
                  <c:v>26192</c:v>
                </c:pt>
                <c:pt idx="286">
                  <c:v>26201</c:v>
                </c:pt>
                <c:pt idx="287">
                  <c:v>26201</c:v>
                </c:pt>
                <c:pt idx="288">
                  <c:v>26276</c:v>
                </c:pt>
                <c:pt idx="289">
                  <c:v>26349</c:v>
                </c:pt>
                <c:pt idx="290">
                  <c:v>26408</c:v>
                </c:pt>
                <c:pt idx="291">
                  <c:v>26479</c:v>
                </c:pt>
                <c:pt idx="292">
                  <c:v>26883</c:v>
                </c:pt>
                <c:pt idx="293">
                  <c:v>26886</c:v>
                </c:pt>
                <c:pt idx="294">
                  <c:v>26886</c:v>
                </c:pt>
                <c:pt idx="295">
                  <c:v>26922</c:v>
                </c:pt>
                <c:pt idx="296">
                  <c:v>26924</c:v>
                </c:pt>
                <c:pt idx="297">
                  <c:v>26925.5</c:v>
                </c:pt>
                <c:pt idx="298">
                  <c:v>26958.5</c:v>
                </c:pt>
                <c:pt idx="299">
                  <c:v>26986</c:v>
                </c:pt>
                <c:pt idx="300">
                  <c:v>26998</c:v>
                </c:pt>
                <c:pt idx="301">
                  <c:v>27128.5</c:v>
                </c:pt>
                <c:pt idx="302">
                  <c:v>27422</c:v>
                </c:pt>
                <c:pt idx="303">
                  <c:v>27500.5</c:v>
                </c:pt>
                <c:pt idx="304">
                  <c:v>27527</c:v>
                </c:pt>
                <c:pt idx="305">
                  <c:v>27528</c:v>
                </c:pt>
                <c:pt idx="306">
                  <c:v>27547</c:v>
                </c:pt>
                <c:pt idx="307">
                  <c:v>27553</c:v>
                </c:pt>
                <c:pt idx="308">
                  <c:v>27553</c:v>
                </c:pt>
                <c:pt idx="309">
                  <c:v>28001</c:v>
                </c:pt>
                <c:pt idx="310">
                  <c:v>28071</c:v>
                </c:pt>
                <c:pt idx="311">
                  <c:v>28076</c:v>
                </c:pt>
                <c:pt idx="312">
                  <c:v>28732</c:v>
                </c:pt>
                <c:pt idx="313">
                  <c:v>28778</c:v>
                </c:pt>
                <c:pt idx="314">
                  <c:v>29134</c:v>
                </c:pt>
                <c:pt idx="315">
                  <c:v>29404</c:v>
                </c:pt>
                <c:pt idx="316">
                  <c:v>29706</c:v>
                </c:pt>
                <c:pt idx="317">
                  <c:v>29801</c:v>
                </c:pt>
                <c:pt idx="318">
                  <c:v>29917</c:v>
                </c:pt>
                <c:pt idx="319">
                  <c:v>30017</c:v>
                </c:pt>
                <c:pt idx="320">
                  <c:v>30046.5</c:v>
                </c:pt>
                <c:pt idx="321">
                  <c:v>30378</c:v>
                </c:pt>
                <c:pt idx="322">
                  <c:v>30623</c:v>
                </c:pt>
                <c:pt idx="323">
                  <c:v>30629.5</c:v>
                </c:pt>
                <c:pt idx="324">
                  <c:v>30671</c:v>
                </c:pt>
                <c:pt idx="325">
                  <c:v>30979</c:v>
                </c:pt>
                <c:pt idx="326">
                  <c:v>31054.5</c:v>
                </c:pt>
                <c:pt idx="327">
                  <c:v>31060</c:v>
                </c:pt>
                <c:pt idx="328">
                  <c:v>31106</c:v>
                </c:pt>
                <c:pt idx="329">
                  <c:v>31130</c:v>
                </c:pt>
                <c:pt idx="330">
                  <c:v>31574</c:v>
                </c:pt>
                <c:pt idx="331">
                  <c:v>31669</c:v>
                </c:pt>
                <c:pt idx="332">
                  <c:v>31707</c:v>
                </c:pt>
                <c:pt idx="333">
                  <c:v>31707</c:v>
                </c:pt>
                <c:pt idx="334">
                  <c:v>31713</c:v>
                </c:pt>
                <c:pt idx="335">
                  <c:v>31761</c:v>
                </c:pt>
                <c:pt idx="336">
                  <c:v>31761</c:v>
                </c:pt>
                <c:pt idx="337">
                  <c:v>32169</c:v>
                </c:pt>
                <c:pt idx="338">
                  <c:v>32180.5</c:v>
                </c:pt>
                <c:pt idx="339">
                  <c:v>32188.5</c:v>
                </c:pt>
                <c:pt idx="340">
                  <c:v>32235</c:v>
                </c:pt>
                <c:pt idx="341">
                  <c:v>32235</c:v>
                </c:pt>
                <c:pt idx="342">
                  <c:v>32237.5</c:v>
                </c:pt>
                <c:pt idx="343">
                  <c:v>32253</c:v>
                </c:pt>
                <c:pt idx="344">
                  <c:v>32343</c:v>
                </c:pt>
                <c:pt idx="345">
                  <c:v>32391.5</c:v>
                </c:pt>
                <c:pt idx="346">
                  <c:v>32794</c:v>
                </c:pt>
                <c:pt idx="347">
                  <c:v>32794</c:v>
                </c:pt>
                <c:pt idx="348">
                  <c:v>32843</c:v>
                </c:pt>
                <c:pt idx="349">
                  <c:v>32872</c:v>
                </c:pt>
                <c:pt idx="350">
                  <c:v>32873.5</c:v>
                </c:pt>
                <c:pt idx="351">
                  <c:v>32968.5</c:v>
                </c:pt>
                <c:pt idx="352">
                  <c:v>33455.5</c:v>
                </c:pt>
                <c:pt idx="353">
                  <c:v>33559</c:v>
                </c:pt>
                <c:pt idx="354">
                  <c:v>33997</c:v>
                </c:pt>
                <c:pt idx="355">
                  <c:v>34041</c:v>
                </c:pt>
                <c:pt idx="356">
                  <c:v>34044</c:v>
                </c:pt>
                <c:pt idx="357">
                  <c:v>34082</c:v>
                </c:pt>
                <c:pt idx="358">
                  <c:v>34091.5</c:v>
                </c:pt>
                <c:pt idx="359">
                  <c:v>34118</c:v>
                </c:pt>
                <c:pt idx="360">
                  <c:v>34190</c:v>
                </c:pt>
                <c:pt idx="361">
                  <c:v>34574</c:v>
                </c:pt>
                <c:pt idx="362">
                  <c:v>34618</c:v>
                </c:pt>
                <c:pt idx="363">
                  <c:v>35151</c:v>
                </c:pt>
                <c:pt idx="364">
                  <c:v>35275</c:v>
                </c:pt>
                <c:pt idx="365">
                  <c:v>35280</c:v>
                </c:pt>
                <c:pt idx="366">
                  <c:v>35288</c:v>
                </c:pt>
                <c:pt idx="367">
                  <c:v>35298</c:v>
                </c:pt>
                <c:pt idx="368">
                  <c:v>35316</c:v>
                </c:pt>
                <c:pt idx="369">
                  <c:v>35403</c:v>
                </c:pt>
                <c:pt idx="370">
                  <c:v>35823</c:v>
                </c:pt>
                <c:pt idx="371">
                  <c:v>35827.5</c:v>
                </c:pt>
                <c:pt idx="372">
                  <c:v>35914</c:v>
                </c:pt>
                <c:pt idx="373">
                  <c:v>35950</c:v>
                </c:pt>
                <c:pt idx="374">
                  <c:v>35996</c:v>
                </c:pt>
                <c:pt idx="375">
                  <c:v>35925.5</c:v>
                </c:pt>
                <c:pt idx="376">
                  <c:v>35925.5</c:v>
                </c:pt>
                <c:pt idx="377">
                  <c:v>36336</c:v>
                </c:pt>
                <c:pt idx="378">
                  <c:v>36423</c:v>
                </c:pt>
                <c:pt idx="379">
                  <c:v>36586</c:v>
                </c:pt>
                <c:pt idx="380">
                  <c:v>36652</c:v>
                </c:pt>
                <c:pt idx="381">
                  <c:v>34134</c:v>
                </c:pt>
                <c:pt idx="382">
                  <c:v>35244</c:v>
                </c:pt>
                <c:pt idx="383">
                  <c:v>37099</c:v>
                </c:pt>
                <c:pt idx="384">
                  <c:v>36990</c:v>
                </c:pt>
                <c:pt idx="385">
                  <c:v>37003</c:v>
                </c:pt>
                <c:pt idx="386">
                  <c:v>37034</c:v>
                </c:pt>
                <c:pt idx="387">
                  <c:v>37204</c:v>
                </c:pt>
                <c:pt idx="388">
                  <c:v>35823</c:v>
                </c:pt>
                <c:pt idx="389">
                  <c:v>36336</c:v>
                </c:pt>
                <c:pt idx="390">
                  <c:v>36423</c:v>
                </c:pt>
                <c:pt idx="391">
                  <c:v>36586</c:v>
                </c:pt>
                <c:pt idx="392">
                  <c:v>36652</c:v>
                </c:pt>
                <c:pt idx="393">
                  <c:v>36990</c:v>
                </c:pt>
                <c:pt idx="394">
                  <c:v>37003</c:v>
                </c:pt>
                <c:pt idx="395">
                  <c:v>37034</c:v>
                </c:pt>
                <c:pt idx="396">
                  <c:v>37204</c:v>
                </c:pt>
                <c:pt idx="397">
                  <c:v>37585</c:v>
                </c:pt>
                <c:pt idx="398">
                  <c:v>37635</c:v>
                </c:pt>
                <c:pt idx="399">
                  <c:v>37742</c:v>
                </c:pt>
                <c:pt idx="400">
                  <c:v>37812</c:v>
                </c:pt>
                <c:pt idx="401">
                  <c:v>37514</c:v>
                </c:pt>
                <c:pt idx="402">
                  <c:v>38157</c:v>
                </c:pt>
              </c:numCache>
            </c:numRef>
          </c:xVal>
          <c:yVal>
            <c:numRef>
              <c:f>'Active 1'!$M$21:$M$960</c:f>
              <c:numCache>
                <c:formatCode>General</c:formatCode>
                <c:ptCount val="94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C5D-46BD-9105-4BAD323CD7EB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1'!$F$21:$F$960</c:f>
              <c:numCache>
                <c:formatCode>General</c:formatCode>
                <c:ptCount val="940"/>
                <c:pt idx="0">
                  <c:v>-35829.5</c:v>
                </c:pt>
                <c:pt idx="1">
                  <c:v>-35341</c:v>
                </c:pt>
                <c:pt idx="2">
                  <c:v>-34823</c:v>
                </c:pt>
                <c:pt idx="3">
                  <c:v>-33038</c:v>
                </c:pt>
                <c:pt idx="4">
                  <c:v>-32237</c:v>
                </c:pt>
                <c:pt idx="5">
                  <c:v>-31732</c:v>
                </c:pt>
                <c:pt idx="6">
                  <c:v>-29480</c:v>
                </c:pt>
                <c:pt idx="7">
                  <c:v>-25859</c:v>
                </c:pt>
                <c:pt idx="8">
                  <c:v>-25774</c:v>
                </c:pt>
                <c:pt idx="9">
                  <c:v>-25305</c:v>
                </c:pt>
                <c:pt idx="10">
                  <c:v>-22268</c:v>
                </c:pt>
                <c:pt idx="11">
                  <c:v>-22142</c:v>
                </c:pt>
                <c:pt idx="12">
                  <c:v>-20429</c:v>
                </c:pt>
                <c:pt idx="13">
                  <c:v>-15031.5</c:v>
                </c:pt>
                <c:pt idx="14">
                  <c:v>-13155</c:v>
                </c:pt>
                <c:pt idx="15">
                  <c:v>-11890</c:v>
                </c:pt>
                <c:pt idx="16">
                  <c:v>-10198</c:v>
                </c:pt>
                <c:pt idx="17">
                  <c:v>-10169</c:v>
                </c:pt>
                <c:pt idx="18">
                  <c:v>-10145</c:v>
                </c:pt>
                <c:pt idx="19">
                  <c:v>-9726</c:v>
                </c:pt>
                <c:pt idx="20">
                  <c:v>-9721</c:v>
                </c:pt>
                <c:pt idx="21">
                  <c:v>-9640</c:v>
                </c:pt>
                <c:pt idx="22">
                  <c:v>-9068</c:v>
                </c:pt>
                <c:pt idx="23">
                  <c:v>-8936.5</c:v>
                </c:pt>
                <c:pt idx="24">
                  <c:v>-8343</c:v>
                </c:pt>
                <c:pt idx="25">
                  <c:v>-7901</c:v>
                </c:pt>
                <c:pt idx="26">
                  <c:v>-4896</c:v>
                </c:pt>
                <c:pt idx="27">
                  <c:v>-4847</c:v>
                </c:pt>
                <c:pt idx="28">
                  <c:v>-4829</c:v>
                </c:pt>
                <c:pt idx="29">
                  <c:v>-3747</c:v>
                </c:pt>
                <c:pt idx="30">
                  <c:v>-3716</c:v>
                </c:pt>
                <c:pt idx="31">
                  <c:v>-2998</c:v>
                </c:pt>
                <c:pt idx="32">
                  <c:v>-2980</c:v>
                </c:pt>
                <c:pt idx="33">
                  <c:v>-2939</c:v>
                </c:pt>
                <c:pt idx="34">
                  <c:v>-2926</c:v>
                </c:pt>
                <c:pt idx="35">
                  <c:v>0</c:v>
                </c:pt>
                <c:pt idx="36">
                  <c:v>16</c:v>
                </c:pt>
                <c:pt idx="37">
                  <c:v>1068.5</c:v>
                </c:pt>
                <c:pt idx="38">
                  <c:v>2853</c:v>
                </c:pt>
                <c:pt idx="39">
                  <c:v>3066</c:v>
                </c:pt>
                <c:pt idx="40">
                  <c:v>4097</c:v>
                </c:pt>
                <c:pt idx="41">
                  <c:v>4108.5</c:v>
                </c:pt>
                <c:pt idx="42">
                  <c:v>4110</c:v>
                </c:pt>
                <c:pt idx="43">
                  <c:v>4110</c:v>
                </c:pt>
                <c:pt idx="44">
                  <c:v>4143</c:v>
                </c:pt>
                <c:pt idx="45">
                  <c:v>4144.5</c:v>
                </c:pt>
                <c:pt idx="46">
                  <c:v>4151</c:v>
                </c:pt>
                <c:pt idx="47">
                  <c:v>4628</c:v>
                </c:pt>
                <c:pt idx="48">
                  <c:v>4687</c:v>
                </c:pt>
                <c:pt idx="49">
                  <c:v>4777</c:v>
                </c:pt>
                <c:pt idx="50">
                  <c:v>4813</c:v>
                </c:pt>
                <c:pt idx="51">
                  <c:v>5834.5</c:v>
                </c:pt>
                <c:pt idx="52">
                  <c:v>5854</c:v>
                </c:pt>
                <c:pt idx="53">
                  <c:v>5859</c:v>
                </c:pt>
                <c:pt idx="54">
                  <c:v>5895</c:v>
                </c:pt>
                <c:pt idx="55">
                  <c:v>5908</c:v>
                </c:pt>
                <c:pt idx="56">
                  <c:v>5923</c:v>
                </c:pt>
                <c:pt idx="57">
                  <c:v>5985</c:v>
                </c:pt>
                <c:pt idx="58">
                  <c:v>6162</c:v>
                </c:pt>
                <c:pt idx="59">
                  <c:v>6503</c:v>
                </c:pt>
                <c:pt idx="60">
                  <c:v>6680</c:v>
                </c:pt>
                <c:pt idx="61">
                  <c:v>6995</c:v>
                </c:pt>
                <c:pt idx="62">
                  <c:v>7062</c:v>
                </c:pt>
                <c:pt idx="63">
                  <c:v>7080</c:v>
                </c:pt>
                <c:pt idx="64">
                  <c:v>7144</c:v>
                </c:pt>
                <c:pt idx="65">
                  <c:v>7572</c:v>
                </c:pt>
                <c:pt idx="66">
                  <c:v>7585</c:v>
                </c:pt>
                <c:pt idx="67">
                  <c:v>7590</c:v>
                </c:pt>
                <c:pt idx="68">
                  <c:v>7634</c:v>
                </c:pt>
                <c:pt idx="69">
                  <c:v>7674</c:v>
                </c:pt>
                <c:pt idx="70">
                  <c:v>7679</c:v>
                </c:pt>
                <c:pt idx="71">
                  <c:v>7706</c:v>
                </c:pt>
                <c:pt idx="72">
                  <c:v>7782</c:v>
                </c:pt>
                <c:pt idx="73">
                  <c:v>8247</c:v>
                </c:pt>
                <c:pt idx="74">
                  <c:v>8311</c:v>
                </c:pt>
                <c:pt idx="75">
                  <c:v>8314</c:v>
                </c:pt>
                <c:pt idx="76">
                  <c:v>8342</c:v>
                </c:pt>
                <c:pt idx="77">
                  <c:v>8442</c:v>
                </c:pt>
                <c:pt idx="78">
                  <c:v>8804.5</c:v>
                </c:pt>
                <c:pt idx="79">
                  <c:v>8888</c:v>
                </c:pt>
                <c:pt idx="80">
                  <c:v>8888</c:v>
                </c:pt>
                <c:pt idx="81">
                  <c:v>9027</c:v>
                </c:pt>
                <c:pt idx="82">
                  <c:v>9573</c:v>
                </c:pt>
                <c:pt idx="83">
                  <c:v>9628.5</c:v>
                </c:pt>
                <c:pt idx="84">
                  <c:v>9669.5</c:v>
                </c:pt>
                <c:pt idx="85">
                  <c:v>9733.5</c:v>
                </c:pt>
                <c:pt idx="86">
                  <c:v>10135</c:v>
                </c:pt>
                <c:pt idx="87">
                  <c:v>10194</c:v>
                </c:pt>
                <c:pt idx="88">
                  <c:v>10241.5</c:v>
                </c:pt>
                <c:pt idx="89">
                  <c:v>10258</c:v>
                </c:pt>
                <c:pt idx="90">
                  <c:v>10323.5</c:v>
                </c:pt>
                <c:pt idx="91">
                  <c:v>10341.5</c:v>
                </c:pt>
                <c:pt idx="92">
                  <c:v>10627</c:v>
                </c:pt>
                <c:pt idx="93">
                  <c:v>10627</c:v>
                </c:pt>
                <c:pt idx="94">
                  <c:v>10662</c:v>
                </c:pt>
                <c:pt idx="95">
                  <c:v>10663.5</c:v>
                </c:pt>
                <c:pt idx="96">
                  <c:v>10676</c:v>
                </c:pt>
                <c:pt idx="97">
                  <c:v>10704</c:v>
                </c:pt>
                <c:pt idx="98">
                  <c:v>10707</c:v>
                </c:pt>
                <c:pt idx="99">
                  <c:v>10716</c:v>
                </c:pt>
                <c:pt idx="100">
                  <c:v>10748</c:v>
                </c:pt>
                <c:pt idx="101">
                  <c:v>10761</c:v>
                </c:pt>
                <c:pt idx="102">
                  <c:v>10768.5</c:v>
                </c:pt>
                <c:pt idx="103">
                  <c:v>10770</c:v>
                </c:pt>
                <c:pt idx="104">
                  <c:v>10840</c:v>
                </c:pt>
                <c:pt idx="105">
                  <c:v>10894</c:v>
                </c:pt>
                <c:pt idx="106">
                  <c:v>11241.5</c:v>
                </c:pt>
                <c:pt idx="107">
                  <c:v>11271</c:v>
                </c:pt>
                <c:pt idx="108">
                  <c:v>11296</c:v>
                </c:pt>
                <c:pt idx="109">
                  <c:v>11312</c:v>
                </c:pt>
                <c:pt idx="110">
                  <c:v>11338</c:v>
                </c:pt>
                <c:pt idx="111">
                  <c:v>11338</c:v>
                </c:pt>
                <c:pt idx="112">
                  <c:v>11354.5</c:v>
                </c:pt>
                <c:pt idx="113">
                  <c:v>11354.5</c:v>
                </c:pt>
                <c:pt idx="114">
                  <c:v>11356</c:v>
                </c:pt>
                <c:pt idx="115">
                  <c:v>11356</c:v>
                </c:pt>
                <c:pt idx="116">
                  <c:v>11397</c:v>
                </c:pt>
                <c:pt idx="117">
                  <c:v>11407</c:v>
                </c:pt>
                <c:pt idx="118">
                  <c:v>11432</c:v>
                </c:pt>
                <c:pt idx="119">
                  <c:v>11443</c:v>
                </c:pt>
                <c:pt idx="120">
                  <c:v>11453</c:v>
                </c:pt>
                <c:pt idx="121">
                  <c:v>11825</c:v>
                </c:pt>
                <c:pt idx="122">
                  <c:v>11853</c:v>
                </c:pt>
                <c:pt idx="123">
                  <c:v>11879</c:v>
                </c:pt>
                <c:pt idx="124">
                  <c:v>11907</c:v>
                </c:pt>
                <c:pt idx="125">
                  <c:v>11933</c:v>
                </c:pt>
                <c:pt idx="126">
                  <c:v>11933.5</c:v>
                </c:pt>
                <c:pt idx="127">
                  <c:v>11934</c:v>
                </c:pt>
                <c:pt idx="128">
                  <c:v>11952</c:v>
                </c:pt>
                <c:pt idx="129">
                  <c:v>11979</c:v>
                </c:pt>
                <c:pt idx="130">
                  <c:v>11992</c:v>
                </c:pt>
                <c:pt idx="131">
                  <c:v>11997</c:v>
                </c:pt>
                <c:pt idx="132">
                  <c:v>12043</c:v>
                </c:pt>
                <c:pt idx="133">
                  <c:v>12465</c:v>
                </c:pt>
                <c:pt idx="134">
                  <c:v>12476</c:v>
                </c:pt>
                <c:pt idx="135">
                  <c:v>12520</c:v>
                </c:pt>
                <c:pt idx="136">
                  <c:v>13053</c:v>
                </c:pt>
                <c:pt idx="137">
                  <c:v>13099</c:v>
                </c:pt>
                <c:pt idx="138">
                  <c:v>13130</c:v>
                </c:pt>
                <c:pt idx="139">
                  <c:v>13253</c:v>
                </c:pt>
                <c:pt idx="140">
                  <c:v>13669</c:v>
                </c:pt>
                <c:pt idx="141">
                  <c:v>13689</c:v>
                </c:pt>
                <c:pt idx="142">
                  <c:v>14234.5</c:v>
                </c:pt>
                <c:pt idx="143">
                  <c:v>14241</c:v>
                </c:pt>
                <c:pt idx="144">
                  <c:v>14242.5</c:v>
                </c:pt>
                <c:pt idx="145">
                  <c:v>14246</c:v>
                </c:pt>
                <c:pt idx="146">
                  <c:v>14248</c:v>
                </c:pt>
                <c:pt idx="147">
                  <c:v>14829.5</c:v>
                </c:pt>
                <c:pt idx="148">
                  <c:v>14931</c:v>
                </c:pt>
                <c:pt idx="149">
                  <c:v>15559</c:v>
                </c:pt>
                <c:pt idx="150">
                  <c:v>15564</c:v>
                </c:pt>
                <c:pt idx="151">
                  <c:v>15587</c:v>
                </c:pt>
                <c:pt idx="152">
                  <c:v>15618</c:v>
                </c:pt>
                <c:pt idx="153">
                  <c:v>15623</c:v>
                </c:pt>
                <c:pt idx="154">
                  <c:v>15636</c:v>
                </c:pt>
                <c:pt idx="155">
                  <c:v>15641</c:v>
                </c:pt>
                <c:pt idx="156">
                  <c:v>16095</c:v>
                </c:pt>
                <c:pt idx="157">
                  <c:v>16113</c:v>
                </c:pt>
                <c:pt idx="158">
                  <c:v>16124.5</c:v>
                </c:pt>
                <c:pt idx="159">
                  <c:v>16134</c:v>
                </c:pt>
                <c:pt idx="160">
                  <c:v>16134</c:v>
                </c:pt>
                <c:pt idx="161">
                  <c:v>16139</c:v>
                </c:pt>
                <c:pt idx="162">
                  <c:v>16139</c:v>
                </c:pt>
                <c:pt idx="163">
                  <c:v>16231</c:v>
                </c:pt>
                <c:pt idx="164">
                  <c:v>16249</c:v>
                </c:pt>
                <c:pt idx="165">
                  <c:v>16254</c:v>
                </c:pt>
                <c:pt idx="166">
                  <c:v>16298</c:v>
                </c:pt>
                <c:pt idx="167">
                  <c:v>16605</c:v>
                </c:pt>
                <c:pt idx="168">
                  <c:v>16695</c:v>
                </c:pt>
                <c:pt idx="169">
                  <c:v>16701</c:v>
                </c:pt>
                <c:pt idx="170">
                  <c:v>16764</c:v>
                </c:pt>
                <c:pt idx="171">
                  <c:v>16785</c:v>
                </c:pt>
                <c:pt idx="172">
                  <c:v>17229</c:v>
                </c:pt>
                <c:pt idx="173">
                  <c:v>17234</c:v>
                </c:pt>
                <c:pt idx="174">
                  <c:v>17247</c:v>
                </c:pt>
                <c:pt idx="175">
                  <c:v>17265</c:v>
                </c:pt>
                <c:pt idx="176">
                  <c:v>17265</c:v>
                </c:pt>
                <c:pt idx="177">
                  <c:v>17266.5</c:v>
                </c:pt>
                <c:pt idx="178">
                  <c:v>17266.5</c:v>
                </c:pt>
                <c:pt idx="179">
                  <c:v>17314</c:v>
                </c:pt>
                <c:pt idx="180">
                  <c:v>17316</c:v>
                </c:pt>
                <c:pt idx="181">
                  <c:v>17316</c:v>
                </c:pt>
                <c:pt idx="182">
                  <c:v>17316</c:v>
                </c:pt>
                <c:pt idx="183">
                  <c:v>17316</c:v>
                </c:pt>
                <c:pt idx="184">
                  <c:v>17317.5</c:v>
                </c:pt>
                <c:pt idx="185">
                  <c:v>17317.5</c:v>
                </c:pt>
                <c:pt idx="186">
                  <c:v>17317.5</c:v>
                </c:pt>
                <c:pt idx="187">
                  <c:v>17317.5</c:v>
                </c:pt>
                <c:pt idx="188">
                  <c:v>17337</c:v>
                </c:pt>
                <c:pt idx="189">
                  <c:v>17341</c:v>
                </c:pt>
                <c:pt idx="190">
                  <c:v>17350</c:v>
                </c:pt>
                <c:pt idx="191">
                  <c:v>17353.5</c:v>
                </c:pt>
                <c:pt idx="192">
                  <c:v>17353.5</c:v>
                </c:pt>
                <c:pt idx="193">
                  <c:v>17353.5</c:v>
                </c:pt>
                <c:pt idx="194">
                  <c:v>17353.5</c:v>
                </c:pt>
                <c:pt idx="195">
                  <c:v>17355</c:v>
                </c:pt>
                <c:pt idx="196">
                  <c:v>17355</c:v>
                </c:pt>
                <c:pt idx="197">
                  <c:v>17355</c:v>
                </c:pt>
                <c:pt idx="198">
                  <c:v>17355</c:v>
                </c:pt>
                <c:pt idx="199">
                  <c:v>17396</c:v>
                </c:pt>
                <c:pt idx="200">
                  <c:v>17414</c:v>
                </c:pt>
                <c:pt idx="201">
                  <c:v>17837</c:v>
                </c:pt>
                <c:pt idx="202">
                  <c:v>17875</c:v>
                </c:pt>
                <c:pt idx="203">
                  <c:v>17883</c:v>
                </c:pt>
                <c:pt idx="204">
                  <c:v>17883</c:v>
                </c:pt>
                <c:pt idx="205">
                  <c:v>17884.5</c:v>
                </c:pt>
                <c:pt idx="206">
                  <c:v>17884.5</c:v>
                </c:pt>
                <c:pt idx="207">
                  <c:v>17909</c:v>
                </c:pt>
                <c:pt idx="208">
                  <c:v>17909</c:v>
                </c:pt>
                <c:pt idx="209">
                  <c:v>17927</c:v>
                </c:pt>
                <c:pt idx="210">
                  <c:v>17968</c:v>
                </c:pt>
                <c:pt idx="211">
                  <c:v>18022</c:v>
                </c:pt>
                <c:pt idx="212">
                  <c:v>18040.5</c:v>
                </c:pt>
                <c:pt idx="213">
                  <c:v>18045</c:v>
                </c:pt>
                <c:pt idx="214">
                  <c:v>18045</c:v>
                </c:pt>
                <c:pt idx="215">
                  <c:v>18045</c:v>
                </c:pt>
                <c:pt idx="216">
                  <c:v>18045</c:v>
                </c:pt>
                <c:pt idx="217">
                  <c:v>18052</c:v>
                </c:pt>
                <c:pt idx="218">
                  <c:v>18103</c:v>
                </c:pt>
                <c:pt idx="219">
                  <c:v>18429</c:v>
                </c:pt>
                <c:pt idx="220">
                  <c:v>18563</c:v>
                </c:pt>
                <c:pt idx="221">
                  <c:v>18629</c:v>
                </c:pt>
                <c:pt idx="222">
                  <c:v>18645</c:v>
                </c:pt>
                <c:pt idx="223">
                  <c:v>19009</c:v>
                </c:pt>
                <c:pt idx="224">
                  <c:v>19009</c:v>
                </c:pt>
                <c:pt idx="225">
                  <c:v>19183</c:v>
                </c:pt>
                <c:pt idx="226">
                  <c:v>19191</c:v>
                </c:pt>
                <c:pt idx="227">
                  <c:v>19191</c:v>
                </c:pt>
                <c:pt idx="228">
                  <c:v>19191</c:v>
                </c:pt>
                <c:pt idx="229">
                  <c:v>19696</c:v>
                </c:pt>
                <c:pt idx="230">
                  <c:v>19787.5</c:v>
                </c:pt>
                <c:pt idx="231">
                  <c:v>19812</c:v>
                </c:pt>
                <c:pt idx="232">
                  <c:v>19817</c:v>
                </c:pt>
                <c:pt idx="233">
                  <c:v>20420</c:v>
                </c:pt>
                <c:pt idx="234">
                  <c:v>20450</c:v>
                </c:pt>
                <c:pt idx="235">
                  <c:v>20904</c:v>
                </c:pt>
                <c:pt idx="236">
                  <c:v>22053</c:v>
                </c:pt>
                <c:pt idx="237">
                  <c:v>22077.5</c:v>
                </c:pt>
                <c:pt idx="238">
                  <c:v>22107</c:v>
                </c:pt>
                <c:pt idx="239">
                  <c:v>22640</c:v>
                </c:pt>
                <c:pt idx="240">
                  <c:v>22723</c:v>
                </c:pt>
                <c:pt idx="241">
                  <c:v>22723</c:v>
                </c:pt>
                <c:pt idx="242">
                  <c:v>22723</c:v>
                </c:pt>
                <c:pt idx="243">
                  <c:v>22810</c:v>
                </c:pt>
                <c:pt idx="244">
                  <c:v>23278.5</c:v>
                </c:pt>
                <c:pt idx="245">
                  <c:v>23278.5</c:v>
                </c:pt>
                <c:pt idx="246">
                  <c:v>23278.5</c:v>
                </c:pt>
                <c:pt idx="247">
                  <c:v>23312</c:v>
                </c:pt>
                <c:pt idx="248">
                  <c:v>23392</c:v>
                </c:pt>
                <c:pt idx="249">
                  <c:v>23891.5</c:v>
                </c:pt>
                <c:pt idx="250">
                  <c:v>23891.5</c:v>
                </c:pt>
                <c:pt idx="251">
                  <c:v>23891.5</c:v>
                </c:pt>
                <c:pt idx="252">
                  <c:v>23898</c:v>
                </c:pt>
                <c:pt idx="253">
                  <c:v>23898</c:v>
                </c:pt>
                <c:pt idx="254">
                  <c:v>23898</c:v>
                </c:pt>
                <c:pt idx="255">
                  <c:v>23938</c:v>
                </c:pt>
                <c:pt idx="256">
                  <c:v>24087</c:v>
                </c:pt>
                <c:pt idx="257">
                  <c:v>24464</c:v>
                </c:pt>
                <c:pt idx="258">
                  <c:v>24520</c:v>
                </c:pt>
                <c:pt idx="259">
                  <c:v>24523</c:v>
                </c:pt>
                <c:pt idx="260">
                  <c:v>24664</c:v>
                </c:pt>
                <c:pt idx="261">
                  <c:v>24962</c:v>
                </c:pt>
                <c:pt idx="262">
                  <c:v>24962</c:v>
                </c:pt>
                <c:pt idx="263">
                  <c:v>24962</c:v>
                </c:pt>
                <c:pt idx="264">
                  <c:v>24962</c:v>
                </c:pt>
                <c:pt idx="265">
                  <c:v>24962</c:v>
                </c:pt>
                <c:pt idx="266">
                  <c:v>24962</c:v>
                </c:pt>
                <c:pt idx="267">
                  <c:v>24962</c:v>
                </c:pt>
                <c:pt idx="268">
                  <c:v>25031</c:v>
                </c:pt>
                <c:pt idx="269">
                  <c:v>25031</c:v>
                </c:pt>
                <c:pt idx="270">
                  <c:v>25069</c:v>
                </c:pt>
                <c:pt idx="271">
                  <c:v>25069</c:v>
                </c:pt>
                <c:pt idx="272">
                  <c:v>25069</c:v>
                </c:pt>
                <c:pt idx="273">
                  <c:v>25071</c:v>
                </c:pt>
                <c:pt idx="274">
                  <c:v>25071</c:v>
                </c:pt>
                <c:pt idx="275">
                  <c:v>25093</c:v>
                </c:pt>
                <c:pt idx="276">
                  <c:v>25093</c:v>
                </c:pt>
                <c:pt idx="277">
                  <c:v>25093</c:v>
                </c:pt>
                <c:pt idx="278">
                  <c:v>25265</c:v>
                </c:pt>
                <c:pt idx="279">
                  <c:v>25290</c:v>
                </c:pt>
                <c:pt idx="280">
                  <c:v>25737</c:v>
                </c:pt>
                <c:pt idx="281">
                  <c:v>25744</c:v>
                </c:pt>
                <c:pt idx="282">
                  <c:v>25790</c:v>
                </c:pt>
                <c:pt idx="283">
                  <c:v>25826</c:v>
                </c:pt>
                <c:pt idx="284">
                  <c:v>25844</c:v>
                </c:pt>
                <c:pt idx="285">
                  <c:v>26192</c:v>
                </c:pt>
                <c:pt idx="286">
                  <c:v>26201</c:v>
                </c:pt>
                <c:pt idx="287">
                  <c:v>26201</c:v>
                </c:pt>
                <c:pt idx="288">
                  <c:v>26276</c:v>
                </c:pt>
                <c:pt idx="289">
                  <c:v>26349</c:v>
                </c:pt>
                <c:pt idx="290">
                  <c:v>26408</c:v>
                </c:pt>
                <c:pt idx="291">
                  <c:v>26479</c:v>
                </c:pt>
                <c:pt idx="292">
                  <c:v>26883</c:v>
                </c:pt>
                <c:pt idx="293">
                  <c:v>26886</c:v>
                </c:pt>
                <c:pt idx="294">
                  <c:v>26886</c:v>
                </c:pt>
                <c:pt idx="295">
                  <c:v>26922</c:v>
                </c:pt>
                <c:pt idx="296">
                  <c:v>26924</c:v>
                </c:pt>
                <c:pt idx="297">
                  <c:v>26925.5</c:v>
                </c:pt>
                <c:pt idx="298">
                  <c:v>26958.5</c:v>
                </c:pt>
                <c:pt idx="299">
                  <c:v>26986</c:v>
                </c:pt>
                <c:pt idx="300">
                  <c:v>26998</c:v>
                </c:pt>
                <c:pt idx="301">
                  <c:v>27128.5</c:v>
                </c:pt>
                <c:pt idx="302">
                  <c:v>27422</c:v>
                </c:pt>
                <c:pt idx="303">
                  <c:v>27500.5</c:v>
                </c:pt>
                <c:pt idx="304">
                  <c:v>27527</c:v>
                </c:pt>
                <c:pt idx="305">
                  <c:v>27528</c:v>
                </c:pt>
                <c:pt idx="306">
                  <c:v>27547</c:v>
                </c:pt>
                <c:pt idx="307">
                  <c:v>27553</c:v>
                </c:pt>
                <c:pt idx="308">
                  <c:v>27553</c:v>
                </c:pt>
                <c:pt idx="309">
                  <c:v>28001</c:v>
                </c:pt>
                <c:pt idx="310">
                  <c:v>28071</c:v>
                </c:pt>
                <c:pt idx="311">
                  <c:v>28076</c:v>
                </c:pt>
                <c:pt idx="312">
                  <c:v>28732</c:v>
                </c:pt>
                <c:pt idx="313">
                  <c:v>28778</c:v>
                </c:pt>
                <c:pt idx="314">
                  <c:v>29134</c:v>
                </c:pt>
                <c:pt idx="315">
                  <c:v>29404</c:v>
                </c:pt>
                <c:pt idx="316">
                  <c:v>29706</c:v>
                </c:pt>
                <c:pt idx="317">
                  <c:v>29801</c:v>
                </c:pt>
                <c:pt idx="318">
                  <c:v>29917</c:v>
                </c:pt>
                <c:pt idx="319">
                  <c:v>30017</c:v>
                </c:pt>
                <c:pt idx="320">
                  <c:v>30046.5</c:v>
                </c:pt>
                <c:pt idx="321">
                  <c:v>30378</c:v>
                </c:pt>
                <c:pt idx="322">
                  <c:v>30623</c:v>
                </c:pt>
                <c:pt idx="323">
                  <c:v>30629.5</c:v>
                </c:pt>
                <c:pt idx="324">
                  <c:v>30671</c:v>
                </c:pt>
                <c:pt idx="325">
                  <c:v>30979</c:v>
                </c:pt>
                <c:pt idx="326">
                  <c:v>31054.5</c:v>
                </c:pt>
                <c:pt idx="327">
                  <c:v>31060</c:v>
                </c:pt>
                <c:pt idx="328">
                  <c:v>31106</c:v>
                </c:pt>
                <c:pt idx="329">
                  <c:v>31130</c:v>
                </c:pt>
                <c:pt idx="330">
                  <c:v>31574</c:v>
                </c:pt>
                <c:pt idx="331">
                  <c:v>31669</c:v>
                </c:pt>
                <c:pt idx="332">
                  <c:v>31707</c:v>
                </c:pt>
                <c:pt idx="333">
                  <c:v>31707</c:v>
                </c:pt>
                <c:pt idx="334">
                  <c:v>31713</c:v>
                </c:pt>
                <c:pt idx="335">
                  <c:v>31761</c:v>
                </c:pt>
                <c:pt idx="336">
                  <c:v>31761</c:v>
                </c:pt>
                <c:pt idx="337">
                  <c:v>32169</c:v>
                </c:pt>
                <c:pt idx="338">
                  <c:v>32180.5</c:v>
                </c:pt>
                <c:pt idx="339">
                  <c:v>32188.5</c:v>
                </c:pt>
                <c:pt idx="340">
                  <c:v>32235</c:v>
                </c:pt>
                <c:pt idx="341">
                  <c:v>32235</c:v>
                </c:pt>
                <c:pt idx="342">
                  <c:v>32237.5</c:v>
                </c:pt>
                <c:pt idx="343">
                  <c:v>32253</c:v>
                </c:pt>
                <c:pt idx="344">
                  <c:v>32343</c:v>
                </c:pt>
                <c:pt idx="345">
                  <c:v>32391.5</c:v>
                </c:pt>
                <c:pt idx="346">
                  <c:v>32794</c:v>
                </c:pt>
                <c:pt idx="347">
                  <c:v>32794</c:v>
                </c:pt>
                <c:pt idx="348">
                  <c:v>32843</c:v>
                </c:pt>
                <c:pt idx="349">
                  <c:v>32872</c:v>
                </c:pt>
                <c:pt idx="350">
                  <c:v>32873.5</c:v>
                </c:pt>
                <c:pt idx="351">
                  <c:v>32968.5</c:v>
                </c:pt>
                <c:pt idx="352">
                  <c:v>33455.5</c:v>
                </c:pt>
                <c:pt idx="353">
                  <c:v>33559</c:v>
                </c:pt>
                <c:pt idx="354">
                  <c:v>33997</c:v>
                </c:pt>
                <c:pt idx="355">
                  <c:v>34041</c:v>
                </c:pt>
                <c:pt idx="356">
                  <c:v>34044</c:v>
                </c:pt>
                <c:pt idx="357">
                  <c:v>34082</c:v>
                </c:pt>
                <c:pt idx="358">
                  <c:v>34091.5</c:v>
                </c:pt>
                <c:pt idx="359">
                  <c:v>34118</c:v>
                </c:pt>
                <c:pt idx="360">
                  <c:v>34190</c:v>
                </c:pt>
                <c:pt idx="361">
                  <c:v>34574</c:v>
                </c:pt>
                <c:pt idx="362">
                  <c:v>34618</c:v>
                </c:pt>
                <c:pt idx="363">
                  <c:v>35151</c:v>
                </c:pt>
                <c:pt idx="364">
                  <c:v>35275</c:v>
                </c:pt>
                <c:pt idx="365">
                  <c:v>35280</c:v>
                </c:pt>
                <c:pt idx="366">
                  <c:v>35288</c:v>
                </c:pt>
                <c:pt idx="367">
                  <c:v>35298</c:v>
                </c:pt>
                <c:pt idx="368">
                  <c:v>35316</c:v>
                </c:pt>
                <c:pt idx="369">
                  <c:v>35403</c:v>
                </c:pt>
                <c:pt idx="370">
                  <c:v>35823</c:v>
                </c:pt>
                <c:pt idx="371">
                  <c:v>35827.5</c:v>
                </c:pt>
                <c:pt idx="372">
                  <c:v>35914</c:v>
                </c:pt>
                <c:pt idx="373">
                  <c:v>35950</c:v>
                </c:pt>
                <c:pt idx="374">
                  <c:v>35996</c:v>
                </c:pt>
                <c:pt idx="375">
                  <c:v>35925.5</c:v>
                </c:pt>
                <c:pt idx="376">
                  <c:v>35925.5</c:v>
                </c:pt>
                <c:pt idx="377">
                  <c:v>36336</c:v>
                </c:pt>
                <c:pt idx="378">
                  <c:v>36423</c:v>
                </c:pt>
                <c:pt idx="379">
                  <c:v>36586</c:v>
                </c:pt>
                <c:pt idx="380">
                  <c:v>36652</c:v>
                </c:pt>
                <c:pt idx="381">
                  <c:v>34134</c:v>
                </c:pt>
                <c:pt idx="382">
                  <c:v>35244</c:v>
                </c:pt>
                <c:pt idx="383">
                  <c:v>37099</c:v>
                </c:pt>
                <c:pt idx="384">
                  <c:v>36990</c:v>
                </c:pt>
                <c:pt idx="385">
                  <c:v>37003</c:v>
                </c:pt>
                <c:pt idx="386">
                  <c:v>37034</c:v>
                </c:pt>
                <c:pt idx="387">
                  <c:v>37204</c:v>
                </c:pt>
                <c:pt idx="388">
                  <c:v>35823</c:v>
                </c:pt>
                <c:pt idx="389">
                  <c:v>36336</c:v>
                </c:pt>
                <c:pt idx="390">
                  <c:v>36423</c:v>
                </c:pt>
                <c:pt idx="391">
                  <c:v>36586</c:v>
                </c:pt>
                <c:pt idx="392">
                  <c:v>36652</c:v>
                </c:pt>
                <c:pt idx="393">
                  <c:v>36990</c:v>
                </c:pt>
                <c:pt idx="394">
                  <c:v>37003</c:v>
                </c:pt>
                <c:pt idx="395">
                  <c:v>37034</c:v>
                </c:pt>
                <c:pt idx="396">
                  <c:v>37204</c:v>
                </c:pt>
                <c:pt idx="397">
                  <c:v>37585</c:v>
                </c:pt>
                <c:pt idx="398">
                  <c:v>37635</c:v>
                </c:pt>
                <c:pt idx="399">
                  <c:v>37742</c:v>
                </c:pt>
                <c:pt idx="400">
                  <c:v>37812</c:v>
                </c:pt>
                <c:pt idx="401">
                  <c:v>37514</c:v>
                </c:pt>
                <c:pt idx="402">
                  <c:v>38157</c:v>
                </c:pt>
              </c:numCache>
            </c:numRef>
          </c:xVal>
          <c:yVal>
            <c:numRef>
              <c:f>'Active 1'!$N$21:$N$960</c:f>
              <c:numCache>
                <c:formatCode>General</c:formatCode>
                <c:ptCount val="940"/>
                <c:pt idx="315">
                  <c:v>-4.6857360001013149E-2</c:v>
                </c:pt>
                <c:pt idx="316">
                  <c:v>-4.5790039999701548E-2</c:v>
                </c:pt>
                <c:pt idx="317">
                  <c:v>-4.6947340000770055E-2</c:v>
                </c:pt>
                <c:pt idx="318">
                  <c:v>-4.7626780004065949E-2</c:v>
                </c:pt>
                <c:pt idx="321">
                  <c:v>-5.1198519999161363E-2</c:v>
                </c:pt>
                <c:pt idx="324">
                  <c:v>-5.3393139991385397E-2</c:v>
                </c:pt>
                <c:pt idx="329">
                  <c:v>-5.1634199997351971E-2</c:v>
                </c:pt>
                <c:pt idx="332">
                  <c:v>-5.8585380000295117E-2</c:v>
                </c:pt>
                <c:pt idx="335">
                  <c:v>-6.151374000182841E-2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C5D-46BD-9105-4BAD323CD7EB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1'!$F$21:$F$960</c:f>
              <c:numCache>
                <c:formatCode>General</c:formatCode>
                <c:ptCount val="940"/>
                <c:pt idx="0">
                  <c:v>-35829.5</c:v>
                </c:pt>
                <c:pt idx="1">
                  <c:v>-35341</c:v>
                </c:pt>
                <c:pt idx="2">
                  <c:v>-34823</c:v>
                </c:pt>
                <c:pt idx="3">
                  <c:v>-33038</c:v>
                </c:pt>
                <c:pt idx="4">
                  <c:v>-32237</c:v>
                </c:pt>
                <c:pt idx="5">
                  <c:v>-31732</c:v>
                </c:pt>
                <c:pt idx="6">
                  <c:v>-29480</c:v>
                </c:pt>
                <c:pt idx="7">
                  <c:v>-25859</c:v>
                </c:pt>
                <c:pt idx="8">
                  <c:v>-25774</c:v>
                </c:pt>
                <c:pt idx="9">
                  <c:v>-25305</c:v>
                </c:pt>
                <c:pt idx="10">
                  <c:v>-22268</c:v>
                </c:pt>
                <c:pt idx="11">
                  <c:v>-22142</c:v>
                </c:pt>
                <c:pt idx="12">
                  <c:v>-20429</c:v>
                </c:pt>
                <c:pt idx="13">
                  <c:v>-15031.5</c:v>
                </c:pt>
                <c:pt idx="14">
                  <c:v>-13155</c:v>
                </c:pt>
                <c:pt idx="15">
                  <c:v>-11890</c:v>
                </c:pt>
                <c:pt idx="16">
                  <c:v>-10198</c:v>
                </c:pt>
                <c:pt idx="17">
                  <c:v>-10169</c:v>
                </c:pt>
                <c:pt idx="18">
                  <c:v>-10145</c:v>
                </c:pt>
                <c:pt idx="19">
                  <c:v>-9726</c:v>
                </c:pt>
                <c:pt idx="20">
                  <c:v>-9721</c:v>
                </c:pt>
                <c:pt idx="21">
                  <c:v>-9640</c:v>
                </c:pt>
                <c:pt idx="22">
                  <c:v>-9068</c:v>
                </c:pt>
                <c:pt idx="23">
                  <c:v>-8936.5</c:v>
                </c:pt>
                <c:pt idx="24">
                  <c:v>-8343</c:v>
                </c:pt>
                <c:pt idx="25">
                  <c:v>-7901</c:v>
                </c:pt>
                <c:pt idx="26">
                  <c:v>-4896</c:v>
                </c:pt>
                <c:pt idx="27">
                  <c:v>-4847</c:v>
                </c:pt>
                <c:pt idx="28">
                  <c:v>-4829</c:v>
                </c:pt>
                <c:pt idx="29">
                  <c:v>-3747</c:v>
                </c:pt>
                <c:pt idx="30">
                  <c:v>-3716</c:v>
                </c:pt>
                <c:pt idx="31">
                  <c:v>-2998</c:v>
                </c:pt>
                <c:pt idx="32">
                  <c:v>-2980</c:v>
                </c:pt>
                <c:pt idx="33">
                  <c:v>-2939</c:v>
                </c:pt>
                <c:pt idx="34">
                  <c:v>-2926</c:v>
                </c:pt>
                <c:pt idx="35">
                  <c:v>0</c:v>
                </c:pt>
                <c:pt idx="36">
                  <c:v>16</c:v>
                </c:pt>
                <c:pt idx="37">
                  <c:v>1068.5</c:v>
                </c:pt>
                <c:pt idx="38">
                  <c:v>2853</c:v>
                </c:pt>
                <c:pt idx="39">
                  <c:v>3066</c:v>
                </c:pt>
                <c:pt idx="40">
                  <c:v>4097</c:v>
                </c:pt>
                <c:pt idx="41">
                  <c:v>4108.5</c:v>
                </c:pt>
                <c:pt idx="42">
                  <c:v>4110</c:v>
                </c:pt>
                <c:pt idx="43">
                  <c:v>4110</c:v>
                </c:pt>
                <c:pt idx="44">
                  <c:v>4143</c:v>
                </c:pt>
                <c:pt idx="45">
                  <c:v>4144.5</c:v>
                </c:pt>
                <c:pt idx="46">
                  <c:v>4151</c:v>
                </c:pt>
                <c:pt idx="47">
                  <c:v>4628</c:v>
                </c:pt>
                <c:pt idx="48">
                  <c:v>4687</c:v>
                </c:pt>
                <c:pt idx="49">
                  <c:v>4777</c:v>
                </c:pt>
                <c:pt idx="50">
                  <c:v>4813</c:v>
                </c:pt>
                <c:pt idx="51">
                  <c:v>5834.5</c:v>
                </c:pt>
                <c:pt idx="52">
                  <c:v>5854</c:v>
                </c:pt>
                <c:pt idx="53">
                  <c:v>5859</c:v>
                </c:pt>
                <c:pt idx="54">
                  <c:v>5895</c:v>
                </c:pt>
                <c:pt idx="55">
                  <c:v>5908</c:v>
                </c:pt>
                <c:pt idx="56">
                  <c:v>5923</c:v>
                </c:pt>
                <c:pt idx="57">
                  <c:v>5985</c:v>
                </c:pt>
                <c:pt idx="58">
                  <c:v>6162</c:v>
                </c:pt>
                <c:pt idx="59">
                  <c:v>6503</c:v>
                </c:pt>
                <c:pt idx="60">
                  <c:v>6680</c:v>
                </c:pt>
                <c:pt idx="61">
                  <c:v>6995</c:v>
                </c:pt>
                <c:pt idx="62">
                  <c:v>7062</c:v>
                </c:pt>
                <c:pt idx="63">
                  <c:v>7080</c:v>
                </c:pt>
                <c:pt idx="64">
                  <c:v>7144</c:v>
                </c:pt>
                <c:pt idx="65">
                  <c:v>7572</c:v>
                </c:pt>
                <c:pt idx="66">
                  <c:v>7585</c:v>
                </c:pt>
                <c:pt idx="67">
                  <c:v>7590</c:v>
                </c:pt>
                <c:pt idx="68">
                  <c:v>7634</c:v>
                </c:pt>
                <c:pt idx="69">
                  <c:v>7674</c:v>
                </c:pt>
                <c:pt idx="70">
                  <c:v>7679</c:v>
                </c:pt>
                <c:pt idx="71">
                  <c:v>7706</c:v>
                </c:pt>
                <c:pt idx="72">
                  <c:v>7782</c:v>
                </c:pt>
                <c:pt idx="73">
                  <c:v>8247</c:v>
                </c:pt>
                <c:pt idx="74">
                  <c:v>8311</c:v>
                </c:pt>
                <c:pt idx="75">
                  <c:v>8314</c:v>
                </c:pt>
                <c:pt idx="76">
                  <c:v>8342</c:v>
                </c:pt>
                <c:pt idx="77">
                  <c:v>8442</c:v>
                </c:pt>
                <c:pt idx="78">
                  <c:v>8804.5</c:v>
                </c:pt>
                <c:pt idx="79">
                  <c:v>8888</c:v>
                </c:pt>
                <c:pt idx="80">
                  <c:v>8888</c:v>
                </c:pt>
                <c:pt idx="81">
                  <c:v>9027</c:v>
                </c:pt>
                <c:pt idx="82">
                  <c:v>9573</c:v>
                </c:pt>
                <c:pt idx="83">
                  <c:v>9628.5</c:v>
                </c:pt>
                <c:pt idx="84">
                  <c:v>9669.5</c:v>
                </c:pt>
                <c:pt idx="85">
                  <c:v>9733.5</c:v>
                </c:pt>
                <c:pt idx="86">
                  <c:v>10135</c:v>
                </c:pt>
                <c:pt idx="87">
                  <c:v>10194</c:v>
                </c:pt>
                <c:pt idx="88">
                  <c:v>10241.5</c:v>
                </c:pt>
                <c:pt idx="89">
                  <c:v>10258</c:v>
                </c:pt>
                <c:pt idx="90">
                  <c:v>10323.5</c:v>
                </c:pt>
                <c:pt idx="91">
                  <c:v>10341.5</c:v>
                </c:pt>
                <c:pt idx="92">
                  <c:v>10627</c:v>
                </c:pt>
                <c:pt idx="93">
                  <c:v>10627</c:v>
                </c:pt>
                <c:pt idx="94">
                  <c:v>10662</c:v>
                </c:pt>
                <c:pt idx="95">
                  <c:v>10663.5</c:v>
                </c:pt>
                <c:pt idx="96">
                  <c:v>10676</c:v>
                </c:pt>
                <c:pt idx="97">
                  <c:v>10704</c:v>
                </c:pt>
                <c:pt idx="98">
                  <c:v>10707</c:v>
                </c:pt>
                <c:pt idx="99">
                  <c:v>10716</c:v>
                </c:pt>
                <c:pt idx="100">
                  <c:v>10748</c:v>
                </c:pt>
                <c:pt idx="101">
                  <c:v>10761</c:v>
                </c:pt>
                <c:pt idx="102">
                  <c:v>10768.5</c:v>
                </c:pt>
                <c:pt idx="103">
                  <c:v>10770</c:v>
                </c:pt>
                <c:pt idx="104">
                  <c:v>10840</c:v>
                </c:pt>
                <c:pt idx="105">
                  <c:v>10894</c:v>
                </c:pt>
                <c:pt idx="106">
                  <c:v>11241.5</c:v>
                </c:pt>
                <c:pt idx="107">
                  <c:v>11271</c:v>
                </c:pt>
                <c:pt idx="108">
                  <c:v>11296</c:v>
                </c:pt>
                <c:pt idx="109">
                  <c:v>11312</c:v>
                </c:pt>
                <c:pt idx="110">
                  <c:v>11338</c:v>
                </c:pt>
                <c:pt idx="111">
                  <c:v>11338</c:v>
                </c:pt>
                <c:pt idx="112">
                  <c:v>11354.5</c:v>
                </c:pt>
                <c:pt idx="113">
                  <c:v>11354.5</c:v>
                </c:pt>
                <c:pt idx="114">
                  <c:v>11356</c:v>
                </c:pt>
                <c:pt idx="115">
                  <c:v>11356</c:v>
                </c:pt>
                <c:pt idx="116">
                  <c:v>11397</c:v>
                </c:pt>
                <c:pt idx="117">
                  <c:v>11407</c:v>
                </c:pt>
                <c:pt idx="118">
                  <c:v>11432</c:v>
                </c:pt>
                <c:pt idx="119">
                  <c:v>11443</c:v>
                </c:pt>
                <c:pt idx="120">
                  <c:v>11453</c:v>
                </c:pt>
                <c:pt idx="121">
                  <c:v>11825</c:v>
                </c:pt>
                <c:pt idx="122">
                  <c:v>11853</c:v>
                </c:pt>
                <c:pt idx="123">
                  <c:v>11879</c:v>
                </c:pt>
                <c:pt idx="124">
                  <c:v>11907</c:v>
                </c:pt>
                <c:pt idx="125">
                  <c:v>11933</c:v>
                </c:pt>
                <c:pt idx="126">
                  <c:v>11933.5</c:v>
                </c:pt>
                <c:pt idx="127">
                  <c:v>11934</c:v>
                </c:pt>
                <c:pt idx="128">
                  <c:v>11952</c:v>
                </c:pt>
                <c:pt idx="129">
                  <c:v>11979</c:v>
                </c:pt>
                <c:pt idx="130">
                  <c:v>11992</c:v>
                </c:pt>
                <c:pt idx="131">
                  <c:v>11997</c:v>
                </c:pt>
                <c:pt idx="132">
                  <c:v>12043</c:v>
                </c:pt>
                <c:pt idx="133">
                  <c:v>12465</c:v>
                </c:pt>
                <c:pt idx="134">
                  <c:v>12476</c:v>
                </c:pt>
                <c:pt idx="135">
                  <c:v>12520</c:v>
                </c:pt>
                <c:pt idx="136">
                  <c:v>13053</c:v>
                </c:pt>
                <c:pt idx="137">
                  <c:v>13099</c:v>
                </c:pt>
                <c:pt idx="138">
                  <c:v>13130</c:v>
                </c:pt>
                <c:pt idx="139">
                  <c:v>13253</c:v>
                </c:pt>
                <c:pt idx="140">
                  <c:v>13669</c:v>
                </c:pt>
                <c:pt idx="141">
                  <c:v>13689</c:v>
                </c:pt>
                <c:pt idx="142">
                  <c:v>14234.5</c:v>
                </c:pt>
                <c:pt idx="143">
                  <c:v>14241</c:v>
                </c:pt>
                <c:pt idx="144">
                  <c:v>14242.5</c:v>
                </c:pt>
                <c:pt idx="145">
                  <c:v>14246</c:v>
                </c:pt>
                <c:pt idx="146">
                  <c:v>14248</c:v>
                </c:pt>
                <c:pt idx="147">
                  <c:v>14829.5</c:v>
                </c:pt>
                <c:pt idx="148">
                  <c:v>14931</c:v>
                </c:pt>
                <c:pt idx="149">
                  <c:v>15559</c:v>
                </c:pt>
                <c:pt idx="150">
                  <c:v>15564</c:v>
                </c:pt>
                <c:pt idx="151">
                  <c:v>15587</c:v>
                </c:pt>
                <c:pt idx="152">
                  <c:v>15618</c:v>
                </c:pt>
                <c:pt idx="153">
                  <c:v>15623</c:v>
                </c:pt>
                <c:pt idx="154">
                  <c:v>15636</c:v>
                </c:pt>
                <c:pt idx="155">
                  <c:v>15641</c:v>
                </c:pt>
                <c:pt idx="156">
                  <c:v>16095</c:v>
                </c:pt>
                <c:pt idx="157">
                  <c:v>16113</c:v>
                </c:pt>
                <c:pt idx="158">
                  <c:v>16124.5</c:v>
                </c:pt>
                <c:pt idx="159">
                  <c:v>16134</c:v>
                </c:pt>
                <c:pt idx="160">
                  <c:v>16134</c:v>
                </c:pt>
                <c:pt idx="161">
                  <c:v>16139</c:v>
                </c:pt>
                <c:pt idx="162">
                  <c:v>16139</c:v>
                </c:pt>
                <c:pt idx="163">
                  <c:v>16231</c:v>
                </c:pt>
                <c:pt idx="164">
                  <c:v>16249</c:v>
                </c:pt>
                <c:pt idx="165">
                  <c:v>16254</c:v>
                </c:pt>
                <c:pt idx="166">
                  <c:v>16298</c:v>
                </c:pt>
                <c:pt idx="167">
                  <c:v>16605</c:v>
                </c:pt>
                <c:pt idx="168">
                  <c:v>16695</c:v>
                </c:pt>
                <c:pt idx="169">
                  <c:v>16701</c:v>
                </c:pt>
                <c:pt idx="170">
                  <c:v>16764</c:v>
                </c:pt>
                <c:pt idx="171">
                  <c:v>16785</c:v>
                </c:pt>
                <c:pt idx="172">
                  <c:v>17229</c:v>
                </c:pt>
                <c:pt idx="173">
                  <c:v>17234</c:v>
                </c:pt>
                <c:pt idx="174">
                  <c:v>17247</c:v>
                </c:pt>
                <c:pt idx="175">
                  <c:v>17265</c:v>
                </c:pt>
                <c:pt idx="176">
                  <c:v>17265</c:v>
                </c:pt>
                <c:pt idx="177">
                  <c:v>17266.5</c:v>
                </c:pt>
                <c:pt idx="178">
                  <c:v>17266.5</c:v>
                </c:pt>
                <c:pt idx="179">
                  <c:v>17314</c:v>
                </c:pt>
                <c:pt idx="180">
                  <c:v>17316</c:v>
                </c:pt>
                <c:pt idx="181">
                  <c:v>17316</c:v>
                </c:pt>
                <c:pt idx="182">
                  <c:v>17316</c:v>
                </c:pt>
                <c:pt idx="183">
                  <c:v>17316</c:v>
                </c:pt>
                <c:pt idx="184">
                  <c:v>17317.5</c:v>
                </c:pt>
                <c:pt idx="185">
                  <c:v>17317.5</c:v>
                </c:pt>
                <c:pt idx="186">
                  <c:v>17317.5</c:v>
                </c:pt>
                <c:pt idx="187">
                  <c:v>17317.5</c:v>
                </c:pt>
                <c:pt idx="188">
                  <c:v>17337</c:v>
                </c:pt>
                <c:pt idx="189">
                  <c:v>17341</c:v>
                </c:pt>
                <c:pt idx="190">
                  <c:v>17350</c:v>
                </c:pt>
                <c:pt idx="191">
                  <c:v>17353.5</c:v>
                </c:pt>
                <c:pt idx="192">
                  <c:v>17353.5</c:v>
                </c:pt>
                <c:pt idx="193">
                  <c:v>17353.5</c:v>
                </c:pt>
                <c:pt idx="194">
                  <c:v>17353.5</c:v>
                </c:pt>
                <c:pt idx="195">
                  <c:v>17355</c:v>
                </c:pt>
                <c:pt idx="196">
                  <c:v>17355</c:v>
                </c:pt>
                <c:pt idx="197">
                  <c:v>17355</c:v>
                </c:pt>
                <c:pt idx="198">
                  <c:v>17355</c:v>
                </c:pt>
                <c:pt idx="199">
                  <c:v>17396</c:v>
                </c:pt>
                <c:pt idx="200">
                  <c:v>17414</c:v>
                </c:pt>
                <c:pt idx="201">
                  <c:v>17837</c:v>
                </c:pt>
                <c:pt idx="202">
                  <c:v>17875</c:v>
                </c:pt>
                <c:pt idx="203">
                  <c:v>17883</c:v>
                </c:pt>
                <c:pt idx="204">
                  <c:v>17883</c:v>
                </c:pt>
                <c:pt idx="205">
                  <c:v>17884.5</c:v>
                </c:pt>
                <c:pt idx="206">
                  <c:v>17884.5</c:v>
                </c:pt>
                <c:pt idx="207">
                  <c:v>17909</c:v>
                </c:pt>
                <c:pt idx="208">
                  <c:v>17909</c:v>
                </c:pt>
                <c:pt idx="209">
                  <c:v>17927</c:v>
                </c:pt>
                <c:pt idx="210">
                  <c:v>17968</c:v>
                </c:pt>
                <c:pt idx="211">
                  <c:v>18022</c:v>
                </c:pt>
                <c:pt idx="212">
                  <c:v>18040.5</c:v>
                </c:pt>
                <c:pt idx="213">
                  <c:v>18045</c:v>
                </c:pt>
                <c:pt idx="214">
                  <c:v>18045</c:v>
                </c:pt>
                <c:pt idx="215">
                  <c:v>18045</c:v>
                </c:pt>
                <c:pt idx="216">
                  <c:v>18045</c:v>
                </c:pt>
                <c:pt idx="217">
                  <c:v>18052</c:v>
                </c:pt>
                <c:pt idx="218">
                  <c:v>18103</c:v>
                </c:pt>
                <c:pt idx="219">
                  <c:v>18429</c:v>
                </c:pt>
                <c:pt idx="220">
                  <c:v>18563</c:v>
                </c:pt>
                <c:pt idx="221">
                  <c:v>18629</c:v>
                </c:pt>
                <c:pt idx="222">
                  <c:v>18645</c:v>
                </c:pt>
                <c:pt idx="223">
                  <c:v>19009</c:v>
                </c:pt>
                <c:pt idx="224">
                  <c:v>19009</c:v>
                </c:pt>
                <c:pt idx="225">
                  <c:v>19183</c:v>
                </c:pt>
                <c:pt idx="226">
                  <c:v>19191</c:v>
                </c:pt>
                <c:pt idx="227">
                  <c:v>19191</c:v>
                </c:pt>
                <c:pt idx="228">
                  <c:v>19191</c:v>
                </c:pt>
                <c:pt idx="229">
                  <c:v>19696</c:v>
                </c:pt>
                <c:pt idx="230">
                  <c:v>19787.5</c:v>
                </c:pt>
                <c:pt idx="231">
                  <c:v>19812</c:v>
                </c:pt>
                <c:pt idx="232">
                  <c:v>19817</c:v>
                </c:pt>
                <c:pt idx="233">
                  <c:v>20420</c:v>
                </c:pt>
                <c:pt idx="234">
                  <c:v>20450</c:v>
                </c:pt>
                <c:pt idx="235">
                  <c:v>20904</c:v>
                </c:pt>
                <c:pt idx="236">
                  <c:v>22053</c:v>
                </c:pt>
                <c:pt idx="237">
                  <c:v>22077.5</c:v>
                </c:pt>
                <c:pt idx="238">
                  <c:v>22107</c:v>
                </c:pt>
                <c:pt idx="239">
                  <c:v>22640</c:v>
                </c:pt>
                <c:pt idx="240">
                  <c:v>22723</c:v>
                </c:pt>
                <c:pt idx="241">
                  <c:v>22723</c:v>
                </c:pt>
                <c:pt idx="242">
                  <c:v>22723</c:v>
                </c:pt>
                <c:pt idx="243">
                  <c:v>22810</c:v>
                </c:pt>
                <c:pt idx="244">
                  <c:v>23278.5</c:v>
                </c:pt>
                <c:pt idx="245">
                  <c:v>23278.5</c:v>
                </c:pt>
                <c:pt idx="246">
                  <c:v>23278.5</c:v>
                </c:pt>
                <c:pt idx="247">
                  <c:v>23312</c:v>
                </c:pt>
                <c:pt idx="248">
                  <c:v>23392</c:v>
                </c:pt>
                <c:pt idx="249">
                  <c:v>23891.5</c:v>
                </c:pt>
                <c:pt idx="250">
                  <c:v>23891.5</c:v>
                </c:pt>
                <c:pt idx="251">
                  <c:v>23891.5</c:v>
                </c:pt>
                <c:pt idx="252">
                  <c:v>23898</c:v>
                </c:pt>
                <c:pt idx="253">
                  <c:v>23898</c:v>
                </c:pt>
                <c:pt idx="254">
                  <c:v>23898</c:v>
                </c:pt>
                <c:pt idx="255">
                  <c:v>23938</c:v>
                </c:pt>
                <c:pt idx="256">
                  <c:v>24087</c:v>
                </c:pt>
                <c:pt idx="257">
                  <c:v>24464</c:v>
                </c:pt>
                <c:pt idx="258">
                  <c:v>24520</c:v>
                </c:pt>
                <c:pt idx="259">
                  <c:v>24523</c:v>
                </c:pt>
                <c:pt idx="260">
                  <c:v>24664</c:v>
                </c:pt>
                <c:pt idx="261">
                  <c:v>24962</c:v>
                </c:pt>
                <c:pt idx="262">
                  <c:v>24962</c:v>
                </c:pt>
                <c:pt idx="263">
                  <c:v>24962</c:v>
                </c:pt>
                <c:pt idx="264">
                  <c:v>24962</c:v>
                </c:pt>
                <c:pt idx="265">
                  <c:v>24962</c:v>
                </c:pt>
                <c:pt idx="266">
                  <c:v>24962</c:v>
                </c:pt>
                <c:pt idx="267">
                  <c:v>24962</c:v>
                </c:pt>
                <c:pt idx="268">
                  <c:v>25031</c:v>
                </c:pt>
                <c:pt idx="269">
                  <c:v>25031</c:v>
                </c:pt>
                <c:pt idx="270">
                  <c:v>25069</c:v>
                </c:pt>
                <c:pt idx="271">
                  <c:v>25069</c:v>
                </c:pt>
                <c:pt idx="272">
                  <c:v>25069</c:v>
                </c:pt>
                <c:pt idx="273">
                  <c:v>25071</c:v>
                </c:pt>
                <c:pt idx="274">
                  <c:v>25071</c:v>
                </c:pt>
                <c:pt idx="275">
                  <c:v>25093</c:v>
                </c:pt>
                <c:pt idx="276">
                  <c:v>25093</c:v>
                </c:pt>
                <c:pt idx="277">
                  <c:v>25093</c:v>
                </c:pt>
                <c:pt idx="278">
                  <c:v>25265</c:v>
                </c:pt>
                <c:pt idx="279">
                  <c:v>25290</c:v>
                </c:pt>
                <c:pt idx="280">
                  <c:v>25737</c:v>
                </c:pt>
                <c:pt idx="281">
                  <c:v>25744</c:v>
                </c:pt>
                <c:pt idx="282">
                  <c:v>25790</c:v>
                </c:pt>
                <c:pt idx="283">
                  <c:v>25826</c:v>
                </c:pt>
                <c:pt idx="284">
                  <c:v>25844</c:v>
                </c:pt>
                <c:pt idx="285">
                  <c:v>26192</c:v>
                </c:pt>
                <c:pt idx="286">
                  <c:v>26201</c:v>
                </c:pt>
                <c:pt idx="287">
                  <c:v>26201</c:v>
                </c:pt>
                <c:pt idx="288">
                  <c:v>26276</c:v>
                </c:pt>
                <c:pt idx="289">
                  <c:v>26349</c:v>
                </c:pt>
                <c:pt idx="290">
                  <c:v>26408</c:v>
                </c:pt>
                <c:pt idx="291">
                  <c:v>26479</c:v>
                </c:pt>
                <c:pt idx="292">
                  <c:v>26883</c:v>
                </c:pt>
                <c:pt idx="293">
                  <c:v>26886</c:v>
                </c:pt>
                <c:pt idx="294">
                  <c:v>26886</c:v>
                </c:pt>
                <c:pt idx="295">
                  <c:v>26922</c:v>
                </c:pt>
                <c:pt idx="296">
                  <c:v>26924</c:v>
                </c:pt>
                <c:pt idx="297">
                  <c:v>26925.5</c:v>
                </c:pt>
                <c:pt idx="298">
                  <c:v>26958.5</c:v>
                </c:pt>
                <c:pt idx="299">
                  <c:v>26986</c:v>
                </c:pt>
                <c:pt idx="300">
                  <c:v>26998</c:v>
                </c:pt>
                <c:pt idx="301">
                  <c:v>27128.5</c:v>
                </c:pt>
                <c:pt idx="302">
                  <c:v>27422</c:v>
                </c:pt>
                <c:pt idx="303">
                  <c:v>27500.5</c:v>
                </c:pt>
                <c:pt idx="304">
                  <c:v>27527</c:v>
                </c:pt>
                <c:pt idx="305">
                  <c:v>27528</c:v>
                </c:pt>
                <c:pt idx="306">
                  <c:v>27547</c:v>
                </c:pt>
                <c:pt idx="307">
                  <c:v>27553</c:v>
                </c:pt>
                <c:pt idx="308">
                  <c:v>27553</c:v>
                </c:pt>
                <c:pt idx="309">
                  <c:v>28001</c:v>
                </c:pt>
                <c:pt idx="310">
                  <c:v>28071</c:v>
                </c:pt>
                <c:pt idx="311">
                  <c:v>28076</c:v>
                </c:pt>
                <c:pt idx="312">
                  <c:v>28732</c:v>
                </c:pt>
                <c:pt idx="313">
                  <c:v>28778</c:v>
                </c:pt>
                <c:pt idx="314">
                  <c:v>29134</c:v>
                </c:pt>
                <c:pt idx="315">
                  <c:v>29404</c:v>
                </c:pt>
                <c:pt idx="316">
                  <c:v>29706</c:v>
                </c:pt>
                <c:pt idx="317">
                  <c:v>29801</c:v>
                </c:pt>
                <c:pt idx="318">
                  <c:v>29917</c:v>
                </c:pt>
                <c:pt idx="319">
                  <c:v>30017</c:v>
                </c:pt>
                <c:pt idx="320">
                  <c:v>30046.5</c:v>
                </c:pt>
                <c:pt idx="321">
                  <c:v>30378</c:v>
                </c:pt>
                <c:pt idx="322">
                  <c:v>30623</c:v>
                </c:pt>
                <c:pt idx="323">
                  <c:v>30629.5</c:v>
                </c:pt>
                <c:pt idx="324">
                  <c:v>30671</c:v>
                </c:pt>
                <c:pt idx="325">
                  <c:v>30979</c:v>
                </c:pt>
                <c:pt idx="326">
                  <c:v>31054.5</c:v>
                </c:pt>
                <c:pt idx="327">
                  <c:v>31060</c:v>
                </c:pt>
                <c:pt idx="328">
                  <c:v>31106</c:v>
                </c:pt>
                <c:pt idx="329">
                  <c:v>31130</c:v>
                </c:pt>
                <c:pt idx="330">
                  <c:v>31574</c:v>
                </c:pt>
                <c:pt idx="331">
                  <c:v>31669</c:v>
                </c:pt>
                <c:pt idx="332">
                  <c:v>31707</c:v>
                </c:pt>
                <c:pt idx="333">
                  <c:v>31707</c:v>
                </c:pt>
                <c:pt idx="334">
                  <c:v>31713</c:v>
                </c:pt>
                <c:pt idx="335">
                  <c:v>31761</c:v>
                </c:pt>
                <c:pt idx="336">
                  <c:v>31761</c:v>
                </c:pt>
                <c:pt idx="337">
                  <c:v>32169</c:v>
                </c:pt>
                <c:pt idx="338">
                  <c:v>32180.5</c:v>
                </c:pt>
                <c:pt idx="339">
                  <c:v>32188.5</c:v>
                </c:pt>
                <c:pt idx="340">
                  <c:v>32235</c:v>
                </c:pt>
                <c:pt idx="341">
                  <c:v>32235</c:v>
                </c:pt>
                <c:pt idx="342">
                  <c:v>32237.5</c:v>
                </c:pt>
                <c:pt idx="343">
                  <c:v>32253</c:v>
                </c:pt>
                <c:pt idx="344">
                  <c:v>32343</c:v>
                </c:pt>
                <c:pt idx="345">
                  <c:v>32391.5</c:v>
                </c:pt>
                <c:pt idx="346">
                  <c:v>32794</c:v>
                </c:pt>
                <c:pt idx="347">
                  <c:v>32794</c:v>
                </c:pt>
                <c:pt idx="348">
                  <c:v>32843</c:v>
                </c:pt>
                <c:pt idx="349">
                  <c:v>32872</c:v>
                </c:pt>
                <c:pt idx="350">
                  <c:v>32873.5</c:v>
                </c:pt>
                <c:pt idx="351">
                  <c:v>32968.5</c:v>
                </c:pt>
                <c:pt idx="352">
                  <c:v>33455.5</c:v>
                </c:pt>
                <c:pt idx="353">
                  <c:v>33559</c:v>
                </c:pt>
                <c:pt idx="354">
                  <c:v>33997</c:v>
                </c:pt>
                <c:pt idx="355">
                  <c:v>34041</c:v>
                </c:pt>
                <c:pt idx="356">
                  <c:v>34044</c:v>
                </c:pt>
                <c:pt idx="357">
                  <c:v>34082</c:v>
                </c:pt>
                <c:pt idx="358">
                  <c:v>34091.5</c:v>
                </c:pt>
                <c:pt idx="359">
                  <c:v>34118</c:v>
                </c:pt>
                <c:pt idx="360">
                  <c:v>34190</c:v>
                </c:pt>
                <c:pt idx="361">
                  <c:v>34574</c:v>
                </c:pt>
                <c:pt idx="362">
                  <c:v>34618</c:v>
                </c:pt>
                <c:pt idx="363">
                  <c:v>35151</c:v>
                </c:pt>
                <c:pt idx="364">
                  <c:v>35275</c:v>
                </c:pt>
                <c:pt idx="365">
                  <c:v>35280</c:v>
                </c:pt>
                <c:pt idx="366">
                  <c:v>35288</c:v>
                </c:pt>
                <c:pt idx="367">
                  <c:v>35298</c:v>
                </c:pt>
                <c:pt idx="368">
                  <c:v>35316</c:v>
                </c:pt>
                <c:pt idx="369">
                  <c:v>35403</c:v>
                </c:pt>
                <c:pt idx="370">
                  <c:v>35823</c:v>
                </c:pt>
                <c:pt idx="371">
                  <c:v>35827.5</c:v>
                </c:pt>
                <c:pt idx="372">
                  <c:v>35914</c:v>
                </c:pt>
                <c:pt idx="373">
                  <c:v>35950</c:v>
                </c:pt>
                <c:pt idx="374">
                  <c:v>35996</c:v>
                </c:pt>
                <c:pt idx="375">
                  <c:v>35925.5</c:v>
                </c:pt>
                <c:pt idx="376">
                  <c:v>35925.5</c:v>
                </c:pt>
                <c:pt idx="377">
                  <c:v>36336</c:v>
                </c:pt>
                <c:pt idx="378">
                  <c:v>36423</c:v>
                </c:pt>
                <c:pt idx="379">
                  <c:v>36586</c:v>
                </c:pt>
                <c:pt idx="380">
                  <c:v>36652</c:v>
                </c:pt>
                <c:pt idx="381">
                  <c:v>34134</c:v>
                </c:pt>
                <c:pt idx="382">
                  <c:v>35244</c:v>
                </c:pt>
                <c:pt idx="383">
                  <c:v>37099</c:v>
                </c:pt>
                <c:pt idx="384">
                  <c:v>36990</c:v>
                </c:pt>
                <c:pt idx="385">
                  <c:v>37003</c:v>
                </c:pt>
                <c:pt idx="386">
                  <c:v>37034</c:v>
                </c:pt>
                <c:pt idx="387">
                  <c:v>37204</c:v>
                </c:pt>
                <c:pt idx="388">
                  <c:v>35823</c:v>
                </c:pt>
                <c:pt idx="389">
                  <c:v>36336</c:v>
                </c:pt>
                <c:pt idx="390">
                  <c:v>36423</c:v>
                </c:pt>
                <c:pt idx="391">
                  <c:v>36586</c:v>
                </c:pt>
                <c:pt idx="392">
                  <c:v>36652</c:v>
                </c:pt>
                <c:pt idx="393">
                  <c:v>36990</c:v>
                </c:pt>
                <c:pt idx="394">
                  <c:v>37003</c:v>
                </c:pt>
                <c:pt idx="395">
                  <c:v>37034</c:v>
                </c:pt>
                <c:pt idx="396">
                  <c:v>37204</c:v>
                </c:pt>
                <c:pt idx="397">
                  <c:v>37585</c:v>
                </c:pt>
                <c:pt idx="398">
                  <c:v>37635</c:v>
                </c:pt>
                <c:pt idx="399">
                  <c:v>37742</c:v>
                </c:pt>
                <c:pt idx="400">
                  <c:v>37812</c:v>
                </c:pt>
                <c:pt idx="401">
                  <c:v>37514</c:v>
                </c:pt>
                <c:pt idx="402">
                  <c:v>38157</c:v>
                </c:pt>
              </c:numCache>
            </c:numRef>
          </c:xVal>
          <c:yVal>
            <c:numRef>
              <c:f>'Active 1'!$O$21:$O$960</c:f>
              <c:numCache>
                <c:formatCode>General</c:formatCode>
                <c:ptCount val="940"/>
                <c:pt idx="105">
                  <c:v>0.16164019570736682</c:v>
                </c:pt>
                <c:pt idx="110">
                  <c:v>0.15696427852056644</c:v>
                </c:pt>
                <c:pt idx="113">
                  <c:v>0.15679051132781371</c:v>
                </c:pt>
                <c:pt idx="114">
                  <c:v>0.15677471431029075</c:v>
                </c:pt>
                <c:pt idx="120">
                  <c:v>0.15575317384380508</c:v>
                </c:pt>
                <c:pt idx="121">
                  <c:v>0.15183551349810748</c:v>
                </c:pt>
                <c:pt idx="122">
                  <c:v>0.15154063583767863</c:v>
                </c:pt>
                <c:pt idx="126">
                  <c:v>0.15069286256394565</c:v>
                </c:pt>
                <c:pt idx="127">
                  <c:v>0.15068759689143799</c:v>
                </c:pt>
                <c:pt idx="131">
                  <c:v>0.15002412215547309</c:v>
                </c:pt>
                <c:pt idx="132">
                  <c:v>0.14953968028476855</c:v>
                </c:pt>
                <c:pt idx="134">
                  <c:v>0.14497960789313663</c:v>
                </c:pt>
                <c:pt idx="135">
                  <c:v>0.14451622871246272</c:v>
                </c:pt>
                <c:pt idx="181">
                  <c:v>9.4007898019006386E-2</c:v>
                </c:pt>
                <c:pt idx="185">
                  <c:v>9.3992101001483419E-2</c:v>
                </c:pt>
                <c:pt idx="193">
                  <c:v>9.3612972580932041E-2</c:v>
                </c:pt>
                <c:pt idx="197">
                  <c:v>9.3597175563409046E-2</c:v>
                </c:pt>
                <c:pt idx="215">
                  <c:v>8.6330547502840915E-2</c:v>
                </c:pt>
                <c:pt idx="219">
                  <c:v>8.2286511016959496E-2</c:v>
                </c:pt>
                <c:pt idx="220">
                  <c:v>8.0875310784907117E-2</c:v>
                </c:pt>
                <c:pt idx="227">
                  <c:v>7.4261626115288581E-2</c:v>
                </c:pt>
                <c:pt idx="235">
                  <c:v>5.6221432104051977E-2</c:v>
                </c:pt>
                <c:pt idx="236">
                  <c:v>4.4120916681453709E-2</c:v>
                </c:pt>
                <c:pt idx="237">
                  <c:v>4.3862898728578459E-2</c:v>
                </c:pt>
                <c:pt idx="238">
                  <c:v>4.3552224050626642E-2</c:v>
                </c:pt>
                <c:pt idx="239">
                  <c:v>3.7939017157463117E-2</c:v>
                </c:pt>
                <c:pt idx="240">
                  <c:v>3.7064915521191871E-2</c:v>
                </c:pt>
                <c:pt idx="241">
                  <c:v>3.7064915521191871E-2</c:v>
                </c:pt>
                <c:pt idx="242">
                  <c:v>3.7064915521191871E-2</c:v>
                </c:pt>
                <c:pt idx="243">
                  <c:v>3.6148688504859361E-2</c:v>
                </c:pt>
                <c:pt idx="244">
                  <c:v>3.1214753365183756E-2</c:v>
                </c:pt>
                <c:pt idx="245">
                  <c:v>3.1214753365183756E-2</c:v>
                </c:pt>
                <c:pt idx="246">
                  <c:v>3.1214753365183756E-2</c:v>
                </c:pt>
                <c:pt idx="247">
                  <c:v>3.0861953307170648E-2</c:v>
                </c:pt>
                <c:pt idx="248">
                  <c:v>3.0019445705945363E-2</c:v>
                </c:pt>
                <c:pt idx="249">
                  <c:v>2.4759038870794947E-2</c:v>
                </c:pt>
                <c:pt idx="250">
                  <c:v>2.4759038870794947E-2</c:v>
                </c:pt>
                <c:pt idx="251">
                  <c:v>2.4759038870794947E-2</c:v>
                </c:pt>
                <c:pt idx="252">
                  <c:v>2.4690585128195386E-2</c:v>
                </c:pt>
                <c:pt idx="253">
                  <c:v>2.4690585128195386E-2</c:v>
                </c:pt>
                <c:pt idx="254">
                  <c:v>2.4690585128195386E-2</c:v>
                </c:pt>
                <c:pt idx="255">
                  <c:v>2.4269331327582744E-2</c:v>
                </c:pt>
                <c:pt idx="256">
                  <c:v>2.2700160920300638E-2</c:v>
                </c:pt>
                <c:pt idx="257">
                  <c:v>1.8729843849526417E-2</c:v>
                </c:pt>
                <c:pt idx="258">
                  <c:v>1.8140088528668719E-2</c:v>
                </c:pt>
                <c:pt idx="259">
                  <c:v>1.8108494493622784E-2</c:v>
                </c:pt>
                <c:pt idx="260">
                  <c:v>1.6623574846463207E-2</c:v>
                </c:pt>
                <c:pt idx="261">
                  <c:v>1.3485234031898996E-2</c:v>
                </c:pt>
                <c:pt idx="262">
                  <c:v>1.3485234031898996E-2</c:v>
                </c:pt>
                <c:pt idx="263">
                  <c:v>1.3485234031898996E-2</c:v>
                </c:pt>
                <c:pt idx="264">
                  <c:v>1.3485234031898996E-2</c:v>
                </c:pt>
                <c:pt idx="265">
                  <c:v>1.3485234031898996E-2</c:v>
                </c:pt>
                <c:pt idx="266">
                  <c:v>1.3485234031898996E-2</c:v>
                </c:pt>
                <c:pt idx="267">
                  <c:v>1.3485234031898996E-2</c:v>
                </c:pt>
                <c:pt idx="268">
                  <c:v>1.2758571225842175E-2</c:v>
                </c:pt>
                <c:pt idx="269">
                  <c:v>1.2758571225842175E-2</c:v>
                </c:pt>
                <c:pt idx="270">
                  <c:v>1.2358380115260137E-2</c:v>
                </c:pt>
                <c:pt idx="271">
                  <c:v>1.2358380115260137E-2</c:v>
                </c:pt>
                <c:pt idx="272">
                  <c:v>1.2358380115260137E-2</c:v>
                </c:pt>
                <c:pt idx="273">
                  <c:v>1.2337317425229533E-2</c:v>
                </c:pt>
                <c:pt idx="274">
                  <c:v>1.2337317425229533E-2</c:v>
                </c:pt>
                <c:pt idx="275">
                  <c:v>1.2105627834892552E-2</c:v>
                </c:pt>
                <c:pt idx="276">
                  <c:v>1.2105627834892552E-2</c:v>
                </c:pt>
                <c:pt idx="277">
                  <c:v>1.2105627834892552E-2</c:v>
                </c:pt>
                <c:pt idx="278">
                  <c:v>1.0294236492258191E-2</c:v>
                </c:pt>
                <c:pt idx="279">
                  <c:v>1.0030952866875276E-2</c:v>
                </c:pt>
                <c:pt idx="280">
                  <c:v>5.323441645028959E-3</c:v>
                </c:pt>
                <c:pt idx="281">
                  <c:v>5.2497222299217605E-3</c:v>
                </c:pt>
                <c:pt idx="282">
                  <c:v>4.7652803592171944E-3</c:v>
                </c:pt>
                <c:pt idx="283">
                  <c:v>4.3861519386658165E-3</c:v>
                </c:pt>
                <c:pt idx="284">
                  <c:v>4.1965877283900999E-3</c:v>
                </c:pt>
                <c:pt idx="285">
                  <c:v>5.3167966306011394E-4</c:v>
                </c:pt>
                <c:pt idx="286">
                  <c:v>4.368975579222556E-4</c:v>
                </c:pt>
                <c:pt idx="287">
                  <c:v>4.368975579222556E-4</c:v>
                </c:pt>
                <c:pt idx="288">
                  <c:v>-3.529533182264899E-4</c:v>
                </c:pt>
                <c:pt idx="289">
                  <c:v>-1.12174150434452E-3</c:v>
                </c:pt>
                <c:pt idx="290">
                  <c:v>-1.7430908602482087E-3</c:v>
                </c:pt>
                <c:pt idx="291">
                  <c:v>-2.4908163563356345E-3</c:v>
                </c:pt>
                <c:pt idx="292">
                  <c:v>-6.7454797425233748E-3</c:v>
                </c:pt>
                <c:pt idx="293">
                  <c:v>-6.7770737775693091E-3</c:v>
                </c:pt>
                <c:pt idx="294">
                  <c:v>-6.7770737775693091E-3</c:v>
                </c:pt>
                <c:pt idx="295">
                  <c:v>-7.1562021981206869E-3</c:v>
                </c:pt>
                <c:pt idx="296">
                  <c:v>-7.1772648881513468E-3</c:v>
                </c:pt>
                <c:pt idx="297">
                  <c:v>-7.1930619056743139E-3</c:v>
                </c:pt>
                <c:pt idx="298">
                  <c:v>-7.5405962911797575E-3</c:v>
                </c:pt>
                <c:pt idx="299">
                  <c:v>-7.8302082791009697E-3</c:v>
                </c:pt>
                <c:pt idx="300">
                  <c:v>-7.9565844192847623E-3</c:v>
                </c:pt>
                <c:pt idx="301">
                  <c:v>-9.330924943783514E-3</c:v>
                </c:pt>
                <c:pt idx="302">
                  <c:v>-1.2421874705778768E-2</c:v>
                </c:pt>
                <c:pt idx="303">
                  <c:v>-1.3248585289481085E-2</c:v>
                </c:pt>
                <c:pt idx="304">
                  <c:v>-1.3527665932386967E-2</c:v>
                </c:pt>
                <c:pt idx="305">
                  <c:v>-1.3538197277402297E-2</c:v>
                </c:pt>
                <c:pt idx="306">
                  <c:v>-1.3738292832693288E-2</c:v>
                </c:pt>
                <c:pt idx="307">
                  <c:v>-1.3801480902785213E-2</c:v>
                </c:pt>
                <c:pt idx="308">
                  <c:v>-1.3801480902785213E-2</c:v>
                </c:pt>
                <c:pt idx="309">
                  <c:v>-1.8519523469646859E-2</c:v>
                </c:pt>
                <c:pt idx="310">
                  <c:v>-1.925671762071901E-2</c:v>
                </c:pt>
                <c:pt idx="311">
                  <c:v>-1.9309374345795549E-2</c:v>
                </c:pt>
                <c:pt idx="312">
                  <c:v>-2.621793667584299E-2</c:v>
                </c:pt>
                <c:pt idx="313">
                  <c:v>-2.6702378546547501E-2</c:v>
                </c:pt>
                <c:pt idx="314">
                  <c:v>-3.045153737200007E-2</c:v>
                </c:pt>
                <c:pt idx="315">
                  <c:v>-3.3295000526135432E-2</c:v>
                </c:pt>
                <c:pt idx="316">
                  <c:v>-3.6475466720760907E-2</c:v>
                </c:pt>
                <c:pt idx="317">
                  <c:v>-3.7475944497215974E-2</c:v>
                </c:pt>
                <c:pt idx="318">
                  <c:v>-3.8697580518992636E-2</c:v>
                </c:pt>
                <c:pt idx="319">
                  <c:v>-3.9750715020524241E-2</c:v>
                </c:pt>
                <c:pt idx="320">
                  <c:v>-4.0061389698476058E-2</c:v>
                </c:pt>
                <c:pt idx="321">
                  <c:v>-4.3552530571053405E-2</c:v>
                </c:pt>
                <c:pt idx="322">
                  <c:v>-4.6132710099805851E-2</c:v>
                </c:pt>
                <c:pt idx="323">
                  <c:v>-4.6201163842405413E-2</c:v>
                </c:pt>
                <c:pt idx="324">
                  <c:v>-4.6638214660541022E-2</c:v>
                </c:pt>
                <c:pt idx="325">
                  <c:v>-4.9881868925258421E-2</c:v>
                </c:pt>
                <c:pt idx="326">
                  <c:v>-5.0676985473914749E-2</c:v>
                </c:pt>
                <c:pt idx="327">
                  <c:v>-5.073490787149898E-2</c:v>
                </c:pt>
                <c:pt idx="328">
                  <c:v>-5.1219349742203546E-2</c:v>
                </c:pt>
                <c:pt idx="329">
                  <c:v>-5.1472102022571131E-2</c:v>
                </c:pt>
                <c:pt idx="330">
                  <c:v>-5.6148019209371514E-2</c:v>
                </c:pt>
                <c:pt idx="331">
                  <c:v>-5.7148496985826525E-2</c:v>
                </c:pt>
                <c:pt idx="332">
                  <c:v>-5.7548688096408562E-2</c:v>
                </c:pt>
                <c:pt idx="333">
                  <c:v>-5.7548688096408562E-2</c:v>
                </c:pt>
                <c:pt idx="334">
                  <c:v>-5.7611876166500486E-2</c:v>
                </c:pt>
                <c:pt idx="335">
                  <c:v>-5.8117380727235657E-2</c:v>
                </c:pt>
                <c:pt idx="336">
                  <c:v>-5.8117380727235657E-2</c:v>
                </c:pt>
                <c:pt idx="337">
                  <c:v>-6.2414169493484661E-2</c:v>
                </c:pt>
                <c:pt idx="338">
                  <c:v>-6.2535279961160761E-2</c:v>
                </c:pt>
                <c:pt idx="339">
                  <c:v>-6.261953072128329E-2</c:v>
                </c:pt>
                <c:pt idx="340">
                  <c:v>-6.3109238264495493E-2</c:v>
                </c:pt>
                <c:pt idx="341">
                  <c:v>-6.3109238264495493E-2</c:v>
                </c:pt>
                <c:pt idx="342">
                  <c:v>-6.313556662703379E-2</c:v>
                </c:pt>
                <c:pt idx="343">
                  <c:v>-6.329880247477121E-2</c:v>
                </c:pt>
                <c:pt idx="344">
                  <c:v>-6.4246623526149627E-2</c:v>
                </c:pt>
                <c:pt idx="345">
                  <c:v>-6.475739375939249E-2</c:v>
                </c:pt>
                <c:pt idx="346">
                  <c:v>-6.8996260128057263E-2</c:v>
                </c:pt>
                <c:pt idx="347">
                  <c:v>-6.8996260128057263E-2</c:v>
                </c:pt>
                <c:pt idx="348">
                  <c:v>-6.9512296033807708E-2</c:v>
                </c:pt>
                <c:pt idx="349">
                  <c:v>-6.9817705039251887E-2</c:v>
                </c:pt>
                <c:pt idx="350">
                  <c:v>-6.9833502056774854E-2</c:v>
                </c:pt>
                <c:pt idx="351">
                  <c:v>-7.0833979833229921E-2</c:v>
                </c:pt>
                <c:pt idx="352">
                  <c:v>-7.596274485568888E-2</c:v>
                </c:pt>
                <c:pt idx="353">
                  <c:v>-7.7052739064774112E-2</c:v>
                </c:pt>
                <c:pt idx="354">
                  <c:v>-8.166546818148257E-2</c:v>
                </c:pt>
                <c:pt idx="355">
                  <c:v>-8.2128847362156476E-2</c:v>
                </c:pt>
                <c:pt idx="356">
                  <c:v>-8.2160441397202466E-2</c:v>
                </c:pt>
                <c:pt idx="357">
                  <c:v>-8.2560632507784448E-2</c:v>
                </c:pt>
                <c:pt idx="358">
                  <c:v>-8.2660680285429944E-2</c:v>
                </c:pt>
                <c:pt idx="359">
                  <c:v>-8.2939760928335826E-2</c:v>
                </c:pt>
                <c:pt idx="360">
                  <c:v>-8.3698017769438582E-2</c:v>
                </c:pt>
                <c:pt idx="361">
                  <c:v>-8.7742054255320001E-2</c:v>
                </c:pt>
                <c:pt idx="362">
                  <c:v>-8.8205433435993907E-2</c:v>
                </c:pt>
                <c:pt idx="363">
                  <c:v>-9.3818640329157432E-2</c:v>
                </c:pt>
                <c:pt idx="364">
                  <c:v>-9.5124527111056623E-2</c:v>
                </c:pt>
                <c:pt idx="365">
                  <c:v>-9.5177183836133217E-2</c:v>
                </c:pt>
                <c:pt idx="366">
                  <c:v>-9.5261434596255745E-2</c:v>
                </c:pt>
                <c:pt idx="367">
                  <c:v>-9.5366748046408933E-2</c:v>
                </c:pt>
                <c:pt idx="368">
                  <c:v>-9.5556312256684595E-2</c:v>
                </c:pt>
                <c:pt idx="369">
                  <c:v>-9.6472539273017133E-2</c:v>
                </c:pt>
                <c:pt idx="370">
                  <c:v>-0.10089570417944993</c:v>
                </c:pt>
                <c:pt idx="371">
                  <c:v>-0.10094309523201883</c:v>
                </c:pt>
                <c:pt idx="372">
                  <c:v>-0.10185405657584368</c:v>
                </c:pt>
                <c:pt idx="373">
                  <c:v>-0.10223318499639505</c:v>
                </c:pt>
                <c:pt idx="374">
                  <c:v>-0.10271762686709962</c:v>
                </c:pt>
                <c:pt idx="375">
                  <c:v>-0.10197516704351983</c:v>
                </c:pt>
                <c:pt idx="376">
                  <c:v>-0.10197516704351983</c:v>
                </c:pt>
                <c:pt idx="377">
                  <c:v>-0.10629828417230708</c:v>
                </c:pt>
                <c:pt idx="378">
                  <c:v>-0.10721451118863962</c:v>
                </c:pt>
                <c:pt idx="379">
                  <c:v>-0.10893112042613612</c:v>
                </c:pt>
                <c:pt idx="380">
                  <c:v>-0.10962618919714701</c:v>
                </c:pt>
                <c:pt idx="381">
                  <c:v>-8.3108262448580883E-2</c:v>
                </c:pt>
                <c:pt idx="382">
                  <c:v>-9.4798055415581839E-2</c:v>
                </c:pt>
                <c:pt idx="383">
                  <c:v>-0.11433370041899332</c:v>
                </c:pt>
                <c:pt idx="384">
                  <c:v>-0.11318578381232386</c:v>
                </c:pt>
                <c:pt idx="385">
                  <c:v>-0.11332269129752298</c:v>
                </c:pt>
                <c:pt idx="386">
                  <c:v>-0.11364916299299777</c:v>
                </c:pt>
                <c:pt idx="387">
                  <c:v>-0.11543949164560152</c:v>
                </c:pt>
                <c:pt idx="388">
                  <c:v>-0.10089570417944993</c:v>
                </c:pt>
                <c:pt idx="389">
                  <c:v>-0.10629828417230708</c:v>
                </c:pt>
                <c:pt idx="390">
                  <c:v>-0.10721451118863962</c:v>
                </c:pt>
                <c:pt idx="391">
                  <c:v>-0.10893112042613612</c:v>
                </c:pt>
                <c:pt idx="392">
                  <c:v>-0.10962618919714701</c:v>
                </c:pt>
                <c:pt idx="393">
                  <c:v>-0.11318578381232386</c:v>
                </c:pt>
                <c:pt idx="394">
                  <c:v>-0.11332269129752298</c:v>
                </c:pt>
                <c:pt idx="395">
                  <c:v>-0.11364916299299777</c:v>
                </c:pt>
                <c:pt idx="396">
                  <c:v>-0.11543949164560152</c:v>
                </c:pt>
                <c:pt idx="397">
                  <c:v>-0.11945193409643701</c:v>
                </c:pt>
                <c:pt idx="398">
                  <c:v>-0.11997850134720278</c:v>
                </c:pt>
                <c:pt idx="399">
                  <c:v>-0.12110535526384164</c:v>
                </c:pt>
                <c:pt idx="400">
                  <c:v>-0.12184254941491374</c:v>
                </c:pt>
                <c:pt idx="401">
                  <c:v>-0.11870420860034953</c:v>
                </c:pt>
                <c:pt idx="402">
                  <c:v>-0.12547586344519784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C5D-46BD-9105-4BAD323CD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0293976"/>
        <c:axId val="1"/>
      </c:scatterChart>
      <c:valAx>
        <c:axId val="720293976"/>
        <c:scaling>
          <c:orientation val="minMax"/>
          <c:max val="31000"/>
          <c:min val="20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10317645937821"/>
              <c:y val="0.843195266272189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2"/>
          <c:min val="-0.06"/>
        </c:scaling>
        <c:delete val="0"/>
        <c:axPos val="l"/>
        <c:majorGridlines>
          <c:spPr>
            <a:ln w="3175">
              <a:solidFill>
                <a:srgbClr val="424242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504950495049507E-2"/>
              <c:y val="0.372781065088757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0293976"/>
        <c:crosses val="autoZero"/>
        <c:crossBetween val="midCat"/>
        <c:majorUnit val="0.02"/>
        <c:minorUnit val="5.0000000000000001E-3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481882833952684"/>
          <c:y val="0.92307692307692313"/>
          <c:w val="0.72112332493091835"/>
          <c:h val="5.91715976331360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BX And - O-C Diagr.</a:t>
            </a:r>
          </a:p>
        </c:rich>
      </c:tx>
      <c:layout>
        <c:manualLayout>
          <c:xMode val="edge"/>
          <c:yMode val="edge"/>
          <c:x val="0.39124353099930304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1881940603401"/>
          <c:y val="0.14457831325301204"/>
          <c:w val="0.82909718879268846"/>
          <c:h val="0.66566265060240959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'Active 1'!$F$21:$F$960</c:f>
              <c:numCache>
                <c:formatCode>General</c:formatCode>
                <c:ptCount val="940"/>
                <c:pt idx="0">
                  <c:v>-35829.5</c:v>
                </c:pt>
                <c:pt idx="1">
                  <c:v>-35341</c:v>
                </c:pt>
                <c:pt idx="2">
                  <c:v>-34823</c:v>
                </c:pt>
                <c:pt idx="3">
                  <c:v>-33038</c:v>
                </c:pt>
                <c:pt idx="4">
                  <c:v>-32237</c:v>
                </c:pt>
                <c:pt idx="5">
                  <c:v>-31732</c:v>
                </c:pt>
                <c:pt idx="6">
                  <c:v>-29480</c:v>
                </c:pt>
                <c:pt idx="7">
                  <c:v>-25859</c:v>
                </c:pt>
                <c:pt idx="8">
                  <c:v>-25774</c:v>
                </c:pt>
                <c:pt idx="9">
                  <c:v>-25305</c:v>
                </c:pt>
                <c:pt idx="10">
                  <c:v>-22268</c:v>
                </c:pt>
                <c:pt idx="11">
                  <c:v>-22142</c:v>
                </c:pt>
                <c:pt idx="12">
                  <c:v>-20429</c:v>
                </c:pt>
                <c:pt idx="13">
                  <c:v>-15031.5</c:v>
                </c:pt>
                <c:pt idx="14">
                  <c:v>-13155</c:v>
                </c:pt>
                <c:pt idx="15">
                  <c:v>-11890</c:v>
                </c:pt>
                <c:pt idx="16">
                  <c:v>-10198</c:v>
                </c:pt>
                <c:pt idx="17">
                  <c:v>-10169</c:v>
                </c:pt>
                <c:pt idx="18">
                  <c:v>-10145</c:v>
                </c:pt>
                <c:pt idx="19">
                  <c:v>-9726</c:v>
                </c:pt>
                <c:pt idx="20">
                  <c:v>-9721</c:v>
                </c:pt>
                <c:pt idx="21">
                  <c:v>-9640</c:v>
                </c:pt>
                <c:pt idx="22">
                  <c:v>-9068</c:v>
                </c:pt>
                <c:pt idx="23">
                  <c:v>-8936.5</c:v>
                </c:pt>
                <c:pt idx="24">
                  <c:v>-8343</c:v>
                </c:pt>
                <c:pt idx="25">
                  <c:v>-7901</c:v>
                </c:pt>
                <c:pt idx="26">
                  <c:v>-4896</c:v>
                </c:pt>
                <c:pt idx="27">
                  <c:v>-4847</c:v>
                </c:pt>
                <c:pt idx="28">
                  <c:v>-4829</c:v>
                </c:pt>
                <c:pt idx="29">
                  <c:v>-3747</c:v>
                </c:pt>
                <c:pt idx="30">
                  <c:v>-3716</c:v>
                </c:pt>
                <c:pt idx="31">
                  <c:v>-2998</c:v>
                </c:pt>
                <c:pt idx="32">
                  <c:v>-2980</c:v>
                </c:pt>
                <c:pt idx="33">
                  <c:v>-2939</c:v>
                </c:pt>
                <c:pt idx="34">
                  <c:v>-2926</c:v>
                </c:pt>
                <c:pt idx="35">
                  <c:v>0</c:v>
                </c:pt>
                <c:pt idx="36">
                  <c:v>16</c:v>
                </c:pt>
                <c:pt idx="37">
                  <c:v>1068.5</c:v>
                </c:pt>
                <c:pt idx="38">
                  <c:v>2853</c:v>
                </c:pt>
                <c:pt idx="39">
                  <c:v>3066</c:v>
                </c:pt>
                <c:pt idx="40">
                  <c:v>4097</c:v>
                </c:pt>
                <c:pt idx="41">
                  <c:v>4108.5</c:v>
                </c:pt>
                <c:pt idx="42">
                  <c:v>4110</c:v>
                </c:pt>
                <c:pt idx="43">
                  <c:v>4110</c:v>
                </c:pt>
                <c:pt idx="44">
                  <c:v>4143</c:v>
                </c:pt>
                <c:pt idx="45">
                  <c:v>4144.5</c:v>
                </c:pt>
                <c:pt idx="46">
                  <c:v>4151</c:v>
                </c:pt>
                <c:pt idx="47">
                  <c:v>4628</c:v>
                </c:pt>
                <c:pt idx="48">
                  <c:v>4687</c:v>
                </c:pt>
                <c:pt idx="49">
                  <c:v>4777</c:v>
                </c:pt>
                <c:pt idx="50">
                  <c:v>4813</c:v>
                </c:pt>
                <c:pt idx="51">
                  <c:v>5834.5</c:v>
                </c:pt>
                <c:pt idx="52">
                  <c:v>5854</c:v>
                </c:pt>
                <c:pt idx="53">
                  <c:v>5859</c:v>
                </c:pt>
                <c:pt idx="54">
                  <c:v>5895</c:v>
                </c:pt>
                <c:pt idx="55">
                  <c:v>5908</c:v>
                </c:pt>
                <c:pt idx="56">
                  <c:v>5923</c:v>
                </c:pt>
                <c:pt idx="57">
                  <c:v>5985</c:v>
                </c:pt>
                <c:pt idx="58">
                  <c:v>6162</c:v>
                </c:pt>
                <c:pt idx="59">
                  <c:v>6503</c:v>
                </c:pt>
                <c:pt idx="60">
                  <c:v>6680</c:v>
                </c:pt>
                <c:pt idx="61">
                  <c:v>6995</c:v>
                </c:pt>
                <c:pt idx="62">
                  <c:v>7062</c:v>
                </c:pt>
                <c:pt idx="63">
                  <c:v>7080</c:v>
                </c:pt>
                <c:pt idx="64">
                  <c:v>7144</c:v>
                </c:pt>
                <c:pt idx="65">
                  <c:v>7572</c:v>
                </c:pt>
                <c:pt idx="66">
                  <c:v>7585</c:v>
                </c:pt>
                <c:pt idx="67">
                  <c:v>7590</c:v>
                </c:pt>
                <c:pt idx="68">
                  <c:v>7634</c:v>
                </c:pt>
                <c:pt idx="69">
                  <c:v>7674</c:v>
                </c:pt>
                <c:pt idx="70">
                  <c:v>7679</c:v>
                </c:pt>
                <c:pt idx="71">
                  <c:v>7706</c:v>
                </c:pt>
                <c:pt idx="72">
                  <c:v>7782</c:v>
                </c:pt>
                <c:pt idx="73">
                  <c:v>8247</c:v>
                </c:pt>
                <c:pt idx="74">
                  <c:v>8311</c:v>
                </c:pt>
                <c:pt idx="75">
                  <c:v>8314</c:v>
                </c:pt>
                <c:pt idx="76">
                  <c:v>8342</c:v>
                </c:pt>
                <c:pt idx="77">
                  <c:v>8442</c:v>
                </c:pt>
                <c:pt idx="78">
                  <c:v>8804.5</c:v>
                </c:pt>
                <c:pt idx="79">
                  <c:v>8888</c:v>
                </c:pt>
                <c:pt idx="80">
                  <c:v>8888</c:v>
                </c:pt>
                <c:pt idx="81">
                  <c:v>9027</c:v>
                </c:pt>
                <c:pt idx="82">
                  <c:v>9573</c:v>
                </c:pt>
                <c:pt idx="83">
                  <c:v>9628.5</c:v>
                </c:pt>
                <c:pt idx="84">
                  <c:v>9669.5</c:v>
                </c:pt>
                <c:pt idx="85">
                  <c:v>9733.5</c:v>
                </c:pt>
                <c:pt idx="86">
                  <c:v>10135</c:v>
                </c:pt>
                <c:pt idx="87">
                  <c:v>10194</c:v>
                </c:pt>
                <c:pt idx="88">
                  <c:v>10241.5</c:v>
                </c:pt>
                <c:pt idx="89">
                  <c:v>10258</c:v>
                </c:pt>
                <c:pt idx="90">
                  <c:v>10323.5</c:v>
                </c:pt>
                <c:pt idx="91">
                  <c:v>10341.5</c:v>
                </c:pt>
                <c:pt idx="92">
                  <c:v>10627</c:v>
                </c:pt>
                <c:pt idx="93">
                  <c:v>10627</c:v>
                </c:pt>
                <c:pt idx="94">
                  <c:v>10662</c:v>
                </c:pt>
                <c:pt idx="95">
                  <c:v>10663.5</c:v>
                </c:pt>
                <c:pt idx="96">
                  <c:v>10676</c:v>
                </c:pt>
                <c:pt idx="97">
                  <c:v>10704</c:v>
                </c:pt>
                <c:pt idx="98">
                  <c:v>10707</c:v>
                </c:pt>
                <c:pt idx="99">
                  <c:v>10716</c:v>
                </c:pt>
                <c:pt idx="100">
                  <c:v>10748</c:v>
                </c:pt>
                <c:pt idx="101">
                  <c:v>10761</c:v>
                </c:pt>
                <c:pt idx="102">
                  <c:v>10768.5</c:v>
                </c:pt>
                <c:pt idx="103">
                  <c:v>10770</c:v>
                </c:pt>
                <c:pt idx="104">
                  <c:v>10840</c:v>
                </c:pt>
                <c:pt idx="105">
                  <c:v>10894</c:v>
                </c:pt>
                <c:pt idx="106">
                  <c:v>11241.5</c:v>
                </c:pt>
                <c:pt idx="107">
                  <c:v>11271</c:v>
                </c:pt>
                <c:pt idx="108">
                  <c:v>11296</c:v>
                </c:pt>
                <c:pt idx="109">
                  <c:v>11312</c:v>
                </c:pt>
                <c:pt idx="110">
                  <c:v>11338</c:v>
                </c:pt>
                <c:pt idx="111">
                  <c:v>11338</c:v>
                </c:pt>
                <c:pt idx="112">
                  <c:v>11354.5</c:v>
                </c:pt>
                <c:pt idx="113">
                  <c:v>11354.5</c:v>
                </c:pt>
                <c:pt idx="114">
                  <c:v>11356</c:v>
                </c:pt>
                <c:pt idx="115">
                  <c:v>11356</c:v>
                </c:pt>
                <c:pt idx="116">
                  <c:v>11397</c:v>
                </c:pt>
                <c:pt idx="117">
                  <c:v>11407</c:v>
                </c:pt>
                <c:pt idx="118">
                  <c:v>11432</c:v>
                </c:pt>
                <c:pt idx="119">
                  <c:v>11443</c:v>
                </c:pt>
                <c:pt idx="120">
                  <c:v>11453</c:v>
                </c:pt>
                <c:pt idx="121">
                  <c:v>11825</c:v>
                </c:pt>
                <c:pt idx="122">
                  <c:v>11853</c:v>
                </c:pt>
                <c:pt idx="123">
                  <c:v>11879</c:v>
                </c:pt>
                <c:pt idx="124">
                  <c:v>11907</c:v>
                </c:pt>
                <c:pt idx="125">
                  <c:v>11933</c:v>
                </c:pt>
                <c:pt idx="126">
                  <c:v>11933.5</c:v>
                </c:pt>
                <c:pt idx="127">
                  <c:v>11934</c:v>
                </c:pt>
                <c:pt idx="128">
                  <c:v>11952</c:v>
                </c:pt>
                <c:pt idx="129">
                  <c:v>11979</c:v>
                </c:pt>
                <c:pt idx="130">
                  <c:v>11992</c:v>
                </c:pt>
                <c:pt idx="131">
                  <c:v>11997</c:v>
                </c:pt>
                <c:pt idx="132">
                  <c:v>12043</c:v>
                </c:pt>
                <c:pt idx="133">
                  <c:v>12465</c:v>
                </c:pt>
                <c:pt idx="134">
                  <c:v>12476</c:v>
                </c:pt>
                <c:pt idx="135">
                  <c:v>12520</c:v>
                </c:pt>
                <c:pt idx="136">
                  <c:v>13053</c:v>
                </c:pt>
                <c:pt idx="137">
                  <c:v>13099</c:v>
                </c:pt>
                <c:pt idx="138">
                  <c:v>13130</c:v>
                </c:pt>
                <c:pt idx="139">
                  <c:v>13253</c:v>
                </c:pt>
                <c:pt idx="140">
                  <c:v>13669</c:v>
                </c:pt>
                <c:pt idx="141">
                  <c:v>13689</c:v>
                </c:pt>
                <c:pt idx="142">
                  <c:v>14234.5</c:v>
                </c:pt>
                <c:pt idx="143">
                  <c:v>14241</c:v>
                </c:pt>
                <c:pt idx="144">
                  <c:v>14242.5</c:v>
                </c:pt>
                <c:pt idx="145">
                  <c:v>14246</c:v>
                </c:pt>
                <c:pt idx="146">
                  <c:v>14248</c:v>
                </c:pt>
                <c:pt idx="147">
                  <c:v>14829.5</c:v>
                </c:pt>
                <c:pt idx="148">
                  <c:v>14931</c:v>
                </c:pt>
                <c:pt idx="149">
                  <c:v>15559</c:v>
                </c:pt>
                <c:pt idx="150">
                  <c:v>15564</c:v>
                </c:pt>
                <c:pt idx="151">
                  <c:v>15587</c:v>
                </c:pt>
                <c:pt idx="152">
                  <c:v>15618</c:v>
                </c:pt>
                <c:pt idx="153">
                  <c:v>15623</c:v>
                </c:pt>
                <c:pt idx="154">
                  <c:v>15636</c:v>
                </c:pt>
                <c:pt idx="155">
                  <c:v>15641</c:v>
                </c:pt>
                <c:pt idx="156">
                  <c:v>16095</c:v>
                </c:pt>
                <c:pt idx="157">
                  <c:v>16113</c:v>
                </c:pt>
                <c:pt idx="158">
                  <c:v>16124.5</c:v>
                </c:pt>
                <c:pt idx="159">
                  <c:v>16134</c:v>
                </c:pt>
                <c:pt idx="160">
                  <c:v>16134</c:v>
                </c:pt>
                <c:pt idx="161">
                  <c:v>16139</c:v>
                </c:pt>
                <c:pt idx="162">
                  <c:v>16139</c:v>
                </c:pt>
                <c:pt idx="163">
                  <c:v>16231</c:v>
                </c:pt>
                <c:pt idx="164">
                  <c:v>16249</c:v>
                </c:pt>
                <c:pt idx="165">
                  <c:v>16254</c:v>
                </c:pt>
                <c:pt idx="166">
                  <c:v>16298</c:v>
                </c:pt>
                <c:pt idx="167">
                  <c:v>16605</c:v>
                </c:pt>
                <c:pt idx="168">
                  <c:v>16695</c:v>
                </c:pt>
                <c:pt idx="169">
                  <c:v>16701</c:v>
                </c:pt>
                <c:pt idx="170">
                  <c:v>16764</c:v>
                </c:pt>
                <c:pt idx="171">
                  <c:v>16785</c:v>
                </c:pt>
                <c:pt idx="172">
                  <c:v>17229</c:v>
                </c:pt>
                <c:pt idx="173">
                  <c:v>17234</c:v>
                </c:pt>
                <c:pt idx="174">
                  <c:v>17247</c:v>
                </c:pt>
                <c:pt idx="175">
                  <c:v>17265</c:v>
                </c:pt>
                <c:pt idx="176">
                  <c:v>17265</c:v>
                </c:pt>
                <c:pt idx="177">
                  <c:v>17266.5</c:v>
                </c:pt>
                <c:pt idx="178">
                  <c:v>17266.5</c:v>
                </c:pt>
                <c:pt idx="179">
                  <c:v>17314</c:v>
                </c:pt>
                <c:pt idx="180">
                  <c:v>17316</c:v>
                </c:pt>
                <c:pt idx="181">
                  <c:v>17316</c:v>
                </c:pt>
                <c:pt idx="182">
                  <c:v>17316</c:v>
                </c:pt>
                <c:pt idx="183">
                  <c:v>17316</c:v>
                </c:pt>
                <c:pt idx="184">
                  <c:v>17317.5</c:v>
                </c:pt>
                <c:pt idx="185">
                  <c:v>17317.5</c:v>
                </c:pt>
                <c:pt idx="186">
                  <c:v>17317.5</c:v>
                </c:pt>
                <c:pt idx="187">
                  <c:v>17317.5</c:v>
                </c:pt>
                <c:pt idx="188">
                  <c:v>17337</c:v>
                </c:pt>
                <c:pt idx="189">
                  <c:v>17341</c:v>
                </c:pt>
                <c:pt idx="190">
                  <c:v>17350</c:v>
                </c:pt>
                <c:pt idx="191">
                  <c:v>17353.5</c:v>
                </c:pt>
                <c:pt idx="192">
                  <c:v>17353.5</c:v>
                </c:pt>
                <c:pt idx="193">
                  <c:v>17353.5</c:v>
                </c:pt>
                <c:pt idx="194">
                  <c:v>17353.5</c:v>
                </c:pt>
                <c:pt idx="195">
                  <c:v>17355</c:v>
                </c:pt>
                <c:pt idx="196">
                  <c:v>17355</c:v>
                </c:pt>
                <c:pt idx="197">
                  <c:v>17355</c:v>
                </c:pt>
                <c:pt idx="198">
                  <c:v>17355</c:v>
                </c:pt>
                <c:pt idx="199">
                  <c:v>17396</c:v>
                </c:pt>
                <c:pt idx="200">
                  <c:v>17414</c:v>
                </c:pt>
                <c:pt idx="201">
                  <c:v>17837</c:v>
                </c:pt>
                <c:pt idx="202">
                  <c:v>17875</c:v>
                </c:pt>
                <c:pt idx="203">
                  <c:v>17883</c:v>
                </c:pt>
                <c:pt idx="204">
                  <c:v>17883</c:v>
                </c:pt>
                <c:pt idx="205">
                  <c:v>17884.5</c:v>
                </c:pt>
                <c:pt idx="206">
                  <c:v>17884.5</c:v>
                </c:pt>
                <c:pt idx="207">
                  <c:v>17909</c:v>
                </c:pt>
                <c:pt idx="208">
                  <c:v>17909</c:v>
                </c:pt>
                <c:pt idx="209">
                  <c:v>17927</c:v>
                </c:pt>
                <c:pt idx="210">
                  <c:v>17968</c:v>
                </c:pt>
                <c:pt idx="211">
                  <c:v>18022</c:v>
                </c:pt>
                <c:pt idx="212">
                  <c:v>18040.5</c:v>
                </c:pt>
                <c:pt idx="213">
                  <c:v>18045</c:v>
                </c:pt>
                <c:pt idx="214">
                  <c:v>18045</c:v>
                </c:pt>
                <c:pt idx="215">
                  <c:v>18045</c:v>
                </c:pt>
                <c:pt idx="216">
                  <c:v>18045</c:v>
                </c:pt>
                <c:pt idx="217">
                  <c:v>18052</c:v>
                </c:pt>
                <c:pt idx="218">
                  <c:v>18103</c:v>
                </c:pt>
                <c:pt idx="219">
                  <c:v>18429</c:v>
                </c:pt>
                <c:pt idx="220">
                  <c:v>18563</c:v>
                </c:pt>
                <c:pt idx="221">
                  <c:v>18629</c:v>
                </c:pt>
                <c:pt idx="222">
                  <c:v>18645</c:v>
                </c:pt>
                <c:pt idx="223">
                  <c:v>19009</c:v>
                </c:pt>
                <c:pt idx="224">
                  <c:v>19009</c:v>
                </c:pt>
                <c:pt idx="225">
                  <c:v>19183</c:v>
                </c:pt>
                <c:pt idx="226">
                  <c:v>19191</c:v>
                </c:pt>
                <c:pt idx="227">
                  <c:v>19191</c:v>
                </c:pt>
                <c:pt idx="228">
                  <c:v>19191</c:v>
                </c:pt>
                <c:pt idx="229">
                  <c:v>19696</c:v>
                </c:pt>
                <c:pt idx="230">
                  <c:v>19787.5</c:v>
                </c:pt>
                <c:pt idx="231">
                  <c:v>19812</c:v>
                </c:pt>
                <c:pt idx="232">
                  <c:v>19817</c:v>
                </c:pt>
                <c:pt idx="233">
                  <c:v>20420</c:v>
                </c:pt>
                <c:pt idx="234">
                  <c:v>20450</c:v>
                </c:pt>
                <c:pt idx="235">
                  <c:v>20904</c:v>
                </c:pt>
                <c:pt idx="236">
                  <c:v>22053</c:v>
                </c:pt>
                <c:pt idx="237">
                  <c:v>22077.5</c:v>
                </c:pt>
                <c:pt idx="238">
                  <c:v>22107</c:v>
                </c:pt>
                <c:pt idx="239">
                  <c:v>22640</c:v>
                </c:pt>
                <c:pt idx="240">
                  <c:v>22723</c:v>
                </c:pt>
                <c:pt idx="241">
                  <c:v>22723</c:v>
                </c:pt>
                <c:pt idx="242">
                  <c:v>22723</c:v>
                </c:pt>
                <c:pt idx="243">
                  <c:v>22810</c:v>
                </c:pt>
                <c:pt idx="244">
                  <c:v>23278.5</c:v>
                </c:pt>
                <c:pt idx="245">
                  <c:v>23278.5</c:v>
                </c:pt>
                <c:pt idx="246">
                  <c:v>23278.5</c:v>
                </c:pt>
                <c:pt idx="247">
                  <c:v>23312</c:v>
                </c:pt>
                <c:pt idx="248">
                  <c:v>23392</c:v>
                </c:pt>
                <c:pt idx="249">
                  <c:v>23891.5</c:v>
                </c:pt>
                <c:pt idx="250">
                  <c:v>23891.5</c:v>
                </c:pt>
                <c:pt idx="251">
                  <c:v>23891.5</c:v>
                </c:pt>
                <c:pt idx="252">
                  <c:v>23898</c:v>
                </c:pt>
                <c:pt idx="253">
                  <c:v>23898</c:v>
                </c:pt>
                <c:pt idx="254">
                  <c:v>23898</c:v>
                </c:pt>
                <c:pt idx="255">
                  <c:v>23938</c:v>
                </c:pt>
                <c:pt idx="256">
                  <c:v>24087</c:v>
                </c:pt>
                <c:pt idx="257">
                  <c:v>24464</c:v>
                </c:pt>
                <c:pt idx="258">
                  <c:v>24520</c:v>
                </c:pt>
                <c:pt idx="259">
                  <c:v>24523</c:v>
                </c:pt>
                <c:pt idx="260">
                  <c:v>24664</c:v>
                </c:pt>
                <c:pt idx="261">
                  <c:v>24962</c:v>
                </c:pt>
                <c:pt idx="262">
                  <c:v>24962</c:v>
                </c:pt>
                <c:pt idx="263">
                  <c:v>24962</c:v>
                </c:pt>
                <c:pt idx="264">
                  <c:v>24962</c:v>
                </c:pt>
                <c:pt idx="265">
                  <c:v>24962</c:v>
                </c:pt>
                <c:pt idx="266">
                  <c:v>24962</c:v>
                </c:pt>
                <c:pt idx="267">
                  <c:v>24962</c:v>
                </c:pt>
                <c:pt idx="268">
                  <c:v>25031</c:v>
                </c:pt>
                <c:pt idx="269">
                  <c:v>25031</c:v>
                </c:pt>
                <c:pt idx="270">
                  <c:v>25069</c:v>
                </c:pt>
                <c:pt idx="271">
                  <c:v>25069</c:v>
                </c:pt>
                <c:pt idx="272">
                  <c:v>25069</c:v>
                </c:pt>
                <c:pt idx="273">
                  <c:v>25071</c:v>
                </c:pt>
                <c:pt idx="274">
                  <c:v>25071</c:v>
                </c:pt>
                <c:pt idx="275">
                  <c:v>25093</c:v>
                </c:pt>
                <c:pt idx="276">
                  <c:v>25093</c:v>
                </c:pt>
                <c:pt idx="277">
                  <c:v>25093</c:v>
                </c:pt>
                <c:pt idx="278">
                  <c:v>25265</c:v>
                </c:pt>
                <c:pt idx="279">
                  <c:v>25290</c:v>
                </c:pt>
                <c:pt idx="280">
                  <c:v>25737</c:v>
                </c:pt>
                <c:pt idx="281">
                  <c:v>25744</c:v>
                </c:pt>
                <c:pt idx="282">
                  <c:v>25790</c:v>
                </c:pt>
                <c:pt idx="283">
                  <c:v>25826</c:v>
                </c:pt>
                <c:pt idx="284">
                  <c:v>25844</c:v>
                </c:pt>
                <c:pt idx="285">
                  <c:v>26192</c:v>
                </c:pt>
                <c:pt idx="286">
                  <c:v>26201</c:v>
                </c:pt>
                <c:pt idx="287">
                  <c:v>26201</c:v>
                </c:pt>
                <c:pt idx="288">
                  <c:v>26276</c:v>
                </c:pt>
                <c:pt idx="289">
                  <c:v>26349</c:v>
                </c:pt>
                <c:pt idx="290">
                  <c:v>26408</c:v>
                </c:pt>
                <c:pt idx="291">
                  <c:v>26479</c:v>
                </c:pt>
                <c:pt idx="292">
                  <c:v>26883</c:v>
                </c:pt>
                <c:pt idx="293">
                  <c:v>26886</c:v>
                </c:pt>
                <c:pt idx="294">
                  <c:v>26886</c:v>
                </c:pt>
                <c:pt idx="295">
                  <c:v>26922</c:v>
                </c:pt>
                <c:pt idx="296">
                  <c:v>26924</c:v>
                </c:pt>
                <c:pt idx="297">
                  <c:v>26925.5</c:v>
                </c:pt>
                <c:pt idx="298">
                  <c:v>26958.5</c:v>
                </c:pt>
                <c:pt idx="299">
                  <c:v>26986</c:v>
                </c:pt>
                <c:pt idx="300">
                  <c:v>26998</c:v>
                </c:pt>
                <c:pt idx="301">
                  <c:v>27128.5</c:v>
                </c:pt>
                <c:pt idx="302">
                  <c:v>27422</c:v>
                </c:pt>
                <c:pt idx="303">
                  <c:v>27500.5</c:v>
                </c:pt>
                <c:pt idx="304">
                  <c:v>27527</c:v>
                </c:pt>
                <c:pt idx="305">
                  <c:v>27528</c:v>
                </c:pt>
                <c:pt idx="306">
                  <c:v>27547</c:v>
                </c:pt>
                <c:pt idx="307">
                  <c:v>27553</c:v>
                </c:pt>
                <c:pt idx="308">
                  <c:v>27553</c:v>
                </c:pt>
                <c:pt idx="309">
                  <c:v>28001</c:v>
                </c:pt>
                <c:pt idx="310">
                  <c:v>28071</c:v>
                </c:pt>
                <c:pt idx="311">
                  <c:v>28076</c:v>
                </c:pt>
                <c:pt idx="312">
                  <c:v>28732</c:v>
                </c:pt>
                <c:pt idx="313">
                  <c:v>28778</c:v>
                </c:pt>
                <c:pt idx="314">
                  <c:v>29134</c:v>
                </c:pt>
                <c:pt idx="315">
                  <c:v>29404</c:v>
                </c:pt>
                <c:pt idx="316">
                  <c:v>29706</c:v>
                </c:pt>
                <c:pt idx="317">
                  <c:v>29801</c:v>
                </c:pt>
                <c:pt idx="318">
                  <c:v>29917</c:v>
                </c:pt>
                <c:pt idx="319">
                  <c:v>30017</c:v>
                </c:pt>
                <c:pt idx="320">
                  <c:v>30046.5</c:v>
                </c:pt>
                <c:pt idx="321">
                  <c:v>30378</c:v>
                </c:pt>
                <c:pt idx="322">
                  <c:v>30623</c:v>
                </c:pt>
                <c:pt idx="323">
                  <c:v>30629.5</c:v>
                </c:pt>
                <c:pt idx="324">
                  <c:v>30671</c:v>
                </c:pt>
                <c:pt idx="325">
                  <c:v>30979</c:v>
                </c:pt>
                <c:pt idx="326">
                  <c:v>31054.5</c:v>
                </c:pt>
                <c:pt idx="327">
                  <c:v>31060</c:v>
                </c:pt>
                <c:pt idx="328">
                  <c:v>31106</c:v>
                </c:pt>
                <c:pt idx="329">
                  <c:v>31130</c:v>
                </c:pt>
                <c:pt idx="330">
                  <c:v>31574</c:v>
                </c:pt>
                <c:pt idx="331">
                  <c:v>31669</c:v>
                </c:pt>
                <c:pt idx="332">
                  <c:v>31707</c:v>
                </c:pt>
                <c:pt idx="333">
                  <c:v>31707</c:v>
                </c:pt>
                <c:pt idx="334">
                  <c:v>31713</c:v>
                </c:pt>
                <c:pt idx="335">
                  <c:v>31761</c:v>
                </c:pt>
                <c:pt idx="336">
                  <c:v>31761</c:v>
                </c:pt>
                <c:pt idx="337">
                  <c:v>32169</c:v>
                </c:pt>
                <c:pt idx="338">
                  <c:v>32180.5</c:v>
                </c:pt>
                <c:pt idx="339">
                  <c:v>32188.5</c:v>
                </c:pt>
                <c:pt idx="340">
                  <c:v>32235</c:v>
                </c:pt>
                <c:pt idx="341">
                  <c:v>32235</c:v>
                </c:pt>
                <c:pt idx="342">
                  <c:v>32237.5</c:v>
                </c:pt>
                <c:pt idx="343">
                  <c:v>32253</c:v>
                </c:pt>
                <c:pt idx="344">
                  <c:v>32343</c:v>
                </c:pt>
                <c:pt idx="345">
                  <c:v>32391.5</c:v>
                </c:pt>
                <c:pt idx="346">
                  <c:v>32794</c:v>
                </c:pt>
                <c:pt idx="347">
                  <c:v>32794</c:v>
                </c:pt>
                <c:pt idx="348">
                  <c:v>32843</c:v>
                </c:pt>
                <c:pt idx="349">
                  <c:v>32872</c:v>
                </c:pt>
                <c:pt idx="350">
                  <c:v>32873.5</c:v>
                </c:pt>
                <c:pt idx="351">
                  <c:v>32968.5</c:v>
                </c:pt>
                <c:pt idx="352">
                  <c:v>33455.5</c:v>
                </c:pt>
                <c:pt idx="353">
                  <c:v>33559</c:v>
                </c:pt>
                <c:pt idx="354">
                  <c:v>33997</c:v>
                </c:pt>
                <c:pt idx="355">
                  <c:v>34041</c:v>
                </c:pt>
                <c:pt idx="356">
                  <c:v>34044</c:v>
                </c:pt>
                <c:pt idx="357">
                  <c:v>34082</c:v>
                </c:pt>
                <c:pt idx="358">
                  <c:v>34091.5</c:v>
                </c:pt>
                <c:pt idx="359">
                  <c:v>34118</c:v>
                </c:pt>
                <c:pt idx="360">
                  <c:v>34190</c:v>
                </c:pt>
                <c:pt idx="361">
                  <c:v>34574</c:v>
                </c:pt>
                <c:pt idx="362">
                  <c:v>34618</c:v>
                </c:pt>
                <c:pt idx="363">
                  <c:v>35151</c:v>
                </c:pt>
                <c:pt idx="364">
                  <c:v>35275</c:v>
                </c:pt>
                <c:pt idx="365">
                  <c:v>35280</c:v>
                </c:pt>
                <c:pt idx="366">
                  <c:v>35288</c:v>
                </c:pt>
                <c:pt idx="367">
                  <c:v>35298</c:v>
                </c:pt>
                <c:pt idx="368">
                  <c:v>35316</c:v>
                </c:pt>
                <c:pt idx="369">
                  <c:v>35403</c:v>
                </c:pt>
                <c:pt idx="370">
                  <c:v>35823</c:v>
                </c:pt>
                <c:pt idx="371">
                  <c:v>35827.5</c:v>
                </c:pt>
                <c:pt idx="372">
                  <c:v>35914</c:v>
                </c:pt>
                <c:pt idx="373">
                  <c:v>35950</c:v>
                </c:pt>
                <c:pt idx="374">
                  <c:v>35996</c:v>
                </c:pt>
                <c:pt idx="375">
                  <c:v>35925.5</c:v>
                </c:pt>
                <c:pt idx="376">
                  <c:v>35925.5</c:v>
                </c:pt>
                <c:pt idx="377">
                  <c:v>36336</c:v>
                </c:pt>
                <c:pt idx="378">
                  <c:v>36423</c:v>
                </c:pt>
                <c:pt idx="379">
                  <c:v>36586</c:v>
                </c:pt>
                <c:pt idx="380">
                  <c:v>36652</c:v>
                </c:pt>
                <c:pt idx="381">
                  <c:v>34134</c:v>
                </c:pt>
                <c:pt idx="382">
                  <c:v>35244</c:v>
                </c:pt>
                <c:pt idx="383">
                  <c:v>37099</c:v>
                </c:pt>
                <c:pt idx="384">
                  <c:v>36990</c:v>
                </c:pt>
                <c:pt idx="385">
                  <c:v>37003</c:v>
                </c:pt>
                <c:pt idx="386">
                  <c:v>37034</c:v>
                </c:pt>
                <c:pt idx="387">
                  <c:v>37204</c:v>
                </c:pt>
                <c:pt idx="388">
                  <c:v>35823</c:v>
                </c:pt>
                <c:pt idx="389">
                  <c:v>36336</c:v>
                </c:pt>
                <c:pt idx="390">
                  <c:v>36423</c:v>
                </c:pt>
                <c:pt idx="391">
                  <c:v>36586</c:v>
                </c:pt>
                <c:pt idx="392">
                  <c:v>36652</c:v>
                </c:pt>
                <c:pt idx="393">
                  <c:v>36990</c:v>
                </c:pt>
                <c:pt idx="394">
                  <c:v>37003</c:v>
                </c:pt>
                <c:pt idx="395">
                  <c:v>37034</c:v>
                </c:pt>
                <c:pt idx="396">
                  <c:v>37204</c:v>
                </c:pt>
                <c:pt idx="397">
                  <c:v>37585</c:v>
                </c:pt>
                <c:pt idx="398">
                  <c:v>37635</c:v>
                </c:pt>
                <c:pt idx="399">
                  <c:v>37742</c:v>
                </c:pt>
                <c:pt idx="400">
                  <c:v>37812</c:v>
                </c:pt>
                <c:pt idx="401">
                  <c:v>37514</c:v>
                </c:pt>
                <c:pt idx="402">
                  <c:v>38157</c:v>
                </c:pt>
              </c:numCache>
            </c:numRef>
          </c:xVal>
          <c:yVal>
            <c:numRef>
              <c:f>'Active 1'!$H$21:$H$960</c:f>
              <c:numCache>
                <c:formatCode>General</c:formatCode>
                <c:ptCount val="940"/>
                <c:pt idx="1">
                  <c:v>8.8530940001874114E-2</c:v>
                </c:pt>
                <c:pt idx="2">
                  <c:v>6.8784819999564206E-2</c:v>
                </c:pt>
                <c:pt idx="3">
                  <c:v>9.2902919999687583E-2</c:v>
                </c:pt>
                <c:pt idx="4">
                  <c:v>6.051558000035584E-2</c:v>
                </c:pt>
                <c:pt idx="5">
                  <c:v>7.2268880001502112E-2</c:v>
                </c:pt>
                <c:pt idx="6">
                  <c:v>0.12252320000334294</c:v>
                </c:pt>
                <c:pt idx="7">
                  <c:v>8.4877059998689219E-2</c:v>
                </c:pt>
                <c:pt idx="8">
                  <c:v>7.5073160001920769E-2</c:v>
                </c:pt>
                <c:pt idx="9">
                  <c:v>5.0978700004634447E-2</c:v>
                </c:pt>
                <c:pt idx="10">
                  <c:v>6.0691120001138188E-2</c:v>
                </c:pt>
                <c:pt idx="11">
                  <c:v>4.6158280005329289E-2</c:v>
                </c:pt>
                <c:pt idx="12">
                  <c:v>3.8580860000365647E-2</c:v>
                </c:pt>
                <c:pt idx="13">
                  <c:v>5.1033210002060514E-2</c:v>
                </c:pt>
                <c:pt idx="14">
                  <c:v>-3.0402299998968374E-2</c:v>
                </c:pt>
                <c:pt idx="15">
                  <c:v>3.6925999993400183E-3</c:v>
                </c:pt>
                <c:pt idx="16">
                  <c:v>-3.1462679999094689E-2</c:v>
                </c:pt>
                <c:pt idx="17">
                  <c:v>2.5192460001562722E-2</c:v>
                </c:pt>
                <c:pt idx="18">
                  <c:v>1.2424299999111099E-2</c:v>
                </c:pt>
                <c:pt idx="19">
                  <c:v>2.4096840003039688E-2</c:v>
                </c:pt>
                <c:pt idx="20">
                  <c:v>-1.6479859998071333E-2</c:v>
                </c:pt>
                <c:pt idx="21">
                  <c:v>-1.5822399996977765E-2</c:v>
                </c:pt>
                <c:pt idx="22">
                  <c:v>-1.7968799984373618E-3</c:v>
                </c:pt>
                <c:pt idx="23">
                  <c:v>3.8035910001781303E-2</c:v>
                </c:pt>
                <c:pt idx="24">
                  <c:v>1.4581620001990814E-2</c:v>
                </c:pt>
                <c:pt idx="25">
                  <c:v>-7.6398659999540541E-2</c:v>
                </c:pt>
                <c:pt idx="26">
                  <c:v>-2.9953599951113574E-3</c:v>
                </c:pt>
                <c:pt idx="27">
                  <c:v>2.1352980002120603E-2</c:v>
                </c:pt>
                <c:pt idx="28">
                  <c:v>9.2768600006820634E-3</c:v>
                </c:pt>
                <c:pt idx="29">
                  <c:v>-3.5210200003348291E-3</c:v>
                </c:pt>
                <c:pt idx="30">
                  <c:v>9.0343999909237027E-4</c:v>
                </c:pt>
                <c:pt idx="3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E5-4857-AD6E-E13BC00B6085}"/>
            </c:ext>
          </c:extLst>
        </c:ser>
        <c:ser>
          <c:idx val="1"/>
          <c:order val="1"/>
          <c:tx>
            <c:strRef>
              <c:f>'Active 1'!$I$20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1'!$F$21:$F$960</c:f>
              <c:numCache>
                <c:formatCode>General</c:formatCode>
                <c:ptCount val="940"/>
                <c:pt idx="0">
                  <c:v>-35829.5</c:v>
                </c:pt>
                <c:pt idx="1">
                  <c:v>-35341</c:v>
                </c:pt>
                <c:pt idx="2">
                  <c:v>-34823</c:v>
                </c:pt>
                <c:pt idx="3">
                  <c:v>-33038</c:v>
                </c:pt>
                <c:pt idx="4">
                  <c:v>-32237</c:v>
                </c:pt>
                <c:pt idx="5">
                  <c:v>-31732</c:v>
                </c:pt>
                <c:pt idx="6">
                  <c:v>-29480</c:v>
                </c:pt>
                <c:pt idx="7">
                  <c:v>-25859</c:v>
                </c:pt>
                <c:pt idx="8">
                  <c:v>-25774</c:v>
                </c:pt>
                <c:pt idx="9">
                  <c:v>-25305</c:v>
                </c:pt>
                <c:pt idx="10">
                  <c:v>-22268</c:v>
                </c:pt>
                <c:pt idx="11">
                  <c:v>-22142</c:v>
                </c:pt>
                <c:pt idx="12">
                  <c:v>-20429</c:v>
                </c:pt>
                <c:pt idx="13">
                  <c:v>-15031.5</c:v>
                </c:pt>
                <c:pt idx="14">
                  <c:v>-13155</c:v>
                </c:pt>
                <c:pt idx="15">
                  <c:v>-11890</c:v>
                </c:pt>
                <c:pt idx="16">
                  <c:v>-10198</c:v>
                </c:pt>
                <c:pt idx="17">
                  <c:v>-10169</c:v>
                </c:pt>
                <c:pt idx="18">
                  <c:v>-10145</c:v>
                </c:pt>
                <c:pt idx="19">
                  <c:v>-9726</c:v>
                </c:pt>
                <c:pt idx="20">
                  <c:v>-9721</c:v>
                </c:pt>
                <c:pt idx="21">
                  <c:v>-9640</c:v>
                </c:pt>
                <c:pt idx="22">
                  <c:v>-9068</c:v>
                </c:pt>
                <c:pt idx="23">
                  <c:v>-8936.5</c:v>
                </c:pt>
                <c:pt idx="24">
                  <c:v>-8343</c:v>
                </c:pt>
                <c:pt idx="25">
                  <c:v>-7901</c:v>
                </c:pt>
                <c:pt idx="26">
                  <c:v>-4896</c:v>
                </c:pt>
                <c:pt idx="27">
                  <c:v>-4847</c:v>
                </c:pt>
                <c:pt idx="28">
                  <c:v>-4829</c:v>
                </c:pt>
                <c:pt idx="29">
                  <c:v>-3747</c:v>
                </c:pt>
                <c:pt idx="30">
                  <c:v>-3716</c:v>
                </c:pt>
                <c:pt idx="31">
                  <c:v>-2998</c:v>
                </c:pt>
                <c:pt idx="32">
                  <c:v>-2980</c:v>
                </c:pt>
                <c:pt idx="33">
                  <c:v>-2939</c:v>
                </c:pt>
                <c:pt idx="34">
                  <c:v>-2926</c:v>
                </c:pt>
                <c:pt idx="35">
                  <c:v>0</c:v>
                </c:pt>
                <c:pt idx="36">
                  <c:v>16</c:v>
                </c:pt>
                <c:pt idx="37">
                  <c:v>1068.5</c:v>
                </c:pt>
                <c:pt idx="38">
                  <c:v>2853</c:v>
                </c:pt>
                <c:pt idx="39">
                  <c:v>3066</c:v>
                </c:pt>
                <c:pt idx="40">
                  <c:v>4097</c:v>
                </c:pt>
                <c:pt idx="41">
                  <c:v>4108.5</c:v>
                </c:pt>
                <c:pt idx="42">
                  <c:v>4110</c:v>
                </c:pt>
                <c:pt idx="43">
                  <c:v>4110</c:v>
                </c:pt>
                <c:pt idx="44">
                  <c:v>4143</c:v>
                </c:pt>
                <c:pt idx="45">
                  <c:v>4144.5</c:v>
                </c:pt>
                <c:pt idx="46">
                  <c:v>4151</c:v>
                </c:pt>
                <c:pt idx="47">
                  <c:v>4628</c:v>
                </c:pt>
                <c:pt idx="48">
                  <c:v>4687</c:v>
                </c:pt>
                <c:pt idx="49">
                  <c:v>4777</c:v>
                </c:pt>
                <c:pt idx="50">
                  <c:v>4813</c:v>
                </c:pt>
                <c:pt idx="51">
                  <c:v>5834.5</c:v>
                </c:pt>
                <c:pt idx="52">
                  <c:v>5854</c:v>
                </c:pt>
                <c:pt idx="53">
                  <c:v>5859</c:v>
                </c:pt>
                <c:pt idx="54">
                  <c:v>5895</c:v>
                </c:pt>
                <c:pt idx="55">
                  <c:v>5908</c:v>
                </c:pt>
                <c:pt idx="56">
                  <c:v>5923</c:v>
                </c:pt>
                <c:pt idx="57">
                  <c:v>5985</c:v>
                </c:pt>
                <c:pt idx="58">
                  <c:v>6162</c:v>
                </c:pt>
                <c:pt idx="59">
                  <c:v>6503</c:v>
                </c:pt>
                <c:pt idx="60">
                  <c:v>6680</c:v>
                </c:pt>
                <c:pt idx="61">
                  <c:v>6995</c:v>
                </c:pt>
                <c:pt idx="62">
                  <c:v>7062</c:v>
                </c:pt>
                <c:pt idx="63">
                  <c:v>7080</c:v>
                </c:pt>
                <c:pt idx="64">
                  <c:v>7144</c:v>
                </c:pt>
                <c:pt idx="65">
                  <c:v>7572</c:v>
                </c:pt>
                <c:pt idx="66">
                  <c:v>7585</c:v>
                </c:pt>
                <c:pt idx="67">
                  <c:v>7590</c:v>
                </c:pt>
                <c:pt idx="68">
                  <c:v>7634</c:v>
                </c:pt>
                <c:pt idx="69">
                  <c:v>7674</c:v>
                </c:pt>
                <c:pt idx="70">
                  <c:v>7679</c:v>
                </c:pt>
                <c:pt idx="71">
                  <c:v>7706</c:v>
                </c:pt>
                <c:pt idx="72">
                  <c:v>7782</c:v>
                </c:pt>
                <c:pt idx="73">
                  <c:v>8247</c:v>
                </c:pt>
                <c:pt idx="74">
                  <c:v>8311</c:v>
                </c:pt>
                <c:pt idx="75">
                  <c:v>8314</c:v>
                </c:pt>
                <c:pt idx="76">
                  <c:v>8342</c:v>
                </c:pt>
                <c:pt idx="77">
                  <c:v>8442</c:v>
                </c:pt>
                <c:pt idx="78">
                  <c:v>8804.5</c:v>
                </c:pt>
                <c:pt idx="79">
                  <c:v>8888</c:v>
                </c:pt>
                <c:pt idx="80">
                  <c:v>8888</c:v>
                </c:pt>
                <c:pt idx="81">
                  <c:v>9027</c:v>
                </c:pt>
                <c:pt idx="82">
                  <c:v>9573</c:v>
                </c:pt>
                <c:pt idx="83">
                  <c:v>9628.5</c:v>
                </c:pt>
                <c:pt idx="84">
                  <c:v>9669.5</c:v>
                </c:pt>
                <c:pt idx="85">
                  <c:v>9733.5</c:v>
                </c:pt>
                <c:pt idx="86">
                  <c:v>10135</c:v>
                </c:pt>
                <c:pt idx="87">
                  <c:v>10194</c:v>
                </c:pt>
                <c:pt idx="88">
                  <c:v>10241.5</c:v>
                </c:pt>
                <c:pt idx="89">
                  <c:v>10258</c:v>
                </c:pt>
                <c:pt idx="90">
                  <c:v>10323.5</c:v>
                </c:pt>
                <c:pt idx="91">
                  <c:v>10341.5</c:v>
                </c:pt>
                <c:pt idx="92">
                  <c:v>10627</c:v>
                </c:pt>
                <c:pt idx="93">
                  <c:v>10627</c:v>
                </c:pt>
                <c:pt idx="94">
                  <c:v>10662</c:v>
                </c:pt>
                <c:pt idx="95">
                  <c:v>10663.5</c:v>
                </c:pt>
                <c:pt idx="96">
                  <c:v>10676</c:v>
                </c:pt>
                <c:pt idx="97">
                  <c:v>10704</c:v>
                </c:pt>
                <c:pt idx="98">
                  <c:v>10707</c:v>
                </c:pt>
                <c:pt idx="99">
                  <c:v>10716</c:v>
                </c:pt>
                <c:pt idx="100">
                  <c:v>10748</c:v>
                </c:pt>
                <c:pt idx="101">
                  <c:v>10761</c:v>
                </c:pt>
                <c:pt idx="102">
                  <c:v>10768.5</c:v>
                </c:pt>
                <c:pt idx="103">
                  <c:v>10770</c:v>
                </c:pt>
                <c:pt idx="104">
                  <c:v>10840</c:v>
                </c:pt>
                <c:pt idx="105">
                  <c:v>10894</c:v>
                </c:pt>
                <c:pt idx="106">
                  <c:v>11241.5</c:v>
                </c:pt>
                <c:pt idx="107">
                  <c:v>11271</c:v>
                </c:pt>
                <c:pt idx="108">
                  <c:v>11296</c:v>
                </c:pt>
                <c:pt idx="109">
                  <c:v>11312</c:v>
                </c:pt>
                <c:pt idx="110">
                  <c:v>11338</c:v>
                </c:pt>
                <c:pt idx="111">
                  <c:v>11338</c:v>
                </c:pt>
                <c:pt idx="112">
                  <c:v>11354.5</c:v>
                </c:pt>
                <c:pt idx="113">
                  <c:v>11354.5</c:v>
                </c:pt>
                <c:pt idx="114">
                  <c:v>11356</c:v>
                </c:pt>
                <c:pt idx="115">
                  <c:v>11356</c:v>
                </c:pt>
                <c:pt idx="116">
                  <c:v>11397</c:v>
                </c:pt>
                <c:pt idx="117">
                  <c:v>11407</c:v>
                </c:pt>
                <c:pt idx="118">
                  <c:v>11432</c:v>
                </c:pt>
                <c:pt idx="119">
                  <c:v>11443</c:v>
                </c:pt>
                <c:pt idx="120">
                  <c:v>11453</c:v>
                </c:pt>
                <c:pt idx="121">
                  <c:v>11825</c:v>
                </c:pt>
                <c:pt idx="122">
                  <c:v>11853</c:v>
                </c:pt>
                <c:pt idx="123">
                  <c:v>11879</c:v>
                </c:pt>
                <c:pt idx="124">
                  <c:v>11907</c:v>
                </c:pt>
                <c:pt idx="125">
                  <c:v>11933</c:v>
                </c:pt>
                <c:pt idx="126">
                  <c:v>11933.5</c:v>
                </c:pt>
                <c:pt idx="127">
                  <c:v>11934</c:v>
                </c:pt>
                <c:pt idx="128">
                  <c:v>11952</c:v>
                </c:pt>
                <c:pt idx="129">
                  <c:v>11979</c:v>
                </c:pt>
                <c:pt idx="130">
                  <c:v>11992</c:v>
                </c:pt>
                <c:pt idx="131">
                  <c:v>11997</c:v>
                </c:pt>
                <c:pt idx="132">
                  <c:v>12043</c:v>
                </c:pt>
                <c:pt idx="133">
                  <c:v>12465</c:v>
                </c:pt>
                <c:pt idx="134">
                  <c:v>12476</c:v>
                </c:pt>
                <c:pt idx="135">
                  <c:v>12520</c:v>
                </c:pt>
                <c:pt idx="136">
                  <c:v>13053</c:v>
                </c:pt>
                <c:pt idx="137">
                  <c:v>13099</c:v>
                </c:pt>
                <c:pt idx="138">
                  <c:v>13130</c:v>
                </c:pt>
                <c:pt idx="139">
                  <c:v>13253</c:v>
                </c:pt>
                <c:pt idx="140">
                  <c:v>13669</c:v>
                </c:pt>
                <c:pt idx="141">
                  <c:v>13689</c:v>
                </c:pt>
                <c:pt idx="142">
                  <c:v>14234.5</c:v>
                </c:pt>
                <c:pt idx="143">
                  <c:v>14241</c:v>
                </c:pt>
                <c:pt idx="144">
                  <c:v>14242.5</c:v>
                </c:pt>
                <c:pt idx="145">
                  <c:v>14246</c:v>
                </c:pt>
                <c:pt idx="146">
                  <c:v>14248</c:v>
                </c:pt>
                <c:pt idx="147">
                  <c:v>14829.5</c:v>
                </c:pt>
                <c:pt idx="148">
                  <c:v>14931</c:v>
                </c:pt>
                <c:pt idx="149">
                  <c:v>15559</c:v>
                </c:pt>
                <c:pt idx="150">
                  <c:v>15564</c:v>
                </c:pt>
                <c:pt idx="151">
                  <c:v>15587</c:v>
                </c:pt>
                <c:pt idx="152">
                  <c:v>15618</c:v>
                </c:pt>
                <c:pt idx="153">
                  <c:v>15623</c:v>
                </c:pt>
                <c:pt idx="154">
                  <c:v>15636</c:v>
                </c:pt>
                <c:pt idx="155">
                  <c:v>15641</c:v>
                </c:pt>
                <c:pt idx="156">
                  <c:v>16095</c:v>
                </c:pt>
                <c:pt idx="157">
                  <c:v>16113</c:v>
                </c:pt>
                <c:pt idx="158">
                  <c:v>16124.5</c:v>
                </c:pt>
                <c:pt idx="159">
                  <c:v>16134</c:v>
                </c:pt>
                <c:pt idx="160">
                  <c:v>16134</c:v>
                </c:pt>
                <c:pt idx="161">
                  <c:v>16139</c:v>
                </c:pt>
                <c:pt idx="162">
                  <c:v>16139</c:v>
                </c:pt>
                <c:pt idx="163">
                  <c:v>16231</c:v>
                </c:pt>
                <c:pt idx="164">
                  <c:v>16249</c:v>
                </c:pt>
                <c:pt idx="165">
                  <c:v>16254</c:v>
                </c:pt>
                <c:pt idx="166">
                  <c:v>16298</c:v>
                </c:pt>
                <c:pt idx="167">
                  <c:v>16605</c:v>
                </c:pt>
                <c:pt idx="168">
                  <c:v>16695</c:v>
                </c:pt>
                <c:pt idx="169">
                  <c:v>16701</c:v>
                </c:pt>
                <c:pt idx="170">
                  <c:v>16764</c:v>
                </c:pt>
                <c:pt idx="171">
                  <c:v>16785</c:v>
                </c:pt>
                <c:pt idx="172">
                  <c:v>17229</c:v>
                </c:pt>
                <c:pt idx="173">
                  <c:v>17234</c:v>
                </c:pt>
                <c:pt idx="174">
                  <c:v>17247</c:v>
                </c:pt>
                <c:pt idx="175">
                  <c:v>17265</c:v>
                </c:pt>
                <c:pt idx="176">
                  <c:v>17265</c:v>
                </c:pt>
                <c:pt idx="177">
                  <c:v>17266.5</c:v>
                </c:pt>
                <c:pt idx="178">
                  <c:v>17266.5</c:v>
                </c:pt>
                <c:pt idx="179">
                  <c:v>17314</c:v>
                </c:pt>
                <c:pt idx="180">
                  <c:v>17316</c:v>
                </c:pt>
                <c:pt idx="181">
                  <c:v>17316</c:v>
                </c:pt>
                <c:pt idx="182">
                  <c:v>17316</c:v>
                </c:pt>
                <c:pt idx="183">
                  <c:v>17316</c:v>
                </c:pt>
                <c:pt idx="184">
                  <c:v>17317.5</c:v>
                </c:pt>
                <c:pt idx="185">
                  <c:v>17317.5</c:v>
                </c:pt>
                <c:pt idx="186">
                  <c:v>17317.5</c:v>
                </c:pt>
                <c:pt idx="187">
                  <c:v>17317.5</c:v>
                </c:pt>
                <c:pt idx="188">
                  <c:v>17337</c:v>
                </c:pt>
                <c:pt idx="189">
                  <c:v>17341</c:v>
                </c:pt>
                <c:pt idx="190">
                  <c:v>17350</c:v>
                </c:pt>
                <c:pt idx="191">
                  <c:v>17353.5</c:v>
                </c:pt>
                <c:pt idx="192">
                  <c:v>17353.5</c:v>
                </c:pt>
                <c:pt idx="193">
                  <c:v>17353.5</c:v>
                </c:pt>
                <c:pt idx="194">
                  <c:v>17353.5</c:v>
                </c:pt>
                <c:pt idx="195">
                  <c:v>17355</c:v>
                </c:pt>
                <c:pt idx="196">
                  <c:v>17355</c:v>
                </c:pt>
                <c:pt idx="197">
                  <c:v>17355</c:v>
                </c:pt>
                <c:pt idx="198">
                  <c:v>17355</c:v>
                </c:pt>
                <c:pt idx="199">
                  <c:v>17396</c:v>
                </c:pt>
                <c:pt idx="200">
                  <c:v>17414</c:v>
                </c:pt>
                <c:pt idx="201">
                  <c:v>17837</c:v>
                </c:pt>
                <c:pt idx="202">
                  <c:v>17875</c:v>
                </c:pt>
                <c:pt idx="203">
                  <c:v>17883</c:v>
                </c:pt>
                <c:pt idx="204">
                  <c:v>17883</c:v>
                </c:pt>
                <c:pt idx="205">
                  <c:v>17884.5</c:v>
                </c:pt>
                <c:pt idx="206">
                  <c:v>17884.5</c:v>
                </c:pt>
                <c:pt idx="207">
                  <c:v>17909</c:v>
                </c:pt>
                <c:pt idx="208">
                  <c:v>17909</c:v>
                </c:pt>
                <c:pt idx="209">
                  <c:v>17927</c:v>
                </c:pt>
                <c:pt idx="210">
                  <c:v>17968</c:v>
                </c:pt>
                <c:pt idx="211">
                  <c:v>18022</c:v>
                </c:pt>
                <c:pt idx="212">
                  <c:v>18040.5</c:v>
                </c:pt>
                <c:pt idx="213">
                  <c:v>18045</c:v>
                </c:pt>
                <c:pt idx="214">
                  <c:v>18045</c:v>
                </c:pt>
                <c:pt idx="215">
                  <c:v>18045</c:v>
                </c:pt>
                <c:pt idx="216">
                  <c:v>18045</c:v>
                </c:pt>
                <c:pt idx="217">
                  <c:v>18052</c:v>
                </c:pt>
                <c:pt idx="218">
                  <c:v>18103</c:v>
                </c:pt>
                <c:pt idx="219">
                  <c:v>18429</c:v>
                </c:pt>
                <c:pt idx="220">
                  <c:v>18563</c:v>
                </c:pt>
                <c:pt idx="221">
                  <c:v>18629</c:v>
                </c:pt>
                <c:pt idx="222">
                  <c:v>18645</c:v>
                </c:pt>
                <c:pt idx="223">
                  <c:v>19009</c:v>
                </c:pt>
                <c:pt idx="224">
                  <c:v>19009</c:v>
                </c:pt>
                <c:pt idx="225">
                  <c:v>19183</c:v>
                </c:pt>
                <c:pt idx="226">
                  <c:v>19191</c:v>
                </c:pt>
                <c:pt idx="227">
                  <c:v>19191</c:v>
                </c:pt>
                <c:pt idx="228">
                  <c:v>19191</c:v>
                </c:pt>
                <c:pt idx="229">
                  <c:v>19696</c:v>
                </c:pt>
                <c:pt idx="230">
                  <c:v>19787.5</c:v>
                </c:pt>
                <c:pt idx="231">
                  <c:v>19812</c:v>
                </c:pt>
                <c:pt idx="232">
                  <c:v>19817</c:v>
                </c:pt>
                <c:pt idx="233">
                  <c:v>20420</c:v>
                </c:pt>
                <c:pt idx="234">
                  <c:v>20450</c:v>
                </c:pt>
                <c:pt idx="235">
                  <c:v>20904</c:v>
                </c:pt>
                <c:pt idx="236">
                  <c:v>22053</c:v>
                </c:pt>
                <c:pt idx="237">
                  <c:v>22077.5</c:v>
                </c:pt>
                <c:pt idx="238">
                  <c:v>22107</c:v>
                </c:pt>
                <c:pt idx="239">
                  <c:v>22640</c:v>
                </c:pt>
                <c:pt idx="240">
                  <c:v>22723</c:v>
                </c:pt>
                <c:pt idx="241">
                  <c:v>22723</c:v>
                </c:pt>
                <c:pt idx="242">
                  <c:v>22723</c:v>
                </c:pt>
                <c:pt idx="243">
                  <c:v>22810</c:v>
                </c:pt>
                <c:pt idx="244">
                  <c:v>23278.5</c:v>
                </c:pt>
                <c:pt idx="245">
                  <c:v>23278.5</c:v>
                </c:pt>
                <c:pt idx="246">
                  <c:v>23278.5</c:v>
                </c:pt>
                <c:pt idx="247">
                  <c:v>23312</c:v>
                </c:pt>
                <c:pt idx="248">
                  <c:v>23392</c:v>
                </c:pt>
                <c:pt idx="249">
                  <c:v>23891.5</c:v>
                </c:pt>
                <c:pt idx="250">
                  <c:v>23891.5</c:v>
                </c:pt>
                <c:pt idx="251">
                  <c:v>23891.5</c:v>
                </c:pt>
                <c:pt idx="252">
                  <c:v>23898</c:v>
                </c:pt>
                <c:pt idx="253">
                  <c:v>23898</c:v>
                </c:pt>
                <c:pt idx="254">
                  <c:v>23898</c:v>
                </c:pt>
                <c:pt idx="255">
                  <c:v>23938</c:v>
                </c:pt>
                <c:pt idx="256">
                  <c:v>24087</c:v>
                </c:pt>
                <c:pt idx="257">
                  <c:v>24464</c:v>
                </c:pt>
                <c:pt idx="258">
                  <c:v>24520</c:v>
                </c:pt>
                <c:pt idx="259">
                  <c:v>24523</c:v>
                </c:pt>
                <c:pt idx="260">
                  <c:v>24664</c:v>
                </c:pt>
                <c:pt idx="261">
                  <c:v>24962</c:v>
                </c:pt>
                <c:pt idx="262">
                  <c:v>24962</c:v>
                </c:pt>
                <c:pt idx="263">
                  <c:v>24962</c:v>
                </c:pt>
                <c:pt idx="264">
                  <c:v>24962</c:v>
                </c:pt>
                <c:pt idx="265">
                  <c:v>24962</c:v>
                </c:pt>
                <c:pt idx="266">
                  <c:v>24962</c:v>
                </c:pt>
                <c:pt idx="267">
                  <c:v>24962</c:v>
                </c:pt>
                <c:pt idx="268">
                  <c:v>25031</c:v>
                </c:pt>
                <c:pt idx="269">
                  <c:v>25031</c:v>
                </c:pt>
                <c:pt idx="270">
                  <c:v>25069</c:v>
                </c:pt>
                <c:pt idx="271">
                  <c:v>25069</c:v>
                </c:pt>
                <c:pt idx="272">
                  <c:v>25069</c:v>
                </c:pt>
                <c:pt idx="273">
                  <c:v>25071</c:v>
                </c:pt>
                <c:pt idx="274">
                  <c:v>25071</c:v>
                </c:pt>
                <c:pt idx="275">
                  <c:v>25093</c:v>
                </c:pt>
                <c:pt idx="276">
                  <c:v>25093</c:v>
                </c:pt>
                <c:pt idx="277">
                  <c:v>25093</c:v>
                </c:pt>
                <c:pt idx="278">
                  <c:v>25265</c:v>
                </c:pt>
                <c:pt idx="279">
                  <c:v>25290</c:v>
                </c:pt>
                <c:pt idx="280">
                  <c:v>25737</c:v>
                </c:pt>
                <c:pt idx="281">
                  <c:v>25744</c:v>
                </c:pt>
                <c:pt idx="282">
                  <c:v>25790</c:v>
                </c:pt>
                <c:pt idx="283">
                  <c:v>25826</c:v>
                </c:pt>
                <c:pt idx="284">
                  <c:v>25844</c:v>
                </c:pt>
                <c:pt idx="285">
                  <c:v>26192</c:v>
                </c:pt>
                <c:pt idx="286">
                  <c:v>26201</c:v>
                </c:pt>
                <c:pt idx="287">
                  <c:v>26201</c:v>
                </c:pt>
                <c:pt idx="288">
                  <c:v>26276</c:v>
                </c:pt>
                <c:pt idx="289">
                  <c:v>26349</c:v>
                </c:pt>
                <c:pt idx="290">
                  <c:v>26408</c:v>
                </c:pt>
                <c:pt idx="291">
                  <c:v>26479</c:v>
                </c:pt>
                <c:pt idx="292">
                  <c:v>26883</c:v>
                </c:pt>
                <c:pt idx="293">
                  <c:v>26886</c:v>
                </c:pt>
                <c:pt idx="294">
                  <c:v>26886</c:v>
                </c:pt>
                <c:pt idx="295">
                  <c:v>26922</c:v>
                </c:pt>
                <c:pt idx="296">
                  <c:v>26924</c:v>
                </c:pt>
                <c:pt idx="297">
                  <c:v>26925.5</c:v>
                </c:pt>
                <c:pt idx="298">
                  <c:v>26958.5</c:v>
                </c:pt>
                <c:pt idx="299">
                  <c:v>26986</c:v>
                </c:pt>
                <c:pt idx="300">
                  <c:v>26998</c:v>
                </c:pt>
                <c:pt idx="301">
                  <c:v>27128.5</c:v>
                </c:pt>
                <c:pt idx="302">
                  <c:v>27422</c:v>
                </c:pt>
                <c:pt idx="303">
                  <c:v>27500.5</c:v>
                </c:pt>
                <c:pt idx="304">
                  <c:v>27527</c:v>
                </c:pt>
                <c:pt idx="305">
                  <c:v>27528</c:v>
                </c:pt>
                <c:pt idx="306">
                  <c:v>27547</c:v>
                </c:pt>
                <c:pt idx="307">
                  <c:v>27553</c:v>
                </c:pt>
                <c:pt idx="308">
                  <c:v>27553</c:v>
                </c:pt>
                <c:pt idx="309">
                  <c:v>28001</c:v>
                </c:pt>
                <c:pt idx="310">
                  <c:v>28071</c:v>
                </c:pt>
                <c:pt idx="311">
                  <c:v>28076</c:v>
                </c:pt>
                <c:pt idx="312">
                  <c:v>28732</c:v>
                </c:pt>
                <c:pt idx="313">
                  <c:v>28778</c:v>
                </c:pt>
                <c:pt idx="314">
                  <c:v>29134</c:v>
                </c:pt>
                <c:pt idx="315">
                  <c:v>29404</c:v>
                </c:pt>
                <c:pt idx="316">
                  <c:v>29706</c:v>
                </c:pt>
                <c:pt idx="317">
                  <c:v>29801</c:v>
                </c:pt>
                <c:pt idx="318">
                  <c:v>29917</c:v>
                </c:pt>
                <c:pt idx="319">
                  <c:v>30017</c:v>
                </c:pt>
                <c:pt idx="320">
                  <c:v>30046.5</c:v>
                </c:pt>
                <c:pt idx="321">
                  <c:v>30378</c:v>
                </c:pt>
                <c:pt idx="322">
                  <c:v>30623</c:v>
                </c:pt>
                <c:pt idx="323">
                  <c:v>30629.5</c:v>
                </c:pt>
                <c:pt idx="324">
                  <c:v>30671</c:v>
                </c:pt>
                <c:pt idx="325">
                  <c:v>30979</c:v>
                </c:pt>
                <c:pt idx="326">
                  <c:v>31054.5</c:v>
                </c:pt>
                <c:pt idx="327">
                  <c:v>31060</c:v>
                </c:pt>
                <c:pt idx="328">
                  <c:v>31106</c:v>
                </c:pt>
                <c:pt idx="329">
                  <c:v>31130</c:v>
                </c:pt>
                <c:pt idx="330">
                  <c:v>31574</c:v>
                </c:pt>
                <c:pt idx="331">
                  <c:v>31669</c:v>
                </c:pt>
                <c:pt idx="332">
                  <c:v>31707</c:v>
                </c:pt>
                <c:pt idx="333">
                  <c:v>31707</c:v>
                </c:pt>
                <c:pt idx="334">
                  <c:v>31713</c:v>
                </c:pt>
                <c:pt idx="335">
                  <c:v>31761</c:v>
                </c:pt>
                <c:pt idx="336">
                  <c:v>31761</c:v>
                </c:pt>
                <c:pt idx="337">
                  <c:v>32169</c:v>
                </c:pt>
                <c:pt idx="338">
                  <c:v>32180.5</c:v>
                </c:pt>
                <c:pt idx="339">
                  <c:v>32188.5</c:v>
                </c:pt>
                <c:pt idx="340">
                  <c:v>32235</c:v>
                </c:pt>
                <c:pt idx="341">
                  <c:v>32235</c:v>
                </c:pt>
                <c:pt idx="342">
                  <c:v>32237.5</c:v>
                </c:pt>
                <c:pt idx="343">
                  <c:v>32253</c:v>
                </c:pt>
                <c:pt idx="344">
                  <c:v>32343</c:v>
                </c:pt>
                <c:pt idx="345">
                  <c:v>32391.5</c:v>
                </c:pt>
                <c:pt idx="346">
                  <c:v>32794</c:v>
                </c:pt>
                <c:pt idx="347">
                  <c:v>32794</c:v>
                </c:pt>
                <c:pt idx="348">
                  <c:v>32843</c:v>
                </c:pt>
                <c:pt idx="349">
                  <c:v>32872</c:v>
                </c:pt>
                <c:pt idx="350">
                  <c:v>32873.5</c:v>
                </c:pt>
                <c:pt idx="351">
                  <c:v>32968.5</c:v>
                </c:pt>
                <c:pt idx="352">
                  <c:v>33455.5</c:v>
                </c:pt>
                <c:pt idx="353">
                  <c:v>33559</c:v>
                </c:pt>
                <c:pt idx="354">
                  <c:v>33997</c:v>
                </c:pt>
                <c:pt idx="355">
                  <c:v>34041</c:v>
                </c:pt>
                <c:pt idx="356">
                  <c:v>34044</c:v>
                </c:pt>
                <c:pt idx="357">
                  <c:v>34082</c:v>
                </c:pt>
                <c:pt idx="358">
                  <c:v>34091.5</c:v>
                </c:pt>
                <c:pt idx="359">
                  <c:v>34118</c:v>
                </c:pt>
                <c:pt idx="360">
                  <c:v>34190</c:v>
                </c:pt>
                <c:pt idx="361">
                  <c:v>34574</c:v>
                </c:pt>
                <c:pt idx="362">
                  <c:v>34618</c:v>
                </c:pt>
                <c:pt idx="363">
                  <c:v>35151</c:v>
                </c:pt>
                <c:pt idx="364">
                  <c:v>35275</c:v>
                </c:pt>
                <c:pt idx="365">
                  <c:v>35280</c:v>
                </c:pt>
                <c:pt idx="366">
                  <c:v>35288</c:v>
                </c:pt>
                <c:pt idx="367">
                  <c:v>35298</c:v>
                </c:pt>
                <c:pt idx="368">
                  <c:v>35316</c:v>
                </c:pt>
                <c:pt idx="369">
                  <c:v>35403</c:v>
                </c:pt>
                <c:pt idx="370">
                  <c:v>35823</c:v>
                </c:pt>
                <c:pt idx="371">
                  <c:v>35827.5</c:v>
                </c:pt>
                <c:pt idx="372">
                  <c:v>35914</c:v>
                </c:pt>
                <c:pt idx="373">
                  <c:v>35950</c:v>
                </c:pt>
                <c:pt idx="374">
                  <c:v>35996</c:v>
                </c:pt>
                <c:pt idx="375">
                  <c:v>35925.5</c:v>
                </c:pt>
                <c:pt idx="376">
                  <c:v>35925.5</c:v>
                </c:pt>
                <c:pt idx="377">
                  <c:v>36336</c:v>
                </c:pt>
                <c:pt idx="378">
                  <c:v>36423</c:v>
                </c:pt>
                <c:pt idx="379">
                  <c:v>36586</c:v>
                </c:pt>
                <c:pt idx="380">
                  <c:v>36652</c:v>
                </c:pt>
                <c:pt idx="381">
                  <c:v>34134</c:v>
                </c:pt>
                <c:pt idx="382">
                  <c:v>35244</c:v>
                </c:pt>
                <c:pt idx="383">
                  <c:v>37099</c:v>
                </c:pt>
                <c:pt idx="384">
                  <c:v>36990</c:v>
                </c:pt>
                <c:pt idx="385">
                  <c:v>37003</c:v>
                </c:pt>
                <c:pt idx="386">
                  <c:v>37034</c:v>
                </c:pt>
                <c:pt idx="387">
                  <c:v>37204</c:v>
                </c:pt>
                <c:pt idx="388">
                  <c:v>35823</c:v>
                </c:pt>
                <c:pt idx="389">
                  <c:v>36336</c:v>
                </c:pt>
                <c:pt idx="390">
                  <c:v>36423</c:v>
                </c:pt>
                <c:pt idx="391">
                  <c:v>36586</c:v>
                </c:pt>
                <c:pt idx="392">
                  <c:v>36652</c:v>
                </c:pt>
                <c:pt idx="393">
                  <c:v>36990</c:v>
                </c:pt>
                <c:pt idx="394">
                  <c:v>37003</c:v>
                </c:pt>
                <c:pt idx="395">
                  <c:v>37034</c:v>
                </c:pt>
                <c:pt idx="396">
                  <c:v>37204</c:v>
                </c:pt>
                <c:pt idx="397">
                  <c:v>37585</c:v>
                </c:pt>
                <c:pt idx="398">
                  <c:v>37635</c:v>
                </c:pt>
                <c:pt idx="399">
                  <c:v>37742</c:v>
                </c:pt>
                <c:pt idx="400">
                  <c:v>37812</c:v>
                </c:pt>
                <c:pt idx="401">
                  <c:v>37514</c:v>
                </c:pt>
                <c:pt idx="402">
                  <c:v>38157</c:v>
                </c:pt>
              </c:numCache>
            </c:numRef>
          </c:xVal>
          <c:yVal>
            <c:numRef>
              <c:f>'Active 1'!$I$21:$I$960</c:f>
              <c:numCache>
                <c:formatCode>General</c:formatCode>
                <c:ptCount val="940"/>
                <c:pt idx="36">
                  <c:v>4.5456000225385651E-4</c:v>
                </c:pt>
                <c:pt idx="37">
                  <c:v>2.0592100045178086E-3</c:v>
                </c:pt>
                <c:pt idx="38">
                  <c:v>1.0234979999950156E-2</c:v>
                </c:pt>
                <c:pt idx="39">
                  <c:v>1.3667560000612866E-2</c:v>
                </c:pt>
                <c:pt idx="40">
                  <c:v>3.7520199985010549E-3</c:v>
                </c:pt>
                <c:pt idx="41">
                  <c:v>-5.574390001129359E-3</c:v>
                </c:pt>
                <c:pt idx="42">
                  <c:v>-7.4739999399753287E-4</c:v>
                </c:pt>
                <c:pt idx="43">
                  <c:v>2.2526000029756688E-3</c:v>
                </c:pt>
                <c:pt idx="44">
                  <c:v>1.8446380003297236E-2</c:v>
                </c:pt>
                <c:pt idx="45">
                  <c:v>4.2733700029202737E-3</c:v>
                </c:pt>
                <c:pt idx="46">
                  <c:v>3.5236600015196018E-3</c:v>
                </c:pt>
                <c:pt idx="48">
                  <c:v>2.770141999644693E-2</c:v>
                </c:pt>
                <c:pt idx="49">
                  <c:v>9.3208199978107587E-3</c:v>
                </c:pt>
                <c:pt idx="50">
                  <c:v>8.1685800032573752E-3</c:v>
                </c:pt>
                <c:pt idx="52">
                  <c:v>5.0996400022995658E-3</c:v>
                </c:pt>
                <c:pt idx="53">
                  <c:v>4.5229399984236807E-3</c:v>
                </c:pt>
                <c:pt idx="54">
                  <c:v>3.7070000689709559E-4</c:v>
                </c:pt>
                <c:pt idx="55">
                  <c:v>4.8712799980421551E-3</c:v>
                </c:pt>
                <c:pt idx="56">
                  <c:v>-2.1858820000488777E-2</c:v>
                </c:pt>
                <c:pt idx="57">
                  <c:v>-9.0099000008194707E-3</c:v>
                </c:pt>
                <c:pt idx="58">
                  <c:v>-4.2508000478846952E-4</c:v>
                </c:pt>
                <c:pt idx="59">
                  <c:v>5.2439799983403645E-3</c:v>
                </c:pt>
                <c:pt idx="60">
                  <c:v>-1.1711999977706E-3</c:v>
                </c:pt>
                <c:pt idx="61">
                  <c:v>7.496700003684964E-3</c:v>
                </c:pt>
                <c:pt idx="62">
                  <c:v>-1.1231080003199168E-2</c:v>
                </c:pt>
                <c:pt idx="63">
                  <c:v>6.6928000014740974E-3</c:v>
                </c:pt>
                <c:pt idx="64">
                  <c:v>-7.6889599949936382E-3</c:v>
                </c:pt>
                <c:pt idx="65">
                  <c:v>-5.4479991376865655E-5</c:v>
                </c:pt>
                <c:pt idx="66">
                  <c:v>1.7446099998778664E-2</c:v>
                </c:pt>
                <c:pt idx="67">
                  <c:v>-8.1305999992764555E-3</c:v>
                </c:pt>
                <c:pt idx="71">
                  <c:v>-1.5100400050869212E-3</c:v>
                </c:pt>
                <c:pt idx="73">
                  <c:v>-1.9089800043730065E-3</c:v>
                </c:pt>
                <c:pt idx="83">
                  <c:v>8.7488100034534E-3</c:v>
                </c:pt>
                <c:pt idx="84">
                  <c:v>1.0198699965258129E-3</c:v>
                </c:pt>
                <c:pt idx="85">
                  <c:v>-1.736189000075683E-2</c:v>
                </c:pt>
                <c:pt idx="87">
                  <c:v>8.5240400076145306E-3</c:v>
                </c:pt>
                <c:pt idx="89">
                  <c:v>-9.8577200042200275E-3</c:v>
                </c:pt>
                <c:pt idx="90">
                  <c:v>-9.4124899987946264E-3</c:v>
                </c:pt>
                <c:pt idx="91">
                  <c:v>1.4511390007100999E-2</c:v>
                </c:pt>
                <c:pt idx="93">
                  <c:v>2.2581819997867569E-2</c:v>
                </c:pt>
                <c:pt idx="96">
                  <c:v>1.5930159999697935E-2</c:v>
                </c:pt>
                <c:pt idx="97">
                  <c:v>7.0064000465208665E-4</c:v>
                </c:pt>
                <c:pt idx="98">
                  <c:v>1.9354620002559386E-2</c:v>
                </c:pt>
                <c:pt idx="99">
                  <c:v>1.3165600030333735E-3</c:v>
                </c:pt>
                <c:pt idx="100">
                  <c:v>-3.3743199965101667E-3</c:v>
                </c:pt>
                <c:pt idx="101">
                  <c:v>3.0126259996904992E-2</c:v>
                </c:pt>
                <c:pt idx="104">
                  <c:v>6.0144000017317012E-3</c:v>
                </c:pt>
                <c:pt idx="105">
                  <c:v>-3.0213960002583917E-2</c:v>
                </c:pt>
                <c:pt idx="107">
                  <c:v>1.3302859995746985E-2</c:v>
                </c:pt>
                <c:pt idx="108">
                  <c:v>7.4193600012222305E-3</c:v>
                </c:pt>
                <c:pt idx="109">
                  <c:v>3.5739200029638596E-3</c:v>
                </c:pt>
                <c:pt idx="110">
                  <c:v>1.8575080001028255E-2</c:v>
                </c:pt>
                <c:pt idx="111">
                  <c:v>2.0575080001435708E-2</c:v>
                </c:pt>
                <c:pt idx="112">
                  <c:v>-2.328029993805103E-3</c:v>
                </c:pt>
                <c:pt idx="113">
                  <c:v>5.6719700078247115E-3</c:v>
                </c:pt>
                <c:pt idx="114">
                  <c:v>1.149895999697037E-2</c:v>
                </c:pt>
                <c:pt idx="115">
                  <c:v>1.3498959997377824E-2</c:v>
                </c:pt>
                <c:pt idx="116">
                  <c:v>2.0770020004420076E-2</c:v>
                </c:pt>
                <c:pt idx="117">
                  <c:v>-2.383380000537727E-3</c:v>
                </c:pt>
                <c:pt idx="118">
                  <c:v>1.7331200069747865E-3</c:v>
                </c:pt>
                <c:pt idx="119">
                  <c:v>1.1464379997050855E-2</c:v>
                </c:pt>
                <c:pt idx="120">
                  <c:v>-3.6890199990011752E-3</c:v>
                </c:pt>
                <c:pt idx="121">
                  <c:v>2.3404500003380235E-2</c:v>
                </c:pt>
                <c:pt idx="122">
                  <c:v>7.1749800044926815E-3</c:v>
                </c:pt>
                <c:pt idx="123">
                  <c:v>5.1761400027316995E-3</c:v>
                </c:pt>
                <c:pt idx="124">
                  <c:v>-5.053380002209451E-3</c:v>
                </c:pt>
                <c:pt idx="125">
                  <c:v>-5.0522199962870218E-3</c:v>
                </c:pt>
                <c:pt idx="128">
                  <c:v>5.756319995271042E-3</c:v>
                </c:pt>
                <c:pt idx="129">
                  <c:v>-3.3578600050532259E-3</c:v>
                </c:pt>
                <c:pt idx="130">
                  <c:v>4.142720004892908E-3</c:v>
                </c:pt>
                <c:pt idx="131">
                  <c:v>7.5660200018319301E-3</c:v>
                </c:pt>
                <c:pt idx="132">
                  <c:v>-5.7396199990762398E-3</c:v>
                </c:pt>
                <c:pt idx="133">
                  <c:v>-8.4130999966873787E-3</c:v>
                </c:pt>
                <c:pt idx="134">
                  <c:v>-3.6818400039919652E-3</c:v>
                </c:pt>
                <c:pt idx="135">
                  <c:v>9.2431999946711585E-3</c:v>
                </c:pt>
                <c:pt idx="136">
                  <c:v>7.6698000339092687E-4</c:v>
                </c:pt>
                <c:pt idx="137">
                  <c:v>2.4613400019006804E-3</c:v>
                </c:pt>
                <c:pt idx="138">
                  <c:v>-2.1142000041436404E-3</c:v>
                </c:pt>
                <c:pt idx="139">
                  <c:v>1.3698980001208838E-2</c:v>
                </c:pt>
                <c:pt idx="141">
                  <c:v>-3.5892599989892915E-3</c:v>
                </c:pt>
                <c:pt idx="146">
                  <c:v>-1.0064319998491555E-2</c:v>
                </c:pt>
                <c:pt idx="149">
                  <c:v>1.0724939995270688E-2</c:v>
                </c:pt>
                <c:pt idx="150">
                  <c:v>2.148239997040946E-3</c:v>
                </c:pt>
                <c:pt idx="151">
                  <c:v>5.495420002262108E-3</c:v>
                </c:pt>
                <c:pt idx="152">
                  <c:v>-3.08012000459712E-3</c:v>
                </c:pt>
                <c:pt idx="153">
                  <c:v>-1.265681999939261E-2</c:v>
                </c:pt>
                <c:pt idx="154">
                  <c:v>1.1843760003102943E-2</c:v>
                </c:pt>
                <c:pt idx="155">
                  <c:v>-5.7329399933223613E-3</c:v>
                </c:pt>
                <c:pt idx="159">
                  <c:v>-1.429556000221055E-2</c:v>
                </c:pt>
                <c:pt idx="160">
                  <c:v>-1.0595560001092963E-2</c:v>
                </c:pt>
                <c:pt idx="161">
                  <c:v>-6.2722600050619803E-3</c:v>
                </c:pt>
                <c:pt idx="162">
                  <c:v>-2.4722599991946481E-3</c:v>
                </c:pt>
                <c:pt idx="163">
                  <c:v>2.1646000095643103E-4</c:v>
                </c:pt>
                <c:pt idx="164">
                  <c:v>1.4034000196261331E-4</c:v>
                </c:pt>
                <c:pt idx="165">
                  <c:v>-2.4363600023207255E-3</c:v>
                </c:pt>
                <c:pt idx="166">
                  <c:v>3.9886800004751422E-3</c:v>
                </c:pt>
                <c:pt idx="167">
                  <c:v>1.0793000037665479E-3</c:v>
                </c:pt>
                <c:pt idx="168">
                  <c:v>-1.6301299998303875E-2</c:v>
                </c:pt>
                <c:pt idx="169">
                  <c:v>-3.9933399966685101E-3</c:v>
                </c:pt>
                <c:pt idx="170">
                  <c:v>-1.2597599998116493E-3</c:v>
                </c:pt>
                <c:pt idx="171">
                  <c:v>6.3181000004988164E-3</c:v>
                </c:pt>
                <c:pt idx="174">
                  <c:v>-5.9689800036721863E-3</c:v>
                </c:pt>
                <c:pt idx="179">
                  <c:v>-2.1696759999031201E-2</c:v>
                </c:pt>
                <c:pt idx="188">
                  <c:v>4.6504199999617413E-3</c:v>
                </c:pt>
                <c:pt idx="190">
                  <c:v>-8.8489999980083667E-3</c:v>
                </c:pt>
                <c:pt idx="199">
                  <c:v>-1.0154639996471815E-2</c:v>
                </c:pt>
                <c:pt idx="200">
                  <c:v>-2.723075999529101E-2</c:v>
                </c:pt>
                <c:pt idx="201">
                  <c:v>-7.0195799999055453E-3</c:v>
                </c:pt>
                <c:pt idx="202">
                  <c:v>-1.1502500005008187E-2</c:v>
                </c:pt>
                <c:pt idx="209">
                  <c:v>-2.4001799974939786E-3</c:v>
                </c:pt>
                <c:pt idx="210">
                  <c:v>8.7088000145740807E-4</c:v>
                </c:pt>
                <c:pt idx="213">
                  <c:v>-1.261030000023311E-2</c:v>
                </c:pt>
                <c:pt idx="214">
                  <c:v>-1.261030000023311E-2</c:v>
                </c:pt>
                <c:pt idx="216">
                  <c:v>-1.1010299996996764E-2</c:v>
                </c:pt>
                <c:pt idx="217">
                  <c:v>-1.8176800003857352E-3</c:v>
                </c:pt>
                <c:pt idx="221">
                  <c:v>4.6311400001286529E-3</c:v>
                </c:pt>
                <c:pt idx="222">
                  <c:v>-1.8214299998362549E-2</c:v>
                </c:pt>
                <c:pt idx="224">
                  <c:v>-1.9805999909294769E-4</c:v>
                </c:pt>
                <c:pt idx="225">
                  <c:v>9.7327799958293326E-3</c:v>
                </c:pt>
                <c:pt idx="226">
                  <c:v>-1.6889940001419745E-2</c:v>
                </c:pt>
                <c:pt idx="228">
                  <c:v>-1.5989939995051827E-2</c:v>
                </c:pt>
                <c:pt idx="229">
                  <c:v>-1.2436639997758903E-2</c:v>
                </c:pt>
                <c:pt idx="230">
                  <c:v>-1.9902499989257194E-3</c:v>
                </c:pt>
                <c:pt idx="231">
                  <c:v>-1.5816079998330679E-2</c:v>
                </c:pt>
                <c:pt idx="232">
                  <c:v>-1.9392779999179766E-2</c:v>
                </c:pt>
                <c:pt idx="234">
                  <c:v>-1.9402999998419546E-2</c:v>
                </c:pt>
                <c:pt idx="235">
                  <c:v>-2.6767360002850182E-2</c:v>
                </c:pt>
                <c:pt idx="236">
                  <c:v>-1.1293019997538067E-2</c:v>
                </c:pt>
                <c:pt idx="238">
                  <c:v>-2.2521380000398494E-2</c:v>
                </c:pt>
                <c:pt idx="239">
                  <c:v>-2.3997600001166575E-2</c:v>
                </c:pt>
                <c:pt idx="247">
                  <c:v>-2.9506079998100176E-2</c:v>
                </c:pt>
                <c:pt idx="248">
                  <c:v>-2.873327999986941E-2</c:v>
                </c:pt>
                <c:pt idx="255">
                  <c:v>-4.5708919999015052E-2</c:v>
                </c:pt>
                <c:pt idx="256">
                  <c:v>-2.1894580000662245E-2</c:v>
                </c:pt>
                <c:pt idx="257">
                  <c:v>-2.1377760000177659E-2</c:v>
                </c:pt>
                <c:pt idx="258">
                  <c:v>-1.4836800000921357E-2</c:v>
                </c:pt>
                <c:pt idx="259">
                  <c:v>-1.7182820003654342E-2</c:v>
                </c:pt>
                <c:pt idx="260">
                  <c:v>-2.5445759994909167E-2</c:v>
                </c:pt>
                <c:pt idx="279">
                  <c:v>-1.6648600001644809E-2</c:v>
                </c:pt>
                <c:pt idx="281">
                  <c:v>-1.8012959997577127E-2</c:v>
                </c:pt>
                <c:pt idx="282">
                  <c:v>-3.2318599995051045E-2</c:v>
                </c:pt>
                <c:pt idx="283">
                  <c:v>-3.147084000374889E-2</c:v>
                </c:pt>
                <c:pt idx="284">
                  <c:v>-2.7546959994651843E-2</c:v>
                </c:pt>
                <c:pt idx="285">
                  <c:v>-3.2485279996762984E-2</c:v>
                </c:pt>
                <c:pt idx="290">
                  <c:v>-2.8598719996807631E-2</c:v>
                </c:pt>
                <c:pt idx="300">
                  <c:v>-3.4649319997697603E-2</c:v>
                </c:pt>
                <c:pt idx="306">
                  <c:v>-3.6970979999750853E-2</c:v>
                </c:pt>
                <c:pt idx="312">
                  <c:v>-4.1648880003776867E-2</c:v>
                </c:pt>
                <c:pt idx="313">
                  <c:v>-3.8954520001425408E-2</c:v>
                </c:pt>
                <c:pt idx="314">
                  <c:v>-4.4215559995791409E-2</c:v>
                </c:pt>
                <c:pt idx="331">
                  <c:v>-6.0002459991665091E-2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E5-4857-AD6E-E13BC00B6085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1'!$D$21:$D$265</c:f>
                <c:numCache>
                  <c:formatCode>General</c:formatCode>
                  <c:ptCount val="24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5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201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5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3">
                    <c:v>3.0000000000000001E-3</c:v>
                  </c:pt>
                  <c:pt idx="224">
                    <c:v>0</c:v>
                  </c:pt>
                  <c:pt idx="225">
                    <c:v>0</c:v>
                  </c:pt>
                  <c:pt idx="227">
                    <c:v>0</c:v>
                  </c:pt>
                  <c:pt idx="229">
                    <c:v>0</c:v>
                  </c:pt>
                  <c:pt idx="233">
                    <c:v>6.9999999999999999E-4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0.01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3.0000000000000001E-3</c:v>
                  </c:pt>
                  <c:pt idx="244">
                    <c:v>0</c:v>
                  </c:pt>
                </c:numCache>
              </c:numRef>
            </c:plus>
            <c:minus>
              <c:numRef>
                <c:f>'Active 1'!$D$21:$D$265</c:f>
                <c:numCache>
                  <c:formatCode>General</c:formatCode>
                  <c:ptCount val="24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5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201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5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3">
                    <c:v>3.0000000000000001E-3</c:v>
                  </c:pt>
                  <c:pt idx="224">
                    <c:v>0</c:v>
                  </c:pt>
                  <c:pt idx="225">
                    <c:v>0</c:v>
                  </c:pt>
                  <c:pt idx="227">
                    <c:v>0</c:v>
                  </c:pt>
                  <c:pt idx="229">
                    <c:v>0</c:v>
                  </c:pt>
                  <c:pt idx="233">
                    <c:v>6.9999999999999999E-4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0.01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3.0000000000000001E-3</c:v>
                  </c:pt>
                  <c:pt idx="244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1'!$F$21:$F$960</c:f>
              <c:numCache>
                <c:formatCode>General</c:formatCode>
                <c:ptCount val="940"/>
                <c:pt idx="0">
                  <c:v>-35829.5</c:v>
                </c:pt>
                <c:pt idx="1">
                  <c:v>-35341</c:v>
                </c:pt>
                <c:pt idx="2">
                  <c:v>-34823</c:v>
                </c:pt>
                <c:pt idx="3">
                  <c:v>-33038</c:v>
                </c:pt>
                <c:pt idx="4">
                  <c:v>-32237</c:v>
                </c:pt>
                <c:pt idx="5">
                  <c:v>-31732</c:v>
                </c:pt>
                <c:pt idx="6">
                  <c:v>-29480</c:v>
                </c:pt>
                <c:pt idx="7">
                  <c:v>-25859</c:v>
                </c:pt>
                <c:pt idx="8">
                  <c:v>-25774</c:v>
                </c:pt>
                <c:pt idx="9">
                  <c:v>-25305</c:v>
                </c:pt>
                <c:pt idx="10">
                  <c:v>-22268</c:v>
                </c:pt>
                <c:pt idx="11">
                  <c:v>-22142</c:v>
                </c:pt>
                <c:pt idx="12">
                  <c:v>-20429</c:v>
                </c:pt>
                <c:pt idx="13">
                  <c:v>-15031.5</c:v>
                </c:pt>
                <c:pt idx="14">
                  <c:v>-13155</c:v>
                </c:pt>
                <c:pt idx="15">
                  <c:v>-11890</c:v>
                </c:pt>
                <c:pt idx="16">
                  <c:v>-10198</c:v>
                </c:pt>
                <c:pt idx="17">
                  <c:v>-10169</c:v>
                </c:pt>
                <c:pt idx="18">
                  <c:v>-10145</c:v>
                </c:pt>
                <c:pt idx="19">
                  <c:v>-9726</c:v>
                </c:pt>
                <c:pt idx="20">
                  <c:v>-9721</c:v>
                </c:pt>
                <c:pt idx="21">
                  <c:v>-9640</c:v>
                </c:pt>
                <c:pt idx="22">
                  <c:v>-9068</c:v>
                </c:pt>
                <c:pt idx="23">
                  <c:v>-8936.5</c:v>
                </c:pt>
                <c:pt idx="24">
                  <c:v>-8343</c:v>
                </c:pt>
                <c:pt idx="25">
                  <c:v>-7901</c:v>
                </c:pt>
                <c:pt idx="26">
                  <c:v>-4896</c:v>
                </c:pt>
                <c:pt idx="27">
                  <c:v>-4847</c:v>
                </c:pt>
                <c:pt idx="28">
                  <c:v>-4829</c:v>
                </c:pt>
                <c:pt idx="29">
                  <c:v>-3747</c:v>
                </c:pt>
                <c:pt idx="30">
                  <c:v>-3716</c:v>
                </c:pt>
                <c:pt idx="31">
                  <c:v>-2998</c:v>
                </c:pt>
                <c:pt idx="32">
                  <c:v>-2980</c:v>
                </c:pt>
                <c:pt idx="33">
                  <c:v>-2939</c:v>
                </c:pt>
                <c:pt idx="34">
                  <c:v>-2926</c:v>
                </c:pt>
                <c:pt idx="35">
                  <c:v>0</c:v>
                </c:pt>
                <c:pt idx="36">
                  <c:v>16</c:v>
                </c:pt>
                <c:pt idx="37">
                  <c:v>1068.5</c:v>
                </c:pt>
                <c:pt idx="38">
                  <c:v>2853</c:v>
                </c:pt>
                <c:pt idx="39">
                  <c:v>3066</c:v>
                </c:pt>
                <c:pt idx="40">
                  <c:v>4097</c:v>
                </c:pt>
                <c:pt idx="41">
                  <c:v>4108.5</c:v>
                </c:pt>
                <c:pt idx="42">
                  <c:v>4110</c:v>
                </c:pt>
                <c:pt idx="43">
                  <c:v>4110</c:v>
                </c:pt>
                <c:pt idx="44">
                  <c:v>4143</c:v>
                </c:pt>
                <c:pt idx="45">
                  <c:v>4144.5</c:v>
                </c:pt>
                <c:pt idx="46">
                  <c:v>4151</c:v>
                </c:pt>
                <c:pt idx="47">
                  <c:v>4628</c:v>
                </c:pt>
                <c:pt idx="48">
                  <c:v>4687</c:v>
                </c:pt>
                <c:pt idx="49">
                  <c:v>4777</c:v>
                </c:pt>
                <c:pt idx="50">
                  <c:v>4813</c:v>
                </c:pt>
                <c:pt idx="51">
                  <c:v>5834.5</c:v>
                </c:pt>
                <c:pt idx="52">
                  <c:v>5854</c:v>
                </c:pt>
                <c:pt idx="53">
                  <c:v>5859</c:v>
                </c:pt>
                <c:pt idx="54">
                  <c:v>5895</c:v>
                </c:pt>
                <c:pt idx="55">
                  <c:v>5908</c:v>
                </c:pt>
                <c:pt idx="56">
                  <c:v>5923</c:v>
                </c:pt>
                <c:pt idx="57">
                  <c:v>5985</c:v>
                </c:pt>
                <c:pt idx="58">
                  <c:v>6162</c:v>
                </c:pt>
                <c:pt idx="59">
                  <c:v>6503</c:v>
                </c:pt>
                <c:pt idx="60">
                  <c:v>6680</c:v>
                </c:pt>
                <c:pt idx="61">
                  <c:v>6995</c:v>
                </c:pt>
                <c:pt idx="62">
                  <c:v>7062</c:v>
                </c:pt>
                <c:pt idx="63">
                  <c:v>7080</c:v>
                </c:pt>
                <c:pt idx="64">
                  <c:v>7144</c:v>
                </c:pt>
                <c:pt idx="65">
                  <c:v>7572</c:v>
                </c:pt>
                <c:pt idx="66">
                  <c:v>7585</c:v>
                </c:pt>
                <c:pt idx="67">
                  <c:v>7590</c:v>
                </c:pt>
                <c:pt idx="68">
                  <c:v>7634</c:v>
                </c:pt>
                <c:pt idx="69">
                  <c:v>7674</c:v>
                </c:pt>
                <c:pt idx="70">
                  <c:v>7679</c:v>
                </c:pt>
                <c:pt idx="71">
                  <c:v>7706</c:v>
                </c:pt>
                <c:pt idx="72">
                  <c:v>7782</c:v>
                </c:pt>
                <c:pt idx="73">
                  <c:v>8247</c:v>
                </c:pt>
                <c:pt idx="74">
                  <c:v>8311</c:v>
                </c:pt>
                <c:pt idx="75">
                  <c:v>8314</c:v>
                </c:pt>
                <c:pt idx="76">
                  <c:v>8342</c:v>
                </c:pt>
                <c:pt idx="77">
                  <c:v>8442</c:v>
                </c:pt>
                <c:pt idx="78">
                  <c:v>8804.5</c:v>
                </c:pt>
                <c:pt idx="79">
                  <c:v>8888</c:v>
                </c:pt>
                <c:pt idx="80">
                  <c:v>8888</c:v>
                </c:pt>
                <c:pt idx="81">
                  <c:v>9027</c:v>
                </c:pt>
                <c:pt idx="82">
                  <c:v>9573</c:v>
                </c:pt>
                <c:pt idx="83">
                  <c:v>9628.5</c:v>
                </c:pt>
                <c:pt idx="84">
                  <c:v>9669.5</c:v>
                </c:pt>
                <c:pt idx="85">
                  <c:v>9733.5</c:v>
                </c:pt>
                <c:pt idx="86">
                  <c:v>10135</c:v>
                </c:pt>
                <c:pt idx="87">
                  <c:v>10194</c:v>
                </c:pt>
                <c:pt idx="88">
                  <c:v>10241.5</c:v>
                </c:pt>
                <c:pt idx="89">
                  <c:v>10258</c:v>
                </c:pt>
                <c:pt idx="90">
                  <c:v>10323.5</c:v>
                </c:pt>
                <c:pt idx="91">
                  <c:v>10341.5</c:v>
                </c:pt>
                <c:pt idx="92">
                  <c:v>10627</c:v>
                </c:pt>
                <c:pt idx="93">
                  <c:v>10627</c:v>
                </c:pt>
                <c:pt idx="94">
                  <c:v>10662</c:v>
                </c:pt>
                <c:pt idx="95">
                  <c:v>10663.5</c:v>
                </c:pt>
                <c:pt idx="96">
                  <c:v>10676</c:v>
                </c:pt>
                <c:pt idx="97">
                  <c:v>10704</c:v>
                </c:pt>
                <c:pt idx="98">
                  <c:v>10707</c:v>
                </c:pt>
                <c:pt idx="99">
                  <c:v>10716</c:v>
                </c:pt>
                <c:pt idx="100">
                  <c:v>10748</c:v>
                </c:pt>
                <c:pt idx="101">
                  <c:v>10761</c:v>
                </c:pt>
                <c:pt idx="102">
                  <c:v>10768.5</c:v>
                </c:pt>
                <c:pt idx="103">
                  <c:v>10770</c:v>
                </c:pt>
                <c:pt idx="104">
                  <c:v>10840</c:v>
                </c:pt>
                <c:pt idx="105">
                  <c:v>10894</c:v>
                </c:pt>
                <c:pt idx="106">
                  <c:v>11241.5</c:v>
                </c:pt>
                <c:pt idx="107">
                  <c:v>11271</c:v>
                </c:pt>
                <c:pt idx="108">
                  <c:v>11296</c:v>
                </c:pt>
                <c:pt idx="109">
                  <c:v>11312</c:v>
                </c:pt>
                <c:pt idx="110">
                  <c:v>11338</c:v>
                </c:pt>
                <c:pt idx="111">
                  <c:v>11338</c:v>
                </c:pt>
                <c:pt idx="112">
                  <c:v>11354.5</c:v>
                </c:pt>
                <c:pt idx="113">
                  <c:v>11354.5</c:v>
                </c:pt>
                <c:pt idx="114">
                  <c:v>11356</c:v>
                </c:pt>
                <c:pt idx="115">
                  <c:v>11356</c:v>
                </c:pt>
                <c:pt idx="116">
                  <c:v>11397</c:v>
                </c:pt>
                <c:pt idx="117">
                  <c:v>11407</c:v>
                </c:pt>
                <c:pt idx="118">
                  <c:v>11432</c:v>
                </c:pt>
                <c:pt idx="119">
                  <c:v>11443</c:v>
                </c:pt>
                <c:pt idx="120">
                  <c:v>11453</c:v>
                </c:pt>
                <c:pt idx="121">
                  <c:v>11825</c:v>
                </c:pt>
                <c:pt idx="122">
                  <c:v>11853</c:v>
                </c:pt>
                <c:pt idx="123">
                  <c:v>11879</c:v>
                </c:pt>
                <c:pt idx="124">
                  <c:v>11907</c:v>
                </c:pt>
                <c:pt idx="125">
                  <c:v>11933</c:v>
                </c:pt>
                <c:pt idx="126">
                  <c:v>11933.5</c:v>
                </c:pt>
                <c:pt idx="127">
                  <c:v>11934</c:v>
                </c:pt>
                <c:pt idx="128">
                  <c:v>11952</c:v>
                </c:pt>
                <c:pt idx="129">
                  <c:v>11979</c:v>
                </c:pt>
                <c:pt idx="130">
                  <c:v>11992</c:v>
                </c:pt>
                <c:pt idx="131">
                  <c:v>11997</c:v>
                </c:pt>
                <c:pt idx="132">
                  <c:v>12043</c:v>
                </c:pt>
                <c:pt idx="133">
                  <c:v>12465</c:v>
                </c:pt>
                <c:pt idx="134">
                  <c:v>12476</c:v>
                </c:pt>
                <c:pt idx="135">
                  <c:v>12520</c:v>
                </c:pt>
                <c:pt idx="136">
                  <c:v>13053</c:v>
                </c:pt>
                <c:pt idx="137">
                  <c:v>13099</c:v>
                </c:pt>
                <c:pt idx="138">
                  <c:v>13130</c:v>
                </c:pt>
                <c:pt idx="139">
                  <c:v>13253</c:v>
                </c:pt>
                <c:pt idx="140">
                  <c:v>13669</c:v>
                </c:pt>
                <c:pt idx="141">
                  <c:v>13689</c:v>
                </c:pt>
                <c:pt idx="142">
                  <c:v>14234.5</c:v>
                </c:pt>
                <c:pt idx="143">
                  <c:v>14241</c:v>
                </c:pt>
                <c:pt idx="144">
                  <c:v>14242.5</c:v>
                </c:pt>
                <c:pt idx="145">
                  <c:v>14246</c:v>
                </c:pt>
                <c:pt idx="146">
                  <c:v>14248</c:v>
                </c:pt>
                <c:pt idx="147">
                  <c:v>14829.5</c:v>
                </c:pt>
                <c:pt idx="148">
                  <c:v>14931</c:v>
                </c:pt>
                <c:pt idx="149">
                  <c:v>15559</c:v>
                </c:pt>
                <c:pt idx="150">
                  <c:v>15564</c:v>
                </c:pt>
                <c:pt idx="151">
                  <c:v>15587</c:v>
                </c:pt>
                <c:pt idx="152">
                  <c:v>15618</c:v>
                </c:pt>
                <c:pt idx="153">
                  <c:v>15623</c:v>
                </c:pt>
                <c:pt idx="154">
                  <c:v>15636</c:v>
                </c:pt>
                <c:pt idx="155">
                  <c:v>15641</c:v>
                </c:pt>
                <c:pt idx="156">
                  <c:v>16095</c:v>
                </c:pt>
                <c:pt idx="157">
                  <c:v>16113</c:v>
                </c:pt>
                <c:pt idx="158">
                  <c:v>16124.5</c:v>
                </c:pt>
                <c:pt idx="159">
                  <c:v>16134</c:v>
                </c:pt>
                <c:pt idx="160">
                  <c:v>16134</c:v>
                </c:pt>
                <c:pt idx="161">
                  <c:v>16139</c:v>
                </c:pt>
                <c:pt idx="162">
                  <c:v>16139</c:v>
                </c:pt>
                <c:pt idx="163">
                  <c:v>16231</c:v>
                </c:pt>
                <c:pt idx="164">
                  <c:v>16249</c:v>
                </c:pt>
                <c:pt idx="165">
                  <c:v>16254</c:v>
                </c:pt>
                <c:pt idx="166">
                  <c:v>16298</c:v>
                </c:pt>
                <c:pt idx="167">
                  <c:v>16605</c:v>
                </c:pt>
                <c:pt idx="168">
                  <c:v>16695</c:v>
                </c:pt>
                <c:pt idx="169">
                  <c:v>16701</c:v>
                </c:pt>
                <c:pt idx="170">
                  <c:v>16764</c:v>
                </c:pt>
                <c:pt idx="171">
                  <c:v>16785</c:v>
                </c:pt>
                <c:pt idx="172">
                  <c:v>17229</c:v>
                </c:pt>
                <c:pt idx="173">
                  <c:v>17234</c:v>
                </c:pt>
                <c:pt idx="174">
                  <c:v>17247</c:v>
                </c:pt>
                <c:pt idx="175">
                  <c:v>17265</c:v>
                </c:pt>
                <c:pt idx="176">
                  <c:v>17265</c:v>
                </c:pt>
                <c:pt idx="177">
                  <c:v>17266.5</c:v>
                </c:pt>
                <c:pt idx="178">
                  <c:v>17266.5</c:v>
                </c:pt>
                <c:pt idx="179">
                  <c:v>17314</c:v>
                </c:pt>
                <c:pt idx="180">
                  <c:v>17316</c:v>
                </c:pt>
                <c:pt idx="181">
                  <c:v>17316</c:v>
                </c:pt>
                <c:pt idx="182">
                  <c:v>17316</c:v>
                </c:pt>
                <c:pt idx="183">
                  <c:v>17316</c:v>
                </c:pt>
                <c:pt idx="184">
                  <c:v>17317.5</c:v>
                </c:pt>
                <c:pt idx="185">
                  <c:v>17317.5</c:v>
                </c:pt>
                <c:pt idx="186">
                  <c:v>17317.5</c:v>
                </c:pt>
                <c:pt idx="187">
                  <c:v>17317.5</c:v>
                </c:pt>
                <c:pt idx="188">
                  <c:v>17337</c:v>
                </c:pt>
                <c:pt idx="189">
                  <c:v>17341</c:v>
                </c:pt>
                <c:pt idx="190">
                  <c:v>17350</c:v>
                </c:pt>
                <c:pt idx="191">
                  <c:v>17353.5</c:v>
                </c:pt>
                <c:pt idx="192">
                  <c:v>17353.5</c:v>
                </c:pt>
                <c:pt idx="193">
                  <c:v>17353.5</c:v>
                </c:pt>
                <c:pt idx="194">
                  <c:v>17353.5</c:v>
                </c:pt>
                <c:pt idx="195">
                  <c:v>17355</c:v>
                </c:pt>
                <c:pt idx="196">
                  <c:v>17355</c:v>
                </c:pt>
                <c:pt idx="197">
                  <c:v>17355</c:v>
                </c:pt>
                <c:pt idx="198">
                  <c:v>17355</c:v>
                </c:pt>
                <c:pt idx="199">
                  <c:v>17396</c:v>
                </c:pt>
                <c:pt idx="200">
                  <c:v>17414</c:v>
                </c:pt>
                <c:pt idx="201">
                  <c:v>17837</c:v>
                </c:pt>
                <c:pt idx="202">
                  <c:v>17875</c:v>
                </c:pt>
                <c:pt idx="203">
                  <c:v>17883</c:v>
                </c:pt>
                <c:pt idx="204">
                  <c:v>17883</c:v>
                </c:pt>
                <c:pt idx="205">
                  <c:v>17884.5</c:v>
                </c:pt>
                <c:pt idx="206">
                  <c:v>17884.5</c:v>
                </c:pt>
                <c:pt idx="207">
                  <c:v>17909</c:v>
                </c:pt>
                <c:pt idx="208">
                  <c:v>17909</c:v>
                </c:pt>
                <c:pt idx="209">
                  <c:v>17927</c:v>
                </c:pt>
                <c:pt idx="210">
                  <c:v>17968</c:v>
                </c:pt>
                <c:pt idx="211">
                  <c:v>18022</c:v>
                </c:pt>
                <c:pt idx="212">
                  <c:v>18040.5</c:v>
                </c:pt>
                <c:pt idx="213">
                  <c:v>18045</c:v>
                </c:pt>
                <c:pt idx="214">
                  <c:v>18045</c:v>
                </c:pt>
                <c:pt idx="215">
                  <c:v>18045</c:v>
                </c:pt>
                <c:pt idx="216">
                  <c:v>18045</c:v>
                </c:pt>
                <c:pt idx="217">
                  <c:v>18052</c:v>
                </c:pt>
                <c:pt idx="218">
                  <c:v>18103</c:v>
                </c:pt>
                <c:pt idx="219">
                  <c:v>18429</c:v>
                </c:pt>
                <c:pt idx="220">
                  <c:v>18563</c:v>
                </c:pt>
                <c:pt idx="221">
                  <c:v>18629</c:v>
                </c:pt>
                <c:pt idx="222">
                  <c:v>18645</c:v>
                </c:pt>
                <c:pt idx="223">
                  <c:v>19009</c:v>
                </c:pt>
                <c:pt idx="224">
                  <c:v>19009</c:v>
                </c:pt>
                <c:pt idx="225">
                  <c:v>19183</c:v>
                </c:pt>
                <c:pt idx="226">
                  <c:v>19191</c:v>
                </c:pt>
                <c:pt idx="227">
                  <c:v>19191</c:v>
                </c:pt>
                <c:pt idx="228">
                  <c:v>19191</c:v>
                </c:pt>
                <c:pt idx="229">
                  <c:v>19696</c:v>
                </c:pt>
                <c:pt idx="230">
                  <c:v>19787.5</c:v>
                </c:pt>
                <c:pt idx="231">
                  <c:v>19812</c:v>
                </c:pt>
                <c:pt idx="232">
                  <c:v>19817</c:v>
                </c:pt>
                <c:pt idx="233">
                  <c:v>20420</c:v>
                </c:pt>
                <c:pt idx="234">
                  <c:v>20450</c:v>
                </c:pt>
                <c:pt idx="235">
                  <c:v>20904</c:v>
                </c:pt>
                <c:pt idx="236">
                  <c:v>22053</c:v>
                </c:pt>
                <c:pt idx="237">
                  <c:v>22077.5</c:v>
                </c:pt>
                <c:pt idx="238">
                  <c:v>22107</c:v>
                </c:pt>
                <c:pt idx="239">
                  <c:v>22640</c:v>
                </c:pt>
                <c:pt idx="240">
                  <c:v>22723</c:v>
                </c:pt>
                <c:pt idx="241">
                  <c:v>22723</c:v>
                </c:pt>
                <c:pt idx="242">
                  <c:v>22723</c:v>
                </c:pt>
                <c:pt idx="243">
                  <c:v>22810</c:v>
                </c:pt>
                <c:pt idx="244">
                  <c:v>23278.5</c:v>
                </c:pt>
                <c:pt idx="245">
                  <c:v>23278.5</c:v>
                </c:pt>
                <c:pt idx="246">
                  <c:v>23278.5</c:v>
                </c:pt>
                <c:pt idx="247">
                  <c:v>23312</c:v>
                </c:pt>
                <c:pt idx="248">
                  <c:v>23392</c:v>
                </c:pt>
                <c:pt idx="249">
                  <c:v>23891.5</c:v>
                </c:pt>
                <c:pt idx="250">
                  <c:v>23891.5</c:v>
                </c:pt>
                <c:pt idx="251">
                  <c:v>23891.5</c:v>
                </c:pt>
                <c:pt idx="252">
                  <c:v>23898</c:v>
                </c:pt>
                <c:pt idx="253">
                  <c:v>23898</c:v>
                </c:pt>
                <c:pt idx="254">
                  <c:v>23898</c:v>
                </c:pt>
                <c:pt idx="255">
                  <c:v>23938</c:v>
                </c:pt>
                <c:pt idx="256">
                  <c:v>24087</c:v>
                </c:pt>
                <c:pt idx="257">
                  <c:v>24464</c:v>
                </c:pt>
                <c:pt idx="258">
                  <c:v>24520</c:v>
                </c:pt>
                <c:pt idx="259">
                  <c:v>24523</c:v>
                </c:pt>
                <c:pt idx="260">
                  <c:v>24664</c:v>
                </c:pt>
                <c:pt idx="261">
                  <c:v>24962</c:v>
                </c:pt>
                <c:pt idx="262">
                  <c:v>24962</c:v>
                </c:pt>
                <c:pt idx="263">
                  <c:v>24962</c:v>
                </c:pt>
                <c:pt idx="264">
                  <c:v>24962</c:v>
                </c:pt>
                <c:pt idx="265">
                  <c:v>24962</c:v>
                </c:pt>
                <c:pt idx="266">
                  <c:v>24962</c:v>
                </c:pt>
                <c:pt idx="267">
                  <c:v>24962</c:v>
                </c:pt>
                <c:pt idx="268">
                  <c:v>25031</c:v>
                </c:pt>
                <c:pt idx="269">
                  <c:v>25031</c:v>
                </c:pt>
                <c:pt idx="270">
                  <c:v>25069</c:v>
                </c:pt>
                <c:pt idx="271">
                  <c:v>25069</c:v>
                </c:pt>
                <c:pt idx="272">
                  <c:v>25069</c:v>
                </c:pt>
                <c:pt idx="273">
                  <c:v>25071</c:v>
                </c:pt>
                <c:pt idx="274">
                  <c:v>25071</c:v>
                </c:pt>
                <c:pt idx="275">
                  <c:v>25093</c:v>
                </c:pt>
                <c:pt idx="276">
                  <c:v>25093</c:v>
                </c:pt>
                <c:pt idx="277">
                  <c:v>25093</c:v>
                </c:pt>
                <c:pt idx="278">
                  <c:v>25265</c:v>
                </c:pt>
                <c:pt idx="279">
                  <c:v>25290</c:v>
                </c:pt>
                <c:pt idx="280">
                  <c:v>25737</c:v>
                </c:pt>
                <c:pt idx="281">
                  <c:v>25744</c:v>
                </c:pt>
                <c:pt idx="282">
                  <c:v>25790</c:v>
                </c:pt>
                <c:pt idx="283">
                  <c:v>25826</c:v>
                </c:pt>
                <c:pt idx="284">
                  <c:v>25844</c:v>
                </c:pt>
                <c:pt idx="285">
                  <c:v>26192</c:v>
                </c:pt>
                <c:pt idx="286">
                  <c:v>26201</c:v>
                </c:pt>
                <c:pt idx="287">
                  <c:v>26201</c:v>
                </c:pt>
                <c:pt idx="288">
                  <c:v>26276</c:v>
                </c:pt>
                <c:pt idx="289">
                  <c:v>26349</c:v>
                </c:pt>
                <c:pt idx="290">
                  <c:v>26408</c:v>
                </c:pt>
                <c:pt idx="291">
                  <c:v>26479</c:v>
                </c:pt>
                <c:pt idx="292">
                  <c:v>26883</c:v>
                </c:pt>
                <c:pt idx="293">
                  <c:v>26886</c:v>
                </c:pt>
                <c:pt idx="294">
                  <c:v>26886</c:v>
                </c:pt>
                <c:pt idx="295">
                  <c:v>26922</c:v>
                </c:pt>
                <c:pt idx="296">
                  <c:v>26924</c:v>
                </c:pt>
                <c:pt idx="297">
                  <c:v>26925.5</c:v>
                </c:pt>
                <c:pt idx="298">
                  <c:v>26958.5</c:v>
                </c:pt>
                <c:pt idx="299">
                  <c:v>26986</c:v>
                </c:pt>
                <c:pt idx="300">
                  <c:v>26998</c:v>
                </c:pt>
                <c:pt idx="301">
                  <c:v>27128.5</c:v>
                </c:pt>
                <c:pt idx="302">
                  <c:v>27422</c:v>
                </c:pt>
                <c:pt idx="303">
                  <c:v>27500.5</c:v>
                </c:pt>
                <c:pt idx="304">
                  <c:v>27527</c:v>
                </c:pt>
                <c:pt idx="305">
                  <c:v>27528</c:v>
                </c:pt>
                <c:pt idx="306">
                  <c:v>27547</c:v>
                </c:pt>
                <c:pt idx="307">
                  <c:v>27553</c:v>
                </c:pt>
                <c:pt idx="308">
                  <c:v>27553</c:v>
                </c:pt>
                <c:pt idx="309">
                  <c:v>28001</c:v>
                </c:pt>
                <c:pt idx="310">
                  <c:v>28071</c:v>
                </c:pt>
                <c:pt idx="311">
                  <c:v>28076</c:v>
                </c:pt>
                <c:pt idx="312">
                  <c:v>28732</c:v>
                </c:pt>
                <c:pt idx="313">
                  <c:v>28778</c:v>
                </c:pt>
                <c:pt idx="314">
                  <c:v>29134</c:v>
                </c:pt>
                <c:pt idx="315">
                  <c:v>29404</c:v>
                </c:pt>
                <c:pt idx="316">
                  <c:v>29706</c:v>
                </c:pt>
                <c:pt idx="317">
                  <c:v>29801</c:v>
                </c:pt>
                <c:pt idx="318">
                  <c:v>29917</c:v>
                </c:pt>
                <c:pt idx="319">
                  <c:v>30017</c:v>
                </c:pt>
                <c:pt idx="320">
                  <c:v>30046.5</c:v>
                </c:pt>
                <c:pt idx="321">
                  <c:v>30378</c:v>
                </c:pt>
                <c:pt idx="322">
                  <c:v>30623</c:v>
                </c:pt>
                <c:pt idx="323">
                  <c:v>30629.5</c:v>
                </c:pt>
                <c:pt idx="324">
                  <c:v>30671</c:v>
                </c:pt>
                <c:pt idx="325">
                  <c:v>30979</c:v>
                </c:pt>
                <c:pt idx="326">
                  <c:v>31054.5</c:v>
                </c:pt>
                <c:pt idx="327">
                  <c:v>31060</c:v>
                </c:pt>
                <c:pt idx="328">
                  <c:v>31106</c:v>
                </c:pt>
                <c:pt idx="329">
                  <c:v>31130</c:v>
                </c:pt>
                <c:pt idx="330">
                  <c:v>31574</c:v>
                </c:pt>
                <c:pt idx="331">
                  <c:v>31669</c:v>
                </c:pt>
                <c:pt idx="332">
                  <c:v>31707</c:v>
                </c:pt>
                <c:pt idx="333">
                  <c:v>31707</c:v>
                </c:pt>
                <c:pt idx="334">
                  <c:v>31713</c:v>
                </c:pt>
                <c:pt idx="335">
                  <c:v>31761</c:v>
                </c:pt>
                <c:pt idx="336">
                  <c:v>31761</c:v>
                </c:pt>
                <c:pt idx="337">
                  <c:v>32169</c:v>
                </c:pt>
                <c:pt idx="338">
                  <c:v>32180.5</c:v>
                </c:pt>
                <c:pt idx="339">
                  <c:v>32188.5</c:v>
                </c:pt>
                <c:pt idx="340">
                  <c:v>32235</c:v>
                </c:pt>
                <c:pt idx="341">
                  <c:v>32235</c:v>
                </c:pt>
                <c:pt idx="342">
                  <c:v>32237.5</c:v>
                </c:pt>
                <c:pt idx="343">
                  <c:v>32253</c:v>
                </c:pt>
                <c:pt idx="344">
                  <c:v>32343</c:v>
                </c:pt>
                <c:pt idx="345">
                  <c:v>32391.5</c:v>
                </c:pt>
                <c:pt idx="346">
                  <c:v>32794</c:v>
                </c:pt>
                <c:pt idx="347">
                  <c:v>32794</c:v>
                </c:pt>
                <c:pt idx="348">
                  <c:v>32843</c:v>
                </c:pt>
                <c:pt idx="349">
                  <c:v>32872</c:v>
                </c:pt>
                <c:pt idx="350">
                  <c:v>32873.5</c:v>
                </c:pt>
                <c:pt idx="351">
                  <c:v>32968.5</c:v>
                </c:pt>
                <c:pt idx="352">
                  <c:v>33455.5</c:v>
                </c:pt>
                <c:pt idx="353">
                  <c:v>33559</c:v>
                </c:pt>
                <c:pt idx="354">
                  <c:v>33997</c:v>
                </c:pt>
                <c:pt idx="355">
                  <c:v>34041</c:v>
                </c:pt>
                <c:pt idx="356">
                  <c:v>34044</c:v>
                </c:pt>
                <c:pt idx="357">
                  <c:v>34082</c:v>
                </c:pt>
                <c:pt idx="358">
                  <c:v>34091.5</c:v>
                </c:pt>
                <c:pt idx="359">
                  <c:v>34118</c:v>
                </c:pt>
                <c:pt idx="360">
                  <c:v>34190</c:v>
                </c:pt>
                <c:pt idx="361">
                  <c:v>34574</c:v>
                </c:pt>
                <c:pt idx="362">
                  <c:v>34618</c:v>
                </c:pt>
                <c:pt idx="363">
                  <c:v>35151</c:v>
                </c:pt>
                <c:pt idx="364">
                  <c:v>35275</c:v>
                </c:pt>
                <c:pt idx="365">
                  <c:v>35280</c:v>
                </c:pt>
                <c:pt idx="366">
                  <c:v>35288</c:v>
                </c:pt>
                <c:pt idx="367">
                  <c:v>35298</c:v>
                </c:pt>
                <c:pt idx="368">
                  <c:v>35316</c:v>
                </c:pt>
                <c:pt idx="369">
                  <c:v>35403</c:v>
                </c:pt>
                <c:pt idx="370">
                  <c:v>35823</c:v>
                </c:pt>
                <c:pt idx="371">
                  <c:v>35827.5</c:v>
                </c:pt>
                <c:pt idx="372">
                  <c:v>35914</c:v>
                </c:pt>
                <c:pt idx="373">
                  <c:v>35950</c:v>
                </c:pt>
                <c:pt idx="374">
                  <c:v>35996</c:v>
                </c:pt>
                <c:pt idx="375">
                  <c:v>35925.5</c:v>
                </c:pt>
                <c:pt idx="376">
                  <c:v>35925.5</c:v>
                </c:pt>
                <c:pt idx="377">
                  <c:v>36336</c:v>
                </c:pt>
                <c:pt idx="378">
                  <c:v>36423</c:v>
                </c:pt>
                <c:pt idx="379">
                  <c:v>36586</c:v>
                </c:pt>
                <c:pt idx="380">
                  <c:v>36652</c:v>
                </c:pt>
                <c:pt idx="381">
                  <c:v>34134</c:v>
                </c:pt>
                <c:pt idx="382">
                  <c:v>35244</c:v>
                </c:pt>
                <c:pt idx="383">
                  <c:v>37099</c:v>
                </c:pt>
                <c:pt idx="384">
                  <c:v>36990</c:v>
                </c:pt>
                <c:pt idx="385">
                  <c:v>37003</c:v>
                </c:pt>
                <c:pt idx="386">
                  <c:v>37034</c:v>
                </c:pt>
                <c:pt idx="387">
                  <c:v>37204</c:v>
                </c:pt>
                <c:pt idx="388">
                  <c:v>35823</c:v>
                </c:pt>
                <c:pt idx="389">
                  <c:v>36336</c:v>
                </c:pt>
                <c:pt idx="390">
                  <c:v>36423</c:v>
                </c:pt>
                <c:pt idx="391">
                  <c:v>36586</c:v>
                </c:pt>
                <c:pt idx="392">
                  <c:v>36652</c:v>
                </c:pt>
                <c:pt idx="393">
                  <c:v>36990</c:v>
                </c:pt>
                <c:pt idx="394">
                  <c:v>37003</c:v>
                </c:pt>
                <c:pt idx="395">
                  <c:v>37034</c:v>
                </c:pt>
                <c:pt idx="396">
                  <c:v>37204</c:v>
                </c:pt>
                <c:pt idx="397">
                  <c:v>37585</c:v>
                </c:pt>
                <c:pt idx="398">
                  <c:v>37635</c:v>
                </c:pt>
                <c:pt idx="399">
                  <c:v>37742</c:v>
                </c:pt>
                <c:pt idx="400">
                  <c:v>37812</c:v>
                </c:pt>
                <c:pt idx="401">
                  <c:v>37514</c:v>
                </c:pt>
                <c:pt idx="402">
                  <c:v>38157</c:v>
                </c:pt>
              </c:numCache>
            </c:numRef>
          </c:xVal>
          <c:yVal>
            <c:numRef>
              <c:f>'Active 1'!$J$21:$J$960</c:f>
              <c:numCache>
                <c:formatCode>General</c:formatCode>
                <c:ptCount val="940"/>
                <c:pt idx="31">
                  <c:v>5.8931999956257641E-4</c:v>
                </c:pt>
                <c:pt idx="32">
                  <c:v>1.0132000024896115E-3</c:v>
                </c:pt>
                <c:pt idx="33">
                  <c:v>-1.2157399978605099E-3</c:v>
                </c:pt>
                <c:pt idx="34">
                  <c:v>1.2848400001530536E-3</c:v>
                </c:pt>
                <c:pt idx="68">
                  <c:v>2.3944400018081069E-3</c:v>
                </c:pt>
                <c:pt idx="69">
                  <c:v>2.180839997890871E-3</c:v>
                </c:pt>
                <c:pt idx="70">
                  <c:v>4.6041399982641451E-3</c:v>
                </c:pt>
                <c:pt idx="72">
                  <c:v>1.7241200039279647E-3</c:v>
                </c:pt>
                <c:pt idx="74">
                  <c:v>8.7092600006144494E-3</c:v>
                </c:pt>
                <c:pt idx="75">
                  <c:v>1.6363239999918733E-2</c:v>
                </c:pt>
                <c:pt idx="76">
                  <c:v>3.5337200024514459E-3</c:v>
                </c:pt>
                <c:pt idx="77">
                  <c:v>-4.002799978479743E-4</c:v>
                </c:pt>
                <c:pt idx="78">
                  <c:v>-2.1102999744471163E-4</c:v>
                </c:pt>
                <c:pt idx="79">
                  <c:v>1.1580799982766621E-3</c:v>
                </c:pt>
                <c:pt idx="80">
                  <c:v>3.1580799986841157E-3</c:v>
                </c:pt>
                <c:pt idx="81">
                  <c:v>3.1258200033335015E-3</c:v>
                </c:pt>
                <c:pt idx="86">
                  <c:v>1.0329100005037617E-2</c:v>
                </c:pt>
                <c:pt idx="92">
                  <c:v>2.0818199991481379E-3</c:v>
                </c:pt>
                <c:pt idx="94">
                  <c:v>3.2449200007249601E-3</c:v>
                </c:pt>
                <c:pt idx="95">
                  <c:v>3.3719100028974935E-3</c:v>
                </c:pt>
                <c:pt idx="102">
                  <c:v>-4.3878999713342637E-4</c:v>
                </c:pt>
                <c:pt idx="103">
                  <c:v>2.8882000042358413E-3</c:v>
                </c:pt>
                <c:pt idx="106">
                  <c:v>2.1705390005081426E-2</c:v>
                </c:pt>
                <c:pt idx="126">
                  <c:v>-1.8609890001243912E-2</c:v>
                </c:pt>
                <c:pt idx="127">
                  <c:v>-6.8675599977723323E-3</c:v>
                </c:pt>
                <c:pt idx="140">
                  <c:v>3.1754000519867986E-4</c:v>
                </c:pt>
                <c:pt idx="142">
                  <c:v>-2.3072299954947084E-3</c:v>
                </c:pt>
                <c:pt idx="143">
                  <c:v>-3.6569400035659783E-3</c:v>
                </c:pt>
                <c:pt idx="144">
                  <c:v>2.0700500026578084E-3</c:v>
                </c:pt>
                <c:pt idx="145">
                  <c:v>-2.4336400019819848E-3</c:v>
                </c:pt>
                <c:pt idx="147">
                  <c:v>8.6546999955317006E-4</c:v>
                </c:pt>
                <c:pt idx="148">
                  <c:v>1.158459999714978E-3</c:v>
                </c:pt>
                <c:pt idx="156">
                  <c:v>-5.8972999977413565E-3</c:v>
                </c:pt>
                <c:pt idx="157">
                  <c:v>-6.3734199939062819E-3</c:v>
                </c:pt>
                <c:pt idx="158">
                  <c:v>-5.4998300038278103E-3</c:v>
                </c:pt>
                <c:pt idx="172">
                  <c:v>-1.1092859997006599E-2</c:v>
                </c:pt>
                <c:pt idx="173">
                  <c:v>-1.0769559994514566E-2</c:v>
                </c:pt>
                <c:pt idx="175">
                  <c:v>-1.1145100004796404E-2</c:v>
                </c:pt>
                <c:pt idx="176">
                  <c:v>-1.1145100004796404E-2</c:v>
                </c:pt>
                <c:pt idx="177">
                  <c:v>-9.6181100016110577E-3</c:v>
                </c:pt>
                <c:pt idx="178">
                  <c:v>-9.6181100016110577E-3</c:v>
                </c:pt>
                <c:pt idx="180">
                  <c:v>-1.2527439997938927E-2</c:v>
                </c:pt>
                <c:pt idx="181">
                  <c:v>-1.1827440001070499E-2</c:v>
                </c:pt>
                <c:pt idx="182">
                  <c:v>-1.1527440001373179E-2</c:v>
                </c:pt>
                <c:pt idx="183">
                  <c:v>-1.1327439999149647E-2</c:v>
                </c:pt>
                <c:pt idx="184">
                  <c:v>-1.3400449999608099E-2</c:v>
                </c:pt>
                <c:pt idx="185">
                  <c:v>-1.0600449997582473E-2</c:v>
                </c:pt>
                <c:pt idx="186">
                  <c:v>-9.3004500013194047E-3</c:v>
                </c:pt>
                <c:pt idx="187">
                  <c:v>-9.2004499965696596E-3</c:v>
                </c:pt>
                <c:pt idx="189">
                  <c:v>-1.0510939995583612E-2</c:v>
                </c:pt>
                <c:pt idx="191">
                  <c:v>-9.352689994557295E-3</c:v>
                </c:pt>
                <c:pt idx="192">
                  <c:v>-8.352689997991547E-3</c:v>
                </c:pt>
                <c:pt idx="193">
                  <c:v>-8.1526899957680143E-3</c:v>
                </c:pt>
                <c:pt idx="194">
                  <c:v>-6.752689994755201E-3</c:v>
                </c:pt>
                <c:pt idx="195">
                  <c:v>-1.0925699993094895E-2</c:v>
                </c:pt>
                <c:pt idx="196">
                  <c:v>-1.0325699993700255E-2</c:v>
                </c:pt>
                <c:pt idx="197">
                  <c:v>-1.0125699991476722E-2</c:v>
                </c:pt>
                <c:pt idx="198">
                  <c:v>-9.2256999923847616E-3</c:v>
                </c:pt>
                <c:pt idx="203">
                  <c:v>-1.0325219998776447E-2</c:v>
                </c:pt>
                <c:pt idx="204">
                  <c:v>-1.0325219998776447E-2</c:v>
                </c:pt>
                <c:pt idx="205">
                  <c:v>-8.8982299930648878E-3</c:v>
                </c:pt>
                <c:pt idx="206">
                  <c:v>-8.8982299930648878E-3</c:v>
                </c:pt>
                <c:pt idx="207">
                  <c:v>-1.1024059996998403E-2</c:v>
                </c:pt>
                <c:pt idx="208">
                  <c:v>-1.1024059996998403E-2</c:v>
                </c:pt>
                <c:pt idx="212">
                  <c:v>0</c:v>
                </c:pt>
                <c:pt idx="215">
                  <c:v>-1.231030000053579E-2</c:v>
                </c:pt>
                <c:pt idx="218">
                  <c:v>-1.3100019998091739E-2</c:v>
                </c:pt>
                <c:pt idx="219">
                  <c:v>-1.4400859996385407E-2</c:v>
                </c:pt>
                <c:pt idx="220">
                  <c:v>1.1243580003792886E-2</c:v>
                </c:pt>
                <c:pt idx="223">
                  <c:v>-1.2198060001537669E-2</c:v>
                </c:pt>
                <c:pt idx="227">
                  <c:v>-1.6589939994446468E-2</c:v>
                </c:pt>
                <c:pt idx="233">
                  <c:v>-2.0442799999727868E-2</c:v>
                </c:pt>
                <c:pt idx="237">
                  <c:v>-7.1188500005519018E-3</c:v>
                </c:pt>
                <c:pt idx="240">
                  <c:v>-2.5570819998392835E-2</c:v>
                </c:pt>
                <c:pt idx="241">
                  <c:v>-2.4070819999906234E-2</c:v>
                </c:pt>
                <c:pt idx="242">
                  <c:v>-2.1670819995051716E-2</c:v>
                </c:pt>
                <c:pt idx="243">
                  <c:v>-2.560539999831235E-2</c:v>
                </c:pt>
                <c:pt idx="244">
                  <c:v>-2.5642189997597598E-2</c:v>
                </c:pt>
                <c:pt idx="245">
                  <c:v>-2.524219000042649E-2</c:v>
                </c:pt>
                <c:pt idx="246">
                  <c:v>-2.1842189999006223E-2</c:v>
                </c:pt>
                <c:pt idx="249">
                  <c:v>-2.6945609999529552E-2</c:v>
                </c:pt>
                <c:pt idx="250">
                  <c:v>-2.6245610002661124E-2</c:v>
                </c:pt>
                <c:pt idx="251">
                  <c:v>-2.5545609998516738E-2</c:v>
                </c:pt>
                <c:pt idx="252">
                  <c:v>-2.0095319996471517E-2</c:v>
                </c:pt>
                <c:pt idx="253">
                  <c:v>-1.9095319999905769E-2</c:v>
                </c:pt>
                <c:pt idx="254">
                  <c:v>-1.8695319995458703E-2</c:v>
                </c:pt>
                <c:pt idx="261">
                  <c:v>-3.381707999506034E-2</c:v>
                </c:pt>
                <c:pt idx="262">
                  <c:v>-2.1817079992615618E-2</c:v>
                </c:pt>
                <c:pt idx="263">
                  <c:v>-2.1817079992615618E-2</c:v>
                </c:pt>
                <c:pt idx="264">
                  <c:v>-2.1817079992615618E-2</c:v>
                </c:pt>
                <c:pt idx="265">
                  <c:v>-1.9817079992208164E-2</c:v>
                </c:pt>
                <c:pt idx="266">
                  <c:v>-9.8170799974468537E-3</c:v>
                </c:pt>
                <c:pt idx="267">
                  <c:v>-4.8170799927902408E-3</c:v>
                </c:pt>
                <c:pt idx="270">
                  <c:v>-3.4058459998050239E-2</c:v>
                </c:pt>
                <c:pt idx="271">
                  <c:v>-2.9758460004813969E-2</c:v>
                </c:pt>
                <c:pt idx="272">
                  <c:v>-2.5358459999551997E-2</c:v>
                </c:pt>
                <c:pt idx="273">
                  <c:v>-2.7789139996457379E-2</c:v>
                </c:pt>
                <c:pt idx="274">
                  <c:v>-2.7589139994233847E-2</c:v>
                </c:pt>
                <c:pt idx="278">
                  <c:v>-3.4765099997457583E-2</c:v>
                </c:pt>
                <c:pt idx="288">
                  <c:v>-3.0773840000620112E-2</c:v>
                </c:pt>
                <c:pt idx="291">
                  <c:v>-3.4987860002729576E-2</c:v>
                </c:pt>
                <c:pt idx="293">
                  <c:v>-3.7431240001751576E-2</c:v>
                </c:pt>
                <c:pt idx="302">
                  <c:v>-3.5613480002211872E-2</c:v>
                </c:pt>
                <c:pt idx="310">
                  <c:v>-3.9559140001074411E-2</c:v>
                </c:pt>
                <c:pt idx="311">
                  <c:v>-4.0015840000705793E-2</c:v>
                </c:pt>
                <c:pt idx="328">
                  <c:v>-5.4866039994521998E-2</c:v>
                </c:pt>
                <c:pt idx="340">
                  <c:v>-6.288489999860758E-2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5E5-4857-AD6E-E13BC00B6085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1'!$F$21:$F$960</c:f>
              <c:numCache>
                <c:formatCode>General</c:formatCode>
                <c:ptCount val="940"/>
                <c:pt idx="0">
                  <c:v>-35829.5</c:v>
                </c:pt>
                <c:pt idx="1">
                  <c:v>-35341</c:v>
                </c:pt>
                <c:pt idx="2">
                  <c:v>-34823</c:v>
                </c:pt>
                <c:pt idx="3">
                  <c:v>-33038</c:v>
                </c:pt>
                <c:pt idx="4">
                  <c:v>-32237</c:v>
                </c:pt>
                <c:pt idx="5">
                  <c:v>-31732</c:v>
                </c:pt>
                <c:pt idx="6">
                  <c:v>-29480</c:v>
                </c:pt>
                <c:pt idx="7">
                  <c:v>-25859</c:v>
                </c:pt>
                <c:pt idx="8">
                  <c:v>-25774</c:v>
                </c:pt>
                <c:pt idx="9">
                  <c:v>-25305</c:v>
                </c:pt>
                <c:pt idx="10">
                  <c:v>-22268</c:v>
                </c:pt>
                <c:pt idx="11">
                  <c:v>-22142</c:v>
                </c:pt>
                <c:pt idx="12">
                  <c:v>-20429</c:v>
                </c:pt>
                <c:pt idx="13">
                  <c:v>-15031.5</c:v>
                </c:pt>
                <c:pt idx="14">
                  <c:v>-13155</c:v>
                </c:pt>
                <c:pt idx="15">
                  <c:v>-11890</c:v>
                </c:pt>
                <c:pt idx="16">
                  <c:v>-10198</c:v>
                </c:pt>
                <c:pt idx="17">
                  <c:v>-10169</c:v>
                </c:pt>
                <c:pt idx="18">
                  <c:v>-10145</c:v>
                </c:pt>
                <c:pt idx="19">
                  <c:v>-9726</c:v>
                </c:pt>
                <c:pt idx="20">
                  <c:v>-9721</c:v>
                </c:pt>
                <c:pt idx="21">
                  <c:v>-9640</c:v>
                </c:pt>
                <c:pt idx="22">
                  <c:v>-9068</c:v>
                </c:pt>
                <c:pt idx="23">
                  <c:v>-8936.5</c:v>
                </c:pt>
                <c:pt idx="24">
                  <c:v>-8343</c:v>
                </c:pt>
                <c:pt idx="25">
                  <c:v>-7901</c:v>
                </c:pt>
                <c:pt idx="26">
                  <c:v>-4896</c:v>
                </c:pt>
                <c:pt idx="27">
                  <c:v>-4847</c:v>
                </c:pt>
                <c:pt idx="28">
                  <c:v>-4829</c:v>
                </c:pt>
                <c:pt idx="29">
                  <c:v>-3747</c:v>
                </c:pt>
                <c:pt idx="30">
                  <c:v>-3716</c:v>
                </c:pt>
                <c:pt idx="31">
                  <c:v>-2998</c:v>
                </c:pt>
                <c:pt idx="32">
                  <c:v>-2980</c:v>
                </c:pt>
                <c:pt idx="33">
                  <c:v>-2939</c:v>
                </c:pt>
                <c:pt idx="34">
                  <c:v>-2926</c:v>
                </c:pt>
                <c:pt idx="35">
                  <c:v>0</c:v>
                </c:pt>
                <c:pt idx="36">
                  <c:v>16</c:v>
                </c:pt>
                <c:pt idx="37">
                  <c:v>1068.5</c:v>
                </c:pt>
                <c:pt idx="38">
                  <c:v>2853</c:v>
                </c:pt>
                <c:pt idx="39">
                  <c:v>3066</c:v>
                </c:pt>
                <c:pt idx="40">
                  <c:v>4097</c:v>
                </c:pt>
                <c:pt idx="41">
                  <c:v>4108.5</c:v>
                </c:pt>
                <c:pt idx="42">
                  <c:v>4110</c:v>
                </c:pt>
                <c:pt idx="43">
                  <c:v>4110</c:v>
                </c:pt>
                <c:pt idx="44">
                  <c:v>4143</c:v>
                </c:pt>
                <c:pt idx="45">
                  <c:v>4144.5</c:v>
                </c:pt>
                <c:pt idx="46">
                  <c:v>4151</c:v>
                </c:pt>
                <c:pt idx="47">
                  <c:v>4628</c:v>
                </c:pt>
                <c:pt idx="48">
                  <c:v>4687</c:v>
                </c:pt>
                <c:pt idx="49">
                  <c:v>4777</c:v>
                </c:pt>
                <c:pt idx="50">
                  <c:v>4813</c:v>
                </c:pt>
                <c:pt idx="51">
                  <c:v>5834.5</c:v>
                </c:pt>
                <c:pt idx="52">
                  <c:v>5854</c:v>
                </c:pt>
                <c:pt idx="53">
                  <c:v>5859</c:v>
                </c:pt>
                <c:pt idx="54">
                  <c:v>5895</c:v>
                </c:pt>
                <c:pt idx="55">
                  <c:v>5908</c:v>
                </c:pt>
                <c:pt idx="56">
                  <c:v>5923</c:v>
                </c:pt>
                <c:pt idx="57">
                  <c:v>5985</c:v>
                </c:pt>
                <c:pt idx="58">
                  <c:v>6162</c:v>
                </c:pt>
                <c:pt idx="59">
                  <c:v>6503</c:v>
                </c:pt>
                <c:pt idx="60">
                  <c:v>6680</c:v>
                </c:pt>
                <c:pt idx="61">
                  <c:v>6995</c:v>
                </c:pt>
                <c:pt idx="62">
                  <c:v>7062</c:v>
                </c:pt>
                <c:pt idx="63">
                  <c:v>7080</c:v>
                </c:pt>
                <c:pt idx="64">
                  <c:v>7144</c:v>
                </c:pt>
                <c:pt idx="65">
                  <c:v>7572</c:v>
                </c:pt>
                <c:pt idx="66">
                  <c:v>7585</c:v>
                </c:pt>
                <c:pt idx="67">
                  <c:v>7590</c:v>
                </c:pt>
                <c:pt idx="68">
                  <c:v>7634</c:v>
                </c:pt>
                <c:pt idx="69">
                  <c:v>7674</c:v>
                </c:pt>
                <c:pt idx="70">
                  <c:v>7679</c:v>
                </c:pt>
                <c:pt idx="71">
                  <c:v>7706</c:v>
                </c:pt>
                <c:pt idx="72">
                  <c:v>7782</c:v>
                </c:pt>
                <c:pt idx="73">
                  <c:v>8247</c:v>
                </c:pt>
                <c:pt idx="74">
                  <c:v>8311</c:v>
                </c:pt>
                <c:pt idx="75">
                  <c:v>8314</c:v>
                </c:pt>
                <c:pt idx="76">
                  <c:v>8342</c:v>
                </c:pt>
                <c:pt idx="77">
                  <c:v>8442</c:v>
                </c:pt>
                <c:pt idx="78">
                  <c:v>8804.5</c:v>
                </c:pt>
                <c:pt idx="79">
                  <c:v>8888</c:v>
                </c:pt>
                <c:pt idx="80">
                  <c:v>8888</c:v>
                </c:pt>
                <c:pt idx="81">
                  <c:v>9027</c:v>
                </c:pt>
                <c:pt idx="82">
                  <c:v>9573</c:v>
                </c:pt>
                <c:pt idx="83">
                  <c:v>9628.5</c:v>
                </c:pt>
                <c:pt idx="84">
                  <c:v>9669.5</c:v>
                </c:pt>
                <c:pt idx="85">
                  <c:v>9733.5</c:v>
                </c:pt>
                <c:pt idx="86">
                  <c:v>10135</c:v>
                </c:pt>
                <c:pt idx="87">
                  <c:v>10194</c:v>
                </c:pt>
                <c:pt idx="88">
                  <c:v>10241.5</c:v>
                </c:pt>
                <c:pt idx="89">
                  <c:v>10258</c:v>
                </c:pt>
                <c:pt idx="90">
                  <c:v>10323.5</c:v>
                </c:pt>
                <c:pt idx="91">
                  <c:v>10341.5</c:v>
                </c:pt>
                <c:pt idx="92">
                  <c:v>10627</c:v>
                </c:pt>
                <c:pt idx="93">
                  <c:v>10627</c:v>
                </c:pt>
                <c:pt idx="94">
                  <c:v>10662</c:v>
                </c:pt>
                <c:pt idx="95">
                  <c:v>10663.5</c:v>
                </c:pt>
                <c:pt idx="96">
                  <c:v>10676</c:v>
                </c:pt>
                <c:pt idx="97">
                  <c:v>10704</c:v>
                </c:pt>
                <c:pt idx="98">
                  <c:v>10707</c:v>
                </c:pt>
                <c:pt idx="99">
                  <c:v>10716</c:v>
                </c:pt>
                <c:pt idx="100">
                  <c:v>10748</c:v>
                </c:pt>
                <c:pt idx="101">
                  <c:v>10761</c:v>
                </c:pt>
                <c:pt idx="102">
                  <c:v>10768.5</c:v>
                </c:pt>
                <c:pt idx="103">
                  <c:v>10770</c:v>
                </c:pt>
                <c:pt idx="104">
                  <c:v>10840</c:v>
                </c:pt>
                <c:pt idx="105">
                  <c:v>10894</c:v>
                </c:pt>
                <c:pt idx="106">
                  <c:v>11241.5</c:v>
                </c:pt>
                <c:pt idx="107">
                  <c:v>11271</c:v>
                </c:pt>
                <c:pt idx="108">
                  <c:v>11296</c:v>
                </c:pt>
                <c:pt idx="109">
                  <c:v>11312</c:v>
                </c:pt>
                <c:pt idx="110">
                  <c:v>11338</c:v>
                </c:pt>
                <c:pt idx="111">
                  <c:v>11338</c:v>
                </c:pt>
                <c:pt idx="112">
                  <c:v>11354.5</c:v>
                </c:pt>
                <c:pt idx="113">
                  <c:v>11354.5</c:v>
                </c:pt>
                <c:pt idx="114">
                  <c:v>11356</c:v>
                </c:pt>
                <c:pt idx="115">
                  <c:v>11356</c:v>
                </c:pt>
                <c:pt idx="116">
                  <c:v>11397</c:v>
                </c:pt>
                <c:pt idx="117">
                  <c:v>11407</c:v>
                </c:pt>
                <c:pt idx="118">
                  <c:v>11432</c:v>
                </c:pt>
                <c:pt idx="119">
                  <c:v>11443</c:v>
                </c:pt>
                <c:pt idx="120">
                  <c:v>11453</c:v>
                </c:pt>
                <c:pt idx="121">
                  <c:v>11825</c:v>
                </c:pt>
                <c:pt idx="122">
                  <c:v>11853</c:v>
                </c:pt>
                <c:pt idx="123">
                  <c:v>11879</c:v>
                </c:pt>
                <c:pt idx="124">
                  <c:v>11907</c:v>
                </c:pt>
                <c:pt idx="125">
                  <c:v>11933</c:v>
                </c:pt>
                <c:pt idx="126">
                  <c:v>11933.5</c:v>
                </c:pt>
                <c:pt idx="127">
                  <c:v>11934</c:v>
                </c:pt>
                <c:pt idx="128">
                  <c:v>11952</c:v>
                </c:pt>
                <c:pt idx="129">
                  <c:v>11979</c:v>
                </c:pt>
                <c:pt idx="130">
                  <c:v>11992</c:v>
                </c:pt>
                <c:pt idx="131">
                  <c:v>11997</c:v>
                </c:pt>
                <c:pt idx="132">
                  <c:v>12043</c:v>
                </c:pt>
                <c:pt idx="133">
                  <c:v>12465</c:v>
                </c:pt>
                <c:pt idx="134">
                  <c:v>12476</c:v>
                </c:pt>
                <c:pt idx="135">
                  <c:v>12520</c:v>
                </c:pt>
                <c:pt idx="136">
                  <c:v>13053</c:v>
                </c:pt>
                <c:pt idx="137">
                  <c:v>13099</c:v>
                </c:pt>
                <c:pt idx="138">
                  <c:v>13130</c:v>
                </c:pt>
                <c:pt idx="139">
                  <c:v>13253</c:v>
                </c:pt>
                <c:pt idx="140">
                  <c:v>13669</c:v>
                </c:pt>
                <c:pt idx="141">
                  <c:v>13689</c:v>
                </c:pt>
                <c:pt idx="142">
                  <c:v>14234.5</c:v>
                </c:pt>
                <c:pt idx="143">
                  <c:v>14241</c:v>
                </c:pt>
                <c:pt idx="144">
                  <c:v>14242.5</c:v>
                </c:pt>
                <c:pt idx="145">
                  <c:v>14246</c:v>
                </c:pt>
                <c:pt idx="146">
                  <c:v>14248</c:v>
                </c:pt>
                <c:pt idx="147">
                  <c:v>14829.5</c:v>
                </c:pt>
                <c:pt idx="148">
                  <c:v>14931</c:v>
                </c:pt>
                <c:pt idx="149">
                  <c:v>15559</c:v>
                </c:pt>
                <c:pt idx="150">
                  <c:v>15564</c:v>
                </c:pt>
                <c:pt idx="151">
                  <c:v>15587</c:v>
                </c:pt>
                <c:pt idx="152">
                  <c:v>15618</c:v>
                </c:pt>
                <c:pt idx="153">
                  <c:v>15623</c:v>
                </c:pt>
                <c:pt idx="154">
                  <c:v>15636</c:v>
                </c:pt>
                <c:pt idx="155">
                  <c:v>15641</c:v>
                </c:pt>
                <c:pt idx="156">
                  <c:v>16095</c:v>
                </c:pt>
                <c:pt idx="157">
                  <c:v>16113</c:v>
                </c:pt>
                <c:pt idx="158">
                  <c:v>16124.5</c:v>
                </c:pt>
                <c:pt idx="159">
                  <c:v>16134</c:v>
                </c:pt>
                <c:pt idx="160">
                  <c:v>16134</c:v>
                </c:pt>
                <c:pt idx="161">
                  <c:v>16139</c:v>
                </c:pt>
                <c:pt idx="162">
                  <c:v>16139</c:v>
                </c:pt>
                <c:pt idx="163">
                  <c:v>16231</c:v>
                </c:pt>
                <c:pt idx="164">
                  <c:v>16249</c:v>
                </c:pt>
                <c:pt idx="165">
                  <c:v>16254</c:v>
                </c:pt>
                <c:pt idx="166">
                  <c:v>16298</c:v>
                </c:pt>
                <c:pt idx="167">
                  <c:v>16605</c:v>
                </c:pt>
                <c:pt idx="168">
                  <c:v>16695</c:v>
                </c:pt>
                <c:pt idx="169">
                  <c:v>16701</c:v>
                </c:pt>
                <c:pt idx="170">
                  <c:v>16764</c:v>
                </c:pt>
                <c:pt idx="171">
                  <c:v>16785</c:v>
                </c:pt>
                <c:pt idx="172">
                  <c:v>17229</c:v>
                </c:pt>
                <c:pt idx="173">
                  <c:v>17234</c:v>
                </c:pt>
                <c:pt idx="174">
                  <c:v>17247</c:v>
                </c:pt>
                <c:pt idx="175">
                  <c:v>17265</c:v>
                </c:pt>
                <c:pt idx="176">
                  <c:v>17265</c:v>
                </c:pt>
                <c:pt idx="177">
                  <c:v>17266.5</c:v>
                </c:pt>
                <c:pt idx="178">
                  <c:v>17266.5</c:v>
                </c:pt>
                <c:pt idx="179">
                  <c:v>17314</c:v>
                </c:pt>
                <c:pt idx="180">
                  <c:v>17316</c:v>
                </c:pt>
                <c:pt idx="181">
                  <c:v>17316</c:v>
                </c:pt>
                <c:pt idx="182">
                  <c:v>17316</c:v>
                </c:pt>
                <c:pt idx="183">
                  <c:v>17316</c:v>
                </c:pt>
                <c:pt idx="184">
                  <c:v>17317.5</c:v>
                </c:pt>
                <c:pt idx="185">
                  <c:v>17317.5</c:v>
                </c:pt>
                <c:pt idx="186">
                  <c:v>17317.5</c:v>
                </c:pt>
                <c:pt idx="187">
                  <c:v>17317.5</c:v>
                </c:pt>
                <c:pt idx="188">
                  <c:v>17337</c:v>
                </c:pt>
                <c:pt idx="189">
                  <c:v>17341</c:v>
                </c:pt>
                <c:pt idx="190">
                  <c:v>17350</c:v>
                </c:pt>
                <c:pt idx="191">
                  <c:v>17353.5</c:v>
                </c:pt>
                <c:pt idx="192">
                  <c:v>17353.5</c:v>
                </c:pt>
                <c:pt idx="193">
                  <c:v>17353.5</c:v>
                </c:pt>
                <c:pt idx="194">
                  <c:v>17353.5</c:v>
                </c:pt>
                <c:pt idx="195">
                  <c:v>17355</c:v>
                </c:pt>
                <c:pt idx="196">
                  <c:v>17355</c:v>
                </c:pt>
                <c:pt idx="197">
                  <c:v>17355</c:v>
                </c:pt>
                <c:pt idx="198">
                  <c:v>17355</c:v>
                </c:pt>
                <c:pt idx="199">
                  <c:v>17396</c:v>
                </c:pt>
                <c:pt idx="200">
                  <c:v>17414</c:v>
                </c:pt>
                <c:pt idx="201">
                  <c:v>17837</c:v>
                </c:pt>
                <c:pt idx="202">
                  <c:v>17875</c:v>
                </c:pt>
                <c:pt idx="203">
                  <c:v>17883</c:v>
                </c:pt>
                <c:pt idx="204">
                  <c:v>17883</c:v>
                </c:pt>
                <c:pt idx="205">
                  <c:v>17884.5</c:v>
                </c:pt>
                <c:pt idx="206">
                  <c:v>17884.5</c:v>
                </c:pt>
                <c:pt idx="207">
                  <c:v>17909</c:v>
                </c:pt>
                <c:pt idx="208">
                  <c:v>17909</c:v>
                </c:pt>
                <c:pt idx="209">
                  <c:v>17927</c:v>
                </c:pt>
                <c:pt idx="210">
                  <c:v>17968</c:v>
                </c:pt>
                <c:pt idx="211">
                  <c:v>18022</c:v>
                </c:pt>
                <c:pt idx="212">
                  <c:v>18040.5</c:v>
                </c:pt>
                <c:pt idx="213">
                  <c:v>18045</c:v>
                </c:pt>
                <c:pt idx="214">
                  <c:v>18045</c:v>
                </c:pt>
                <c:pt idx="215">
                  <c:v>18045</c:v>
                </c:pt>
                <c:pt idx="216">
                  <c:v>18045</c:v>
                </c:pt>
                <c:pt idx="217">
                  <c:v>18052</c:v>
                </c:pt>
                <c:pt idx="218">
                  <c:v>18103</c:v>
                </c:pt>
                <c:pt idx="219">
                  <c:v>18429</c:v>
                </c:pt>
                <c:pt idx="220">
                  <c:v>18563</c:v>
                </c:pt>
                <c:pt idx="221">
                  <c:v>18629</c:v>
                </c:pt>
                <c:pt idx="222">
                  <c:v>18645</c:v>
                </c:pt>
                <c:pt idx="223">
                  <c:v>19009</c:v>
                </c:pt>
                <c:pt idx="224">
                  <c:v>19009</c:v>
                </c:pt>
                <c:pt idx="225">
                  <c:v>19183</c:v>
                </c:pt>
                <c:pt idx="226">
                  <c:v>19191</c:v>
                </c:pt>
                <c:pt idx="227">
                  <c:v>19191</c:v>
                </c:pt>
                <c:pt idx="228">
                  <c:v>19191</c:v>
                </c:pt>
                <c:pt idx="229">
                  <c:v>19696</c:v>
                </c:pt>
                <c:pt idx="230">
                  <c:v>19787.5</c:v>
                </c:pt>
                <c:pt idx="231">
                  <c:v>19812</c:v>
                </c:pt>
                <c:pt idx="232">
                  <c:v>19817</c:v>
                </c:pt>
                <c:pt idx="233">
                  <c:v>20420</c:v>
                </c:pt>
                <c:pt idx="234">
                  <c:v>20450</c:v>
                </c:pt>
                <c:pt idx="235">
                  <c:v>20904</c:v>
                </c:pt>
                <c:pt idx="236">
                  <c:v>22053</c:v>
                </c:pt>
                <c:pt idx="237">
                  <c:v>22077.5</c:v>
                </c:pt>
                <c:pt idx="238">
                  <c:v>22107</c:v>
                </c:pt>
                <c:pt idx="239">
                  <c:v>22640</c:v>
                </c:pt>
                <c:pt idx="240">
                  <c:v>22723</c:v>
                </c:pt>
                <c:pt idx="241">
                  <c:v>22723</c:v>
                </c:pt>
                <c:pt idx="242">
                  <c:v>22723</c:v>
                </c:pt>
                <c:pt idx="243">
                  <c:v>22810</c:v>
                </c:pt>
                <c:pt idx="244">
                  <c:v>23278.5</c:v>
                </c:pt>
                <c:pt idx="245">
                  <c:v>23278.5</c:v>
                </c:pt>
                <c:pt idx="246">
                  <c:v>23278.5</c:v>
                </c:pt>
                <c:pt idx="247">
                  <c:v>23312</c:v>
                </c:pt>
                <c:pt idx="248">
                  <c:v>23392</c:v>
                </c:pt>
                <c:pt idx="249">
                  <c:v>23891.5</c:v>
                </c:pt>
                <c:pt idx="250">
                  <c:v>23891.5</c:v>
                </c:pt>
                <c:pt idx="251">
                  <c:v>23891.5</c:v>
                </c:pt>
                <c:pt idx="252">
                  <c:v>23898</c:v>
                </c:pt>
                <c:pt idx="253">
                  <c:v>23898</c:v>
                </c:pt>
                <c:pt idx="254">
                  <c:v>23898</c:v>
                </c:pt>
                <c:pt idx="255">
                  <c:v>23938</c:v>
                </c:pt>
                <c:pt idx="256">
                  <c:v>24087</c:v>
                </c:pt>
                <c:pt idx="257">
                  <c:v>24464</c:v>
                </c:pt>
                <c:pt idx="258">
                  <c:v>24520</c:v>
                </c:pt>
                <c:pt idx="259">
                  <c:v>24523</c:v>
                </c:pt>
                <c:pt idx="260">
                  <c:v>24664</c:v>
                </c:pt>
                <c:pt idx="261">
                  <c:v>24962</c:v>
                </c:pt>
                <c:pt idx="262">
                  <c:v>24962</c:v>
                </c:pt>
                <c:pt idx="263">
                  <c:v>24962</c:v>
                </c:pt>
                <c:pt idx="264">
                  <c:v>24962</c:v>
                </c:pt>
                <c:pt idx="265">
                  <c:v>24962</c:v>
                </c:pt>
                <c:pt idx="266">
                  <c:v>24962</c:v>
                </c:pt>
                <c:pt idx="267">
                  <c:v>24962</c:v>
                </c:pt>
                <c:pt idx="268">
                  <c:v>25031</c:v>
                </c:pt>
                <c:pt idx="269">
                  <c:v>25031</c:v>
                </c:pt>
                <c:pt idx="270">
                  <c:v>25069</c:v>
                </c:pt>
                <c:pt idx="271">
                  <c:v>25069</c:v>
                </c:pt>
                <c:pt idx="272">
                  <c:v>25069</c:v>
                </c:pt>
                <c:pt idx="273">
                  <c:v>25071</c:v>
                </c:pt>
                <c:pt idx="274">
                  <c:v>25071</c:v>
                </c:pt>
                <c:pt idx="275">
                  <c:v>25093</c:v>
                </c:pt>
                <c:pt idx="276">
                  <c:v>25093</c:v>
                </c:pt>
                <c:pt idx="277">
                  <c:v>25093</c:v>
                </c:pt>
                <c:pt idx="278">
                  <c:v>25265</c:v>
                </c:pt>
                <c:pt idx="279">
                  <c:v>25290</c:v>
                </c:pt>
                <c:pt idx="280">
                  <c:v>25737</c:v>
                </c:pt>
                <c:pt idx="281">
                  <c:v>25744</c:v>
                </c:pt>
                <c:pt idx="282">
                  <c:v>25790</c:v>
                </c:pt>
                <c:pt idx="283">
                  <c:v>25826</c:v>
                </c:pt>
                <c:pt idx="284">
                  <c:v>25844</c:v>
                </c:pt>
                <c:pt idx="285">
                  <c:v>26192</c:v>
                </c:pt>
                <c:pt idx="286">
                  <c:v>26201</c:v>
                </c:pt>
                <c:pt idx="287">
                  <c:v>26201</c:v>
                </c:pt>
                <c:pt idx="288">
                  <c:v>26276</c:v>
                </c:pt>
                <c:pt idx="289">
                  <c:v>26349</c:v>
                </c:pt>
                <c:pt idx="290">
                  <c:v>26408</c:v>
                </c:pt>
                <c:pt idx="291">
                  <c:v>26479</c:v>
                </c:pt>
                <c:pt idx="292">
                  <c:v>26883</c:v>
                </c:pt>
                <c:pt idx="293">
                  <c:v>26886</c:v>
                </c:pt>
                <c:pt idx="294">
                  <c:v>26886</c:v>
                </c:pt>
                <c:pt idx="295">
                  <c:v>26922</c:v>
                </c:pt>
                <c:pt idx="296">
                  <c:v>26924</c:v>
                </c:pt>
                <c:pt idx="297">
                  <c:v>26925.5</c:v>
                </c:pt>
                <c:pt idx="298">
                  <c:v>26958.5</c:v>
                </c:pt>
                <c:pt idx="299">
                  <c:v>26986</c:v>
                </c:pt>
                <c:pt idx="300">
                  <c:v>26998</c:v>
                </c:pt>
                <c:pt idx="301">
                  <c:v>27128.5</c:v>
                </c:pt>
                <c:pt idx="302">
                  <c:v>27422</c:v>
                </c:pt>
                <c:pt idx="303">
                  <c:v>27500.5</c:v>
                </c:pt>
                <c:pt idx="304">
                  <c:v>27527</c:v>
                </c:pt>
                <c:pt idx="305">
                  <c:v>27528</c:v>
                </c:pt>
                <c:pt idx="306">
                  <c:v>27547</c:v>
                </c:pt>
                <c:pt idx="307">
                  <c:v>27553</c:v>
                </c:pt>
                <c:pt idx="308">
                  <c:v>27553</c:v>
                </c:pt>
                <c:pt idx="309">
                  <c:v>28001</c:v>
                </c:pt>
                <c:pt idx="310">
                  <c:v>28071</c:v>
                </c:pt>
                <c:pt idx="311">
                  <c:v>28076</c:v>
                </c:pt>
                <c:pt idx="312">
                  <c:v>28732</c:v>
                </c:pt>
                <c:pt idx="313">
                  <c:v>28778</c:v>
                </c:pt>
                <c:pt idx="314">
                  <c:v>29134</c:v>
                </c:pt>
                <c:pt idx="315">
                  <c:v>29404</c:v>
                </c:pt>
                <c:pt idx="316">
                  <c:v>29706</c:v>
                </c:pt>
                <c:pt idx="317">
                  <c:v>29801</c:v>
                </c:pt>
                <c:pt idx="318">
                  <c:v>29917</c:v>
                </c:pt>
                <c:pt idx="319">
                  <c:v>30017</c:v>
                </c:pt>
                <c:pt idx="320">
                  <c:v>30046.5</c:v>
                </c:pt>
                <c:pt idx="321">
                  <c:v>30378</c:v>
                </c:pt>
                <c:pt idx="322">
                  <c:v>30623</c:v>
                </c:pt>
                <c:pt idx="323">
                  <c:v>30629.5</c:v>
                </c:pt>
                <c:pt idx="324">
                  <c:v>30671</c:v>
                </c:pt>
                <c:pt idx="325">
                  <c:v>30979</c:v>
                </c:pt>
                <c:pt idx="326">
                  <c:v>31054.5</c:v>
                </c:pt>
                <c:pt idx="327">
                  <c:v>31060</c:v>
                </c:pt>
                <c:pt idx="328">
                  <c:v>31106</c:v>
                </c:pt>
                <c:pt idx="329">
                  <c:v>31130</c:v>
                </c:pt>
                <c:pt idx="330">
                  <c:v>31574</c:v>
                </c:pt>
                <c:pt idx="331">
                  <c:v>31669</c:v>
                </c:pt>
                <c:pt idx="332">
                  <c:v>31707</c:v>
                </c:pt>
                <c:pt idx="333">
                  <c:v>31707</c:v>
                </c:pt>
                <c:pt idx="334">
                  <c:v>31713</c:v>
                </c:pt>
                <c:pt idx="335">
                  <c:v>31761</c:v>
                </c:pt>
                <c:pt idx="336">
                  <c:v>31761</c:v>
                </c:pt>
                <c:pt idx="337">
                  <c:v>32169</c:v>
                </c:pt>
                <c:pt idx="338">
                  <c:v>32180.5</c:v>
                </c:pt>
                <c:pt idx="339">
                  <c:v>32188.5</c:v>
                </c:pt>
                <c:pt idx="340">
                  <c:v>32235</c:v>
                </c:pt>
                <c:pt idx="341">
                  <c:v>32235</c:v>
                </c:pt>
                <c:pt idx="342">
                  <c:v>32237.5</c:v>
                </c:pt>
                <c:pt idx="343">
                  <c:v>32253</c:v>
                </c:pt>
                <c:pt idx="344">
                  <c:v>32343</c:v>
                </c:pt>
                <c:pt idx="345">
                  <c:v>32391.5</c:v>
                </c:pt>
                <c:pt idx="346">
                  <c:v>32794</c:v>
                </c:pt>
                <c:pt idx="347">
                  <c:v>32794</c:v>
                </c:pt>
                <c:pt idx="348">
                  <c:v>32843</c:v>
                </c:pt>
                <c:pt idx="349">
                  <c:v>32872</c:v>
                </c:pt>
                <c:pt idx="350">
                  <c:v>32873.5</c:v>
                </c:pt>
                <c:pt idx="351">
                  <c:v>32968.5</c:v>
                </c:pt>
                <c:pt idx="352">
                  <c:v>33455.5</c:v>
                </c:pt>
                <c:pt idx="353">
                  <c:v>33559</c:v>
                </c:pt>
                <c:pt idx="354">
                  <c:v>33997</c:v>
                </c:pt>
                <c:pt idx="355">
                  <c:v>34041</c:v>
                </c:pt>
                <c:pt idx="356">
                  <c:v>34044</c:v>
                </c:pt>
                <c:pt idx="357">
                  <c:v>34082</c:v>
                </c:pt>
                <c:pt idx="358">
                  <c:v>34091.5</c:v>
                </c:pt>
                <c:pt idx="359">
                  <c:v>34118</c:v>
                </c:pt>
                <c:pt idx="360">
                  <c:v>34190</c:v>
                </c:pt>
                <c:pt idx="361">
                  <c:v>34574</c:v>
                </c:pt>
                <c:pt idx="362">
                  <c:v>34618</c:v>
                </c:pt>
                <c:pt idx="363">
                  <c:v>35151</c:v>
                </c:pt>
                <c:pt idx="364">
                  <c:v>35275</c:v>
                </c:pt>
                <c:pt idx="365">
                  <c:v>35280</c:v>
                </c:pt>
                <c:pt idx="366">
                  <c:v>35288</c:v>
                </c:pt>
                <c:pt idx="367">
                  <c:v>35298</c:v>
                </c:pt>
                <c:pt idx="368">
                  <c:v>35316</c:v>
                </c:pt>
                <c:pt idx="369">
                  <c:v>35403</c:v>
                </c:pt>
                <c:pt idx="370">
                  <c:v>35823</c:v>
                </c:pt>
                <c:pt idx="371">
                  <c:v>35827.5</c:v>
                </c:pt>
                <c:pt idx="372">
                  <c:v>35914</c:v>
                </c:pt>
                <c:pt idx="373">
                  <c:v>35950</c:v>
                </c:pt>
                <c:pt idx="374">
                  <c:v>35996</c:v>
                </c:pt>
                <c:pt idx="375">
                  <c:v>35925.5</c:v>
                </c:pt>
                <c:pt idx="376">
                  <c:v>35925.5</c:v>
                </c:pt>
                <c:pt idx="377">
                  <c:v>36336</c:v>
                </c:pt>
                <c:pt idx="378">
                  <c:v>36423</c:v>
                </c:pt>
                <c:pt idx="379">
                  <c:v>36586</c:v>
                </c:pt>
                <c:pt idx="380">
                  <c:v>36652</c:v>
                </c:pt>
                <c:pt idx="381">
                  <c:v>34134</c:v>
                </c:pt>
                <c:pt idx="382">
                  <c:v>35244</c:v>
                </c:pt>
                <c:pt idx="383">
                  <c:v>37099</c:v>
                </c:pt>
                <c:pt idx="384">
                  <c:v>36990</c:v>
                </c:pt>
                <c:pt idx="385">
                  <c:v>37003</c:v>
                </c:pt>
                <c:pt idx="386">
                  <c:v>37034</c:v>
                </c:pt>
                <c:pt idx="387">
                  <c:v>37204</c:v>
                </c:pt>
                <c:pt idx="388">
                  <c:v>35823</c:v>
                </c:pt>
                <c:pt idx="389">
                  <c:v>36336</c:v>
                </c:pt>
                <c:pt idx="390">
                  <c:v>36423</c:v>
                </c:pt>
                <c:pt idx="391">
                  <c:v>36586</c:v>
                </c:pt>
                <c:pt idx="392">
                  <c:v>36652</c:v>
                </c:pt>
                <c:pt idx="393">
                  <c:v>36990</c:v>
                </c:pt>
                <c:pt idx="394">
                  <c:v>37003</c:v>
                </c:pt>
                <c:pt idx="395">
                  <c:v>37034</c:v>
                </c:pt>
                <c:pt idx="396">
                  <c:v>37204</c:v>
                </c:pt>
                <c:pt idx="397">
                  <c:v>37585</c:v>
                </c:pt>
                <c:pt idx="398">
                  <c:v>37635</c:v>
                </c:pt>
                <c:pt idx="399">
                  <c:v>37742</c:v>
                </c:pt>
                <c:pt idx="400">
                  <c:v>37812</c:v>
                </c:pt>
                <c:pt idx="401">
                  <c:v>37514</c:v>
                </c:pt>
                <c:pt idx="402">
                  <c:v>38157</c:v>
                </c:pt>
              </c:numCache>
            </c:numRef>
          </c:xVal>
          <c:yVal>
            <c:numRef>
              <c:f>'Active 1'!$K$21:$K$960</c:f>
              <c:numCache>
                <c:formatCode>General</c:formatCode>
                <c:ptCount val="940"/>
                <c:pt idx="82">
                  <c:v>-8.4981999680167064E-4</c:v>
                </c:pt>
                <c:pt idx="268">
                  <c:v>-2.9575540000223555E-2</c:v>
                </c:pt>
                <c:pt idx="269">
                  <c:v>-2.9375539998000022E-2</c:v>
                </c:pt>
                <c:pt idx="275">
                  <c:v>-2.8526620000775438E-2</c:v>
                </c:pt>
                <c:pt idx="276">
                  <c:v>-2.8026619998854585E-2</c:v>
                </c:pt>
                <c:pt idx="277">
                  <c:v>-2.762661999440752E-2</c:v>
                </c:pt>
                <c:pt idx="280">
                  <c:v>-3.1205579995003063E-2</c:v>
                </c:pt>
                <c:pt idx="286">
                  <c:v>-2.6723339993623085E-2</c:v>
                </c:pt>
                <c:pt idx="287">
                  <c:v>-2.6723339993623085E-2</c:v>
                </c:pt>
                <c:pt idx="292">
                  <c:v>-3.4885220004071016E-2</c:v>
                </c:pt>
                <c:pt idx="294">
                  <c:v>-3.4531240002252162E-2</c:v>
                </c:pt>
                <c:pt idx="295">
                  <c:v>-3.2783479997306131E-2</c:v>
                </c:pt>
                <c:pt idx="296">
                  <c:v>-3.4414159992593341E-2</c:v>
                </c:pt>
                <c:pt idx="297">
                  <c:v>-3.2687170001736376E-2</c:v>
                </c:pt>
                <c:pt idx="298">
                  <c:v>-3.5293389999424107E-2</c:v>
                </c:pt>
                <c:pt idx="299">
                  <c:v>-3.4765240001433995E-2</c:v>
                </c:pt>
                <c:pt idx="301">
                  <c:v>-3.1101189997571055E-2</c:v>
                </c:pt>
                <c:pt idx="303">
                  <c:v>-3.6007669994432945E-2</c:v>
                </c:pt>
                <c:pt idx="304">
                  <c:v>-3.7064179996377788E-2</c:v>
                </c:pt>
                <c:pt idx="305">
                  <c:v>-3.6279519998061005E-2</c:v>
                </c:pt>
                <c:pt idx="307">
                  <c:v>-3.8263019996520597E-2</c:v>
                </c:pt>
                <c:pt idx="308">
                  <c:v>-3.8263019996520597E-2</c:v>
                </c:pt>
                <c:pt idx="309">
                  <c:v>-3.9435339996998664E-2</c:v>
                </c:pt>
                <c:pt idx="319">
                  <c:v>-4.836077999061672E-2</c:v>
                </c:pt>
                <c:pt idx="320">
                  <c:v>-4.6163309998519253E-2</c:v>
                </c:pt>
                <c:pt idx="322">
                  <c:v>-5.1656820003699977E-2</c:v>
                </c:pt>
                <c:pt idx="323">
                  <c:v>-4.7006529995996971E-2</c:v>
                </c:pt>
                <c:pt idx="325">
                  <c:v>-5.4117859996040352E-2</c:v>
                </c:pt>
                <c:pt idx="326">
                  <c:v>-5.4026030004024506E-2</c:v>
                </c:pt>
                <c:pt idx="327">
                  <c:v>-5.476039999484783E-2</c:v>
                </c:pt>
                <c:pt idx="330">
                  <c:v>-5.7945159998780582E-2</c:v>
                </c:pt>
                <c:pt idx="333">
                  <c:v>-5.8585380000295117E-2</c:v>
                </c:pt>
                <c:pt idx="334">
                  <c:v>-6.0397419998480473E-2</c:v>
                </c:pt>
                <c:pt idx="336">
                  <c:v>-6.151374000182841E-2</c:v>
                </c:pt>
                <c:pt idx="337">
                  <c:v>-6.3172459995257668E-2</c:v>
                </c:pt>
                <c:pt idx="338">
                  <c:v>-6.0998870001640171E-2</c:v>
                </c:pt>
                <c:pt idx="339">
                  <c:v>-6.3221589996828698E-2</c:v>
                </c:pt>
                <c:pt idx="341">
                  <c:v>-6.2784900001133792E-2</c:v>
                </c:pt>
                <c:pt idx="342">
                  <c:v>-6.087324999680277E-2</c:v>
                </c:pt>
                <c:pt idx="344">
                  <c:v>-6.4541619998635724E-2</c:v>
                </c:pt>
                <c:pt idx="345">
                  <c:v>-6.3675609999336302E-2</c:v>
                </c:pt>
                <c:pt idx="346">
                  <c:v>-6.9059959998412523E-2</c:v>
                </c:pt>
                <c:pt idx="347">
                  <c:v>-6.7159960002754815E-2</c:v>
                </c:pt>
                <c:pt idx="348">
                  <c:v>-6.5511619999597315E-2</c:v>
                </c:pt>
                <c:pt idx="349">
                  <c:v>-6.8546479997166898E-2</c:v>
                </c:pt>
                <c:pt idx="350">
                  <c:v>-6.8259490006312262E-2</c:v>
                </c:pt>
                <c:pt idx="351">
                  <c:v>-7.0786789990961552E-2</c:v>
                </c:pt>
                <c:pt idx="352">
                  <c:v>-7.3657369997818023E-2</c:v>
                </c:pt>
                <c:pt idx="353">
                  <c:v>-7.509505999769317E-2</c:v>
                </c:pt>
                <c:pt idx="354">
                  <c:v>-7.9513979995681439E-2</c:v>
                </c:pt>
                <c:pt idx="355">
                  <c:v>-8.1088940001791343E-2</c:v>
                </c:pt>
                <c:pt idx="356">
                  <c:v>-8.1334959992091171E-2</c:v>
                </c:pt>
                <c:pt idx="357">
                  <c:v>-8.2817880000220612E-2</c:v>
                </c:pt>
                <c:pt idx="358">
                  <c:v>-8.0913609999697655E-2</c:v>
                </c:pt>
                <c:pt idx="359">
                  <c:v>-7.9170119992340915E-2</c:v>
                </c:pt>
                <c:pt idx="360">
                  <c:v>-8.0874599996604957E-2</c:v>
                </c:pt>
                <c:pt idx="361">
                  <c:v>-8.7565159999940079E-2</c:v>
                </c:pt>
                <c:pt idx="362">
                  <c:v>-8.7940119999984745E-2</c:v>
                </c:pt>
                <c:pt idx="363">
                  <c:v>-9.5116340002277866E-2</c:v>
                </c:pt>
                <c:pt idx="364">
                  <c:v>-9.6218500002578367E-2</c:v>
                </c:pt>
                <c:pt idx="365">
                  <c:v>-9.6295199997257441E-2</c:v>
                </c:pt>
                <c:pt idx="366">
                  <c:v>-9.691791999648558E-2</c:v>
                </c:pt>
                <c:pt idx="367">
                  <c:v>-9.6471319993725047E-2</c:v>
                </c:pt>
                <c:pt idx="368">
                  <c:v>-9.6147439995547757E-2</c:v>
                </c:pt>
                <c:pt idx="369">
                  <c:v>-9.9582019996887539E-2</c:v>
                </c:pt>
                <c:pt idx="370">
                  <c:v>-0.10092481999890879</c:v>
                </c:pt>
                <c:pt idx="371">
                  <c:v>-0.10214384999562753</c:v>
                </c:pt>
                <c:pt idx="372">
                  <c:v>-0.10142076000192901</c:v>
                </c:pt>
                <c:pt idx="373">
                  <c:v>-0.10167299999739043</c:v>
                </c:pt>
                <c:pt idx="374">
                  <c:v>-0.10307863999332767</c:v>
                </c:pt>
                <c:pt idx="375">
                  <c:v>-0.1027071700009401</c:v>
                </c:pt>
                <c:pt idx="376">
                  <c:v>-0.1027071700009401</c:v>
                </c:pt>
                <c:pt idx="377">
                  <c:v>-0.10669423999934224</c:v>
                </c:pt>
                <c:pt idx="378">
                  <c:v>-0.10672881999926176</c:v>
                </c:pt>
                <c:pt idx="379">
                  <c:v>-0.10882923999452032</c:v>
                </c:pt>
                <c:pt idx="380">
                  <c:v>-0.10944167999696219</c:v>
                </c:pt>
                <c:pt idx="381">
                  <c:v>-8.2785560094635002E-2</c:v>
                </c:pt>
                <c:pt idx="382">
                  <c:v>-9.5522959891241044E-2</c:v>
                </c:pt>
                <c:pt idx="383">
                  <c:v>-0.11309866000374313</c:v>
                </c:pt>
                <c:pt idx="384">
                  <c:v>-0.11392660000274191</c:v>
                </c:pt>
                <c:pt idx="385">
                  <c:v>-0.11362602000008337</c:v>
                </c:pt>
                <c:pt idx="386">
                  <c:v>-0.11390155999106355</c:v>
                </c:pt>
                <c:pt idx="387">
                  <c:v>-0.11510935999831418</c:v>
                </c:pt>
                <c:pt idx="388">
                  <c:v>-0.10092481999890879</c:v>
                </c:pt>
                <c:pt idx="389">
                  <c:v>-0.10669423999934224</c:v>
                </c:pt>
                <c:pt idx="390">
                  <c:v>-0.10672881999926176</c:v>
                </c:pt>
                <c:pt idx="391">
                  <c:v>-0.10882923999452032</c:v>
                </c:pt>
                <c:pt idx="392">
                  <c:v>-0.10944167999696219</c:v>
                </c:pt>
                <c:pt idx="393">
                  <c:v>-0.11392660000274191</c:v>
                </c:pt>
                <c:pt idx="394">
                  <c:v>-0.11362602000008337</c:v>
                </c:pt>
                <c:pt idx="395">
                  <c:v>-0.11390155999106355</c:v>
                </c:pt>
                <c:pt idx="396">
                  <c:v>-0.11510935999831418</c:v>
                </c:pt>
                <c:pt idx="397">
                  <c:v>-0.11935390000144253</c:v>
                </c:pt>
                <c:pt idx="398">
                  <c:v>-0.11982089999946766</c:v>
                </c:pt>
                <c:pt idx="399">
                  <c:v>-0.12046227999235271</c:v>
                </c:pt>
                <c:pt idx="400">
                  <c:v>-0.1214360800004215</c:v>
                </c:pt>
                <c:pt idx="401">
                  <c:v>-0.12226476000068942</c:v>
                </c:pt>
                <c:pt idx="402">
                  <c:v>-0.12412837999727344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5E5-4857-AD6E-E13BC00B6085}"/>
            </c:ext>
          </c:extLst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'Active 1'!$F$21:$F$960</c:f>
              <c:numCache>
                <c:formatCode>General</c:formatCode>
                <c:ptCount val="940"/>
                <c:pt idx="0">
                  <c:v>-35829.5</c:v>
                </c:pt>
                <c:pt idx="1">
                  <c:v>-35341</c:v>
                </c:pt>
                <c:pt idx="2">
                  <c:v>-34823</c:v>
                </c:pt>
                <c:pt idx="3">
                  <c:v>-33038</c:v>
                </c:pt>
                <c:pt idx="4">
                  <c:v>-32237</c:v>
                </c:pt>
                <c:pt idx="5">
                  <c:v>-31732</c:v>
                </c:pt>
                <c:pt idx="6">
                  <c:v>-29480</c:v>
                </c:pt>
                <c:pt idx="7">
                  <c:v>-25859</c:v>
                </c:pt>
                <c:pt idx="8">
                  <c:v>-25774</c:v>
                </c:pt>
                <c:pt idx="9">
                  <c:v>-25305</c:v>
                </c:pt>
                <c:pt idx="10">
                  <c:v>-22268</c:v>
                </c:pt>
                <c:pt idx="11">
                  <c:v>-22142</c:v>
                </c:pt>
                <c:pt idx="12">
                  <c:v>-20429</c:v>
                </c:pt>
                <c:pt idx="13">
                  <c:v>-15031.5</c:v>
                </c:pt>
                <c:pt idx="14">
                  <c:v>-13155</c:v>
                </c:pt>
                <c:pt idx="15">
                  <c:v>-11890</c:v>
                </c:pt>
                <c:pt idx="16">
                  <c:v>-10198</c:v>
                </c:pt>
                <c:pt idx="17">
                  <c:v>-10169</c:v>
                </c:pt>
                <c:pt idx="18">
                  <c:v>-10145</c:v>
                </c:pt>
                <c:pt idx="19">
                  <c:v>-9726</c:v>
                </c:pt>
                <c:pt idx="20">
                  <c:v>-9721</c:v>
                </c:pt>
                <c:pt idx="21">
                  <c:v>-9640</c:v>
                </c:pt>
                <c:pt idx="22">
                  <c:v>-9068</c:v>
                </c:pt>
                <c:pt idx="23">
                  <c:v>-8936.5</c:v>
                </c:pt>
                <c:pt idx="24">
                  <c:v>-8343</c:v>
                </c:pt>
                <c:pt idx="25">
                  <c:v>-7901</c:v>
                </c:pt>
                <c:pt idx="26">
                  <c:v>-4896</c:v>
                </c:pt>
                <c:pt idx="27">
                  <c:v>-4847</c:v>
                </c:pt>
                <c:pt idx="28">
                  <c:v>-4829</c:v>
                </c:pt>
                <c:pt idx="29">
                  <c:v>-3747</c:v>
                </c:pt>
                <c:pt idx="30">
                  <c:v>-3716</c:v>
                </c:pt>
                <c:pt idx="31">
                  <c:v>-2998</c:v>
                </c:pt>
                <c:pt idx="32">
                  <c:v>-2980</c:v>
                </c:pt>
                <c:pt idx="33">
                  <c:v>-2939</c:v>
                </c:pt>
                <c:pt idx="34">
                  <c:v>-2926</c:v>
                </c:pt>
                <c:pt idx="35">
                  <c:v>0</c:v>
                </c:pt>
                <c:pt idx="36">
                  <c:v>16</c:v>
                </c:pt>
                <c:pt idx="37">
                  <c:v>1068.5</c:v>
                </c:pt>
                <c:pt idx="38">
                  <c:v>2853</c:v>
                </c:pt>
                <c:pt idx="39">
                  <c:v>3066</c:v>
                </c:pt>
                <c:pt idx="40">
                  <c:v>4097</c:v>
                </c:pt>
                <c:pt idx="41">
                  <c:v>4108.5</c:v>
                </c:pt>
                <c:pt idx="42">
                  <c:v>4110</c:v>
                </c:pt>
                <c:pt idx="43">
                  <c:v>4110</c:v>
                </c:pt>
                <c:pt idx="44">
                  <c:v>4143</c:v>
                </c:pt>
                <c:pt idx="45">
                  <c:v>4144.5</c:v>
                </c:pt>
                <c:pt idx="46">
                  <c:v>4151</c:v>
                </c:pt>
                <c:pt idx="47">
                  <c:v>4628</c:v>
                </c:pt>
                <c:pt idx="48">
                  <c:v>4687</c:v>
                </c:pt>
                <c:pt idx="49">
                  <c:v>4777</c:v>
                </c:pt>
                <c:pt idx="50">
                  <c:v>4813</c:v>
                </c:pt>
                <c:pt idx="51">
                  <c:v>5834.5</c:v>
                </c:pt>
                <c:pt idx="52">
                  <c:v>5854</c:v>
                </c:pt>
                <c:pt idx="53">
                  <c:v>5859</c:v>
                </c:pt>
                <c:pt idx="54">
                  <c:v>5895</c:v>
                </c:pt>
                <c:pt idx="55">
                  <c:v>5908</c:v>
                </c:pt>
                <c:pt idx="56">
                  <c:v>5923</c:v>
                </c:pt>
                <c:pt idx="57">
                  <c:v>5985</c:v>
                </c:pt>
                <c:pt idx="58">
                  <c:v>6162</c:v>
                </c:pt>
                <c:pt idx="59">
                  <c:v>6503</c:v>
                </c:pt>
                <c:pt idx="60">
                  <c:v>6680</c:v>
                </c:pt>
                <c:pt idx="61">
                  <c:v>6995</c:v>
                </c:pt>
                <c:pt idx="62">
                  <c:v>7062</c:v>
                </c:pt>
                <c:pt idx="63">
                  <c:v>7080</c:v>
                </c:pt>
                <c:pt idx="64">
                  <c:v>7144</c:v>
                </c:pt>
                <c:pt idx="65">
                  <c:v>7572</c:v>
                </c:pt>
                <c:pt idx="66">
                  <c:v>7585</c:v>
                </c:pt>
                <c:pt idx="67">
                  <c:v>7590</c:v>
                </c:pt>
                <c:pt idx="68">
                  <c:v>7634</c:v>
                </c:pt>
                <c:pt idx="69">
                  <c:v>7674</c:v>
                </c:pt>
                <c:pt idx="70">
                  <c:v>7679</c:v>
                </c:pt>
                <c:pt idx="71">
                  <c:v>7706</c:v>
                </c:pt>
                <c:pt idx="72">
                  <c:v>7782</c:v>
                </c:pt>
                <c:pt idx="73">
                  <c:v>8247</c:v>
                </c:pt>
                <c:pt idx="74">
                  <c:v>8311</c:v>
                </c:pt>
                <c:pt idx="75">
                  <c:v>8314</c:v>
                </c:pt>
                <c:pt idx="76">
                  <c:v>8342</c:v>
                </c:pt>
                <c:pt idx="77">
                  <c:v>8442</c:v>
                </c:pt>
                <c:pt idx="78">
                  <c:v>8804.5</c:v>
                </c:pt>
                <c:pt idx="79">
                  <c:v>8888</c:v>
                </c:pt>
                <c:pt idx="80">
                  <c:v>8888</c:v>
                </c:pt>
                <c:pt idx="81">
                  <c:v>9027</c:v>
                </c:pt>
                <c:pt idx="82">
                  <c:v>9573</c:v>
                </c:pt>
                <c:pt idx="83">
                  <c:v>9628.5</c:v>
                </c:pt>
                <c:pt idx="84">
                  <c:v>9669.5</c:v>
                </c:pt>
                <c:pt idx="85">
                  <c:v>9733.5</c:v>
                </c:pt>
                <c:pt idx="86">
                  <c:v>10135</c:v>
                </c:pt>
                <c:pt idx="87">
                  <c:v>10194</c:v>
                </c:pt>
                <c:pt idx="88">
                  <c:v>10241.5</c:v>
                </c:pt>
                <c:pt idx="89">
                  <c:v>10258</c:v>
                </c:pt>
                <c:pt idx="90">
                  <c:v>10323.5</c:v>
                </c:pt>
                <c:pt idx="91">
                  <c:v>10341.5</c:v>
                </c:pt>
                <c:pt idx="92">
                  <c:v>10627</c:v>
                </c:pt>
                <c:pt idx="93">
                  <c:v>10627</c:v>
                </c:pt>
                <c:pt idx="94">
                  <c:v>10662</c:v>
                </c:pt>
                <c:pt idx="95">
                  <c:v>10663.5</c:v>
                </c:pt>
                <c:pt idx="96">
                  <c:v>10676</c:v>
                </c:pt>
                <c:pt idx="97">
                  <c:v>10704</c:v>
                </c:pt>
                <c:pt idx="98">
                  <c:v>10707</c:v>
                </c:pt>
                <c:pt idx="99">
                  <c:v>10716</c:v>
                </c:pt>
                <c:pt idx="100">
                  <c:v>10748</c:v>
                </c:pt>
                <c:pt idx="101">
                  <c:v>10761</c:v>
                </c:pt>
                <c:pt idx="102">
                  <c:v>10768.5</c:v>
                </c:pt>
                <c:pt idx="103">
                  <c:v>10770</c:v>
                </c:pt>
                <c:pt idx="104">
                  <c:v>10840</c:v>
                </c:pt>
                <c:pt idx="105">
                  <c:v>10894</c:v>
                </c:pt>
                <c:pt idx="106">
                  <c:v>11241.5</c:v>
                </c:pt>
                <c:pt idx="107">
                  <c:v>11271</c:v>
                </c:pt>
                <c:pt idx="108">
                  <c:v>11296</c:v>
                </c:pt>
                <c:pt idx="109">
                  <c:v>11312</c:v>
                </c:pt>
                <c:pt idx="110">
                  <c:v>11338</c:v>
                </c:pt>
                <c:pt idx="111">
                  <c:v>11338</c:v>
                </c:pt>
                <c:pt idx="112">
                  <c:v>11354.5</c:v>
                </c:pt>
                <c:pt idx="113">
                  <c:v>11354.5</c:v>
                </c:pt>
                <c:pt idx="114">
                  <c:v>11356</c:v>
                </c:pt>
                <c:pt idx="115">
                  <c:v>11356</c:v>
                </c:pt>
                <c:pt idx="116">
                  <c:v>11397</c:v>
                </c:pt>
                <c:pt idx="117">
                  <c:v>11407</c:v>
                </c:pt>
                <c:pt idx="118">
                  <c:v>11432</c:v>
                </c:pt>
                <c:pt idx="119">
                  <c:v>11443</c:v>
                </c:pt>
                <c:pt idx="120">
                  <c:v>11453</c:v>
                </c:pt>
                <c:pt idx="121">
                  <c:v>11825</c:v>
                </c:pt>
                <c:pt idx="122">
                  <c:v>11853</c:v>
                </c:pt>
                <c:pt idx="123">
                  <c:v>11879</c:v>
                </c:pt>
                <c:pt idx="124">
                  <c:v>11907</c:v>
                </c:pt>
                <c:pt idx="125">
                  <c:v>11933</c:v>
                </c:pt>
                <c:pt idx="126">
                  <c:v>11933.5</c:v>
                </c:pt>
                <c:pt idx="127">
                  <c:v>11934</c:v>
                </c:pt>
                <c:pt idx="128">
                  <c:v>11952</c:v>
                </c:pt>
                <c:pt idx="129">
                  <c:v>11979</c:v>
                </c:pt>
                <c:pt idx="130">
                  <c:v>11992</c:v>
                </c:pt>
                <c:pt idx="131">
                  <c:v>11997</c:v>
                </c:pt>
                <c:pt idx="132">
                  <c:v>12043</c:v>
                </c:pt>
                <c:pt idx="133">
                  <c:v>12465</c:v>
                </c:pt>
                <c:pt idx="134">
                  <c:v>12476</c:v>
                </c:pt>
                <c:pt idx="135">
                  <c:v>12520</c:v>
                </c:pt>
                <c:pt idx="136">
                  <c:v>13053</c:v>
                </c:pt>
                <c:pt idx="137">
                  <c:v>13099</c:v>
                </c:pt>
                <c:pt idx="138">
                  <c:v>13130</c:v>
                </c:pt>
                <c:pt idx="139">
                  <c:v>13253</c:v>
                </c:pt>
                <c:pt idx="140">
                  <c:v>13669</c:v>
                </c:pt>
                <c:pt idx="141">
                  <c:v>13689</c:v>
                </c:pt>
                <c:pt idx="142">
                  <c:v>14234.5</c:v>
                </c:pt>
                <c:pt idx="143">
                  <c:v>14241</c:v>
                </c:pt>
                <c:pt idx="144">
                  <c:v>14242.5</c:v>
                </c:pt>
                <c:pt idx="145">
                  <c:v>14246</c:v>
                </c:pt>
                <c:pt idx="146">
                  <c:v>14248</c:v>
                </c:pt>
                <c:pt idx="147">
                  <c:v>14829.5</c:v>
                </c:pt>
                <c:pt idx="148">
                  <c:v>14931</c:v>
                </c:pt>
                <c:pt idx="149">
                  <c:v>15559</c:v>
                </c:pt>
                <c:pt idx="150">
                  <c:v>15564</c:v>
                </c:pt>
                <c:pt idx="151">
                  <c:v>15587</c:v>
                </c:pt>
                <c:pt idx="152">
                  <c:v>15618</c:v>
                </c:pt>
                <c:pt idx="153">
                  <c:v>15623</c:v>
                </c:pt>
                <c:pt idx="154">
                  <c:v>15636</c:v>
                </c:pt>
                <c:pt idx="155">
                  <c:v>15641</c:v>
                </c:pt>
                <c:pt idx="156">
                  <c:v>16095</c:v>
                </c:pt>
                <c:pt idx="157">
                  <c:v>16113</c:v>
                </c:pt>
                <c:pt idx="158">
                  <c:v>16124.5</c:v>
                </c:pt>
                <c:pt idx="159">
                  <c:v>16134</c:v>
                </c:pt>
                <c:pt idx="160">
                  <c:v>16134</c:v>
                </c:pt>
                <c:pt idx="161">
                  <c:v>16139</c:v>
                </c:pt>
                <c:pt idx="162">
                  <c:v>16139</c:v>
                </c:pt>
                <c:pt idx="163">
                  <c:v>16231</c:v>
                </c:pt>
                <c:pt idx="164">
                  <c:v>16249</c:v>
                </c:pt>
                <c:pt idx="165">
                  <c:v>16254</c:v>
                </c:pt>
                <c:pt idx="166">
                  <c:v>16298</c:v>
                </c:pt>
                <c:pt idx="167">
                  <c:v>16605</c:v>
                </c:pt>
                <c:pt idx="168">
                  <c:v>16695</c:v>
                </c:pt>
                <c:pt idx="169">
                  <c:v>16701</c:v>
                </c:pt>
                <c:pt idx="170">
                  <c:v>16764</c:v>
                </c:pt>
                <c:pt idx="171">
                  <c:v>16785</c:v>
                </c:pt>
                <c:pt idx="172">
                  <c:v>17229</c:v>
                </c:pt>
                <c:pt idx="173">
                  <c:v>17234</c:v>
                </c:pt>
                <c:pt idx="174">
                  <c:v>17247</c:v>
                </c:pt>
                <c:pt idx="175">
                  <c:v>17265</c:v>
                </c:pt>
                <c:pt idx="176">
                  <c:v>17265</c:v>
                </c:pt>
                <c:pt idx="177">
                  <c:v>17266.5</c:v>
                </c:pt>
                <c:pt idx="178">
                  <c:v>17266.5</c:v>
                </c:pt>
                <c:pt idx="179">
                  <c:v>17314</c:v>
                </c:pt>
                <c:pt idx="180">
                  <c:v>17316</c:v>
                </c:pt>
                <c:pt idx="181">
                  <c:v>17316</c:v>
                </c:pt>
                <c:pt idx="182">
                  <c:v>17316</c:v>
                </c:pt>
                <c:pt idx="183">
                  <c:v>17316</c:v>
                </c:pt>
                <c:pt idx="184">
                  <c:v>17317.5</c:v>
                </c:pt>
                <c:pt idx="185">
                  <c:v>17317.5</c:v>
                </c:pt>
                <c:pt idx="186">
                  <c:v>17317.5</c:v>
                </c:pt>
                <c:pt idx="187">
                  <c:v>17317.5</c:v>
                </c:pt>
                <c:pt idx="188">
                  <c:v>17337</c:v>
                </c:pt>
                <c:pt idx="189">
                  <c:v>17341</c:v>
                </c:pt>
                <c:pt idx="190">
                  <c:v>17350</c:v>
                </c:pt>
                <c:pt idx="191">
                  <c:v>17353.5</c:v>
                </c:pt>
                <c:pt idx="192">
                  <c:v>17353.5</c:v>
                </c:pt>
                <c:pt idx="193">
                  <c:v>17353.5</c:v>
                </c:pt>
                <c:pt idx="194">
                  <c:v>17353.5</c:v>
                </c:pt>
                <c:pt idx="195">
                  <c:v>17355</c:v>
                </c:pt>
                <c:pt idx="196">
                  <c:v>17355</c:v>
                </c:pt>
                <c:pt idx="197">
                  <c:v>17355</c:v>
                </c:pt>
                <c:pt idx="198">
                  <c:v>17355</c:v>
                </c:pt>
                <c:pt idx="199">
                  <c:v>17396</c:v>
                </c:pt>
                <c:pt idx="200">
                  <c:v>17414</c:v>
                </c:pt>
                <c:pt idx="201">
                  <c:v>17837</c:v>
                </c:pt>
                <c:pt idx="202">
                  <c:v>17875</c:v>
                </c:pt>
                <c:pt idx="203">
                  <c:v>17883</c:v>
                </c:pt>
                <c:pt idx="204">
                  <c:v>17883</c:v>
                </c:pt>
                <c:pt idx="205">
                  <c:v>17884.5</c:v>
                </c:pt>
                <c:pt idx="206">
                  <c:v>17884.5</c:v>
                </c:pt>
                <c:pt idx="207">
                  <c:v>17909</c:v>
                </c:pt>
                <c:pt idx="208">
                  <c:v>17909</c:v>
                </c:pt>
                <c:pt idx="209">
                  <c:v>17927</c:v>
                </c:pt>
                <c:pt idx="210">
                  <c:v>17968</c:v>
                </c:pt>
                <c:pt idx="211">
                  <c:v>18022</c:v>
                </c:pt>
                <c:pt idx="212">
                  <c:v>18040.5</c:v>
                </c:pt>
                <c:pt idx="213">
                  <c:v>18045</c:v>
                </c:pt>
                <c:pt idx="214">
                  <c:v>18045</c:v>
                </c:pt>
                <c:pt idx="215">
                  <c:v>18045</c:v>
                </c:pt>
                <c:pt idx="216">
                  <c:v>18045</c:v>
                </c:pt>
                <c:pt idx="217">
                  <c:v>18052</c:v>
                </c:pt>
                <c:pt idx="218">
                  <c:v>18103</c:v>
                </c:pt>
                <c:pt idx="219">
                  <c:v>18429</c:v>
                </c:pt>
                <c:pt idx="220">
                  <c:v>18563</c:v>
                </c:pt>
                <c:pt idx="221">
                  <c:v>18629</c:v>
                </c:pt>
                <c:pt idx="222">
                  <c:v>18645</c:v>
                </c:pt>
                <c:pt idx="223">
                  <c:v>19009</c:v>
                </c:pt>
                <c:pt idx="224">
                  <c:v>19009</c:v>
                </c:pt>
                <c:pt idx="225">
                  <c:v>19183</c:v>
                </c:pt>
                <c:pt idx="226">
                  <c:v>19191</c:v>
                </c:pt>
                <c:pt idx="227">
                  <c:v>19191</c:v>
                </c:pt>
                <c:pt idx="228">
                  <c:v>19191</c:v>
                </c:pt>
                <c:pt idx="229">
                  <c:v>19696</c:v>
                </c:pt>
                <c:pt idx="230">
                  <c:v>19787.5</c:v>
                </c:pt>
                <c:pt idx="231">
                  <c:v>19812</c:v>
                </c:pt>
                <c:pt idx="232">
                  <c:v>19817</c:v>
                </c:pt>
                <c:pt idx="233">
                  <c:v>20420</c:v>
                </c:pt>
                <c:pt idx="234">
                  <c:v>20450</c:v>
                </c:pt>
                <c:pt idx="235">
                  <c:v>20904</c:v>
                </c:pt>
                <c:pt idx="236">
                  <c:v>22053</c:v>
                </c:pt>
                <c:pt idx="237">
                  <c:v>22077.5</c:v>
                </c:pt>
                <c:pt idx="238">
                  <c:v>22107</c:v>
                </c:pt>
                <c:pt idx="239">
                  <c:v>22640</c:v>
                </c:pt>
                <c:pt idx="240">
                  <c:v>22723</c:v>
                </c:pt>
                <c:pt idx="241">
                  <c:v>22723</c:v>
                </c:pt>
                <c:pt idx="242">
                  <c:v>22723</c:v>
                </c:pt>
                <c:pt idx="243">
                  <c:v>22810</c:v>
                </c:pt>
                <c:pt idx="244">
                  <c:v>23278.5</c:v>
                </c:pt>
                <c:pt idx="245">
                  <c:v>23278.5</c:v>
                </c:pt>
                <c:pt idx="246">
                  <c:v>23278.5</c:v>
                </c:pt>
                <c:pt idx="247">
                  <c:v>23312</c:v>
                </c:pt>
                <c:pt idx="248">
                  <c:v>23392</c:v>
                </c:pt>
                <c:pt idx="249">
                  <c:v>23891.5</c:v>
                </c:pt>
                <c:pt idx="250">
                  <c:v>23891.5</c:v>
                </c:pt>
                <c:pt idx="251">
                  <c:v>23891.5</c:v>
                </c:pt>
                <c:pt idx="252">
                  <c:v>23898</c:v>
                </c:pt>
                <c:pt idx="253">
                  <c:v>23898</c:v>
                </c:pt>
                <c:pt idx="254">
                  <c:v>23898</c:v>
                </c:pt>
                <c:pt idx="255">
                  <c:v>23938</c:v>
                </c:pt>
                <c:pt idx="256">
                  <c:v>24087</c:v>
                </c:pt>
                <c:pt idx="257">
                  <c:v>24464</c:v>
                </c:pt>
                <c:pt idx="258">
                  <c:v>24520</c:v>
                </c:pt>
                <c:pt idx="259">
                  <c:v>24523</c:v>
                </c:pt>
                <c:pt idx="260">
                  <c:v>24664</c:v>
                </c:pt>
                <c:pt idx="261">
                  <c:v>24962</c:v>
                </c:pt>
                <c:pt idx="262">
                  <c:v>24962</c:v>
                </c:pt>
                <c:pt idx="263">
                  <c:v>24962</c:v>
                </c:pt>
                <c:pt idx="264">
                  <c:v>24962</c:v>
                </c:pt>
                <c:pt idx="265">
                  <c:v>24962</c:v>
                </c:pt>
                <c:pt idx="266">
                  <c:v>24962</c:v>
                </c:pt>
                <c:pt idx="267">
                  <c:v>24962</c:v>
                </c:pt>
                <c:pt idx="268">
                  <c:v>25031</c:v>
                </c:pt>
                <c:pt idx="269">
                  <c:v>25031</c:v>
                </c:pt>
                <c:pt idx="270">
                  <c:v>25069</c:v>
                </c:pt>
                <c:pt idx="271">
                  <c:v>25069</c:v>
                </c:pt>
                <c:pt idx="272">
                  <c:v>25069</c:v>
                </c:pt>
                <c:pt idx="273">
                  <c:v>25071</c:v>
                </c:pt>
                <c:pt idx="274">
                  <c:v>25071</c:v>
                </c:pt>
                <c:pt idx="275">
                  <c:v>25093</c:v>
                </c:pt>
                <c:pt idx="276">
                  <c:v>25093</c:v>
                </c:pt>
                <c:pt idx="277">
                  <c:v>25093</c:v>
                </c:pt>
                <c:pt idx="278">
                  <c:v>25265</c:v>
                </c:pt>
                <c:pt idx="279">
                  <c:v>25290</c:v>
                </c:pt>
                <c:pt idx="280">
                  <c:v>25737</c:v>
                </c:pt>
                <c:pt idx="281">
                  <c:v>25744</c:v>
                </c:pt>
                <c:pt idx="282">
                  <c:v>25790</c:v>
                </c:pt>
                <c:pt idx="283">
                  <c:v>25826</c:v>
                </c:pt>
                <c:pt idx="284">
                  <c:v>25844</c:v>
                </c:pt>
                <c:pt idx="285">
                  <c:v>26192</c:v>
                </c:pt>
                <c:pt idx="286">
                  <c:v>26201</c:v>
                </c:pt>
                <c:pt idx="287">
                  <c:v>26201</c:v>
                </c:pt>
                <c:pt idx="288">
                  <c:v>26276</c:v>
                </c:pt>
                <c:pt idx="289">
                  <c:v>26349</c:v>
                </c:pt>
                <c:pt idx="290">
                  <c:v>26408</c:v>
                </c:pt>
                <c:pt idx="291">
                  <c:v>26479</c:v>
                </c:pt>
                <c:pt idx="292">
                  <c:v>26883</c:v>
                </c:pt>
                <c:pt idx="293">
                  <c:v>26886</c:v>
                </c:pt>
                <c:pt idx="294">
                  <c:v>26886</c:v>
                </c:pt>
                <c:pt idx="295">
                  <c:v>26922</c:v>
                </c:pt>
                <c:pt idx="296">
                  <c:v>26924</c:v>
                </c:pt>
                <c:pt idx="297">
                  <c:v>26925.5</c:v>
                </c:pt>
                <c:pt idx="298">
                  <c:v>26958.5</c:v>
                </c:pt>
                <c:pt idx="299">
                  <c:v>26986</c:v>
                </c:pt>
                <c:pt idx="300">
                  <c:v>26998</c:v>
                </c:pt>
                <c:pt idx="301">
                  <c:v>27128.5</c:v>
                </c:pt>
                <c:pt idx="302">
                  <c:v>27422</c:v>
                </c:pt>
                <c:pt idx="303">
                  <c:v>27500.5</c:v>
                </c:pt>
                <c:pt idx="304">
                  <c:v>27527</c:v>
                </c:pt>
                <c:pt idx="305">
                  <c:v>27528</c:v>
                </c:pt>
                <c:pt idx="306">
                  <c:v>27547</c:v>
                </c:pt>
                <c:pt idx="307">
                  <c:v>27553</c:v>
                </c:pt>
                <c:pt idx="308">
                  <c:v>27553</c:v>
                </c:pt>
                <c:pt idx="309">
                  <c:v>28001</c:v>
                </c:pt>
                <c:pt idx="310">
                  <c:v>28071</c:v>
                </c:pt>
                <c:pt idx="311">
                  <c:v>28076</c:v>
                </c:pt>
                <c:pt idx="312">
                  <c:v>28732</c:v>
                </c:pt>
                <c:pt idx="313">
                  <c:v>28778</c:v>
                </c:pt>
                <c:pt idx="314">
                  <c:v>29134</c:v>
                </c:pt>
                <c:pt idx="315">
                  <c:v>29404</c:v>
                </c:pt>
                <c:pt idx="316">
                  <c:v>29706</c:v>
                </c:pt>
                <c:pt idx="317">
                  <c:v>29801</c:v>
                </c:pt>
                <c:pt idx="318">
                  <c:v>29917</c:v>
                </c:pt>
                <c:pt idx="319">
                  <c:v>30017</c:v>
                </c:pt>
                <c:pt idx="320">
                  <c:v>30046.5</c:v>
                </c:pt>
                <c:pt idx="321">
                  <c:v>30378</c:v>
                </c:pt>
                <c:pt idx="322">
                  <c:v>30623</c:v>
                </c:pt>
                <c:pt idx="323">
                  <c:v>30629.5</c:v>
                </c:pt>
                <c:pt idx="324">
                  <c:v>30671</c:v>
                </c:pt>
                <c:pt idx="325">
                  <c:v>30979</c:v>
                </c:pt>
                <c:pt idx="326">
                  <c:v>31054.5</c:v>
                </c:pt>
                <c:pt idx="327">
                  <c:v>31060</c:v>
                </c:pt>
                <c:pt idx="328">
                  <c:v>31106</c:v>
                </c:pt>
                <c:pt idx="329">
                  <c:v>31130</c:v>
                </c:pt>
                <c:pt idx="330">
                  <c:v>31574</c:v>
                </c:pt>
                <c:pt idx="331">
                  <c:v>31669</c:v>
                </c:pt>
                <c:pt idx="332">
                  <c:v>31707</c:v>
                </c:pt>
                <c:pt idx="333">
                  <c:v>31707</c:v>
                </c:pt>
                <c:pt idx="334">
                  <c:v>31713</c:v>
                </c:pt>
                <c:pt idx="335">
                  <c:v>31761</c:v>
                </c:pt>
                <c:pt idx="336">
                  <c:v>31761</c:v>
                </c:pt>
                <c:pt idx="337">
                  <c:v>32169</c:v>
                </c:pt>
                <c:pt idx="338">
                  <c:v>32180.5</c:v>
                </c:pt>
                <c:pt idx="339">
                  <c:v>32188.5</c:v>
                </c:pt>
                <c:pt idx="340">
                  <c:v>32235</c:v>
                </c:pt>
                <c:pt idx="341">
                  <c:v>32235</c:v>
                </c:pt>
                <c:pt idx="342">
                  <c:v>32237.5</c:v>
                </c:pt>
                <c:pt idx="343">
                  <c:v>32253</c:v>
                </c:pt>
                <c:pt idx="344">
                  <c:v>32343</c:v>
                </c:pt>
                <c:pt idx="345">
                  <c:v>32391.5</c:v>
                </c:pt>
                <c:pt idx="346">
                  <c:v>32794</c:v>
                </c:pt>
                <c:pt idx="347">
                  <c:v>32794</c:v>
                </c:pt>
                <c:pt idx="348">
                  <c:v>32843</c:v>
                </c:pt>
                <c:pt idx="349">
                  <c:v>32872</c:v>
                </c:pt>
                <c:pt idx="350">
                  <c:v>32873.5</c:v>
                </c:pt>
                <c:pt idx="351">
                  <c:v>32968.5</c:v>
                </c:pt>
                <c:pt idx="352">
                  <c:v>33455.5</c:v>
                </c:pt>
                <c:pt idx="353">
                  <c:v>33559</c:v>
                </c:pt>
                <c:pt idx="354">
                  <c:v>33997</c:v>
                </c:pt>
                <c:pt idx="355">
                  <c:v>34041</c:v>
                </c:pt>
                <c:pt idx="356">
                  <c:v>34044</c:v>
                </c:pt>
                <c:pt idx="357">
                  <c:v>34082</c:v>
                </c:pt>
                <c:pt idx="358">
                  <c:v>34091.5</c:v>
                </c:pt>
                <c:pt idx="359">
                  <c:v>34118</c:v>
                </c:pt>
                <c:pt idx="360">
                  <c:v>34190</c:v>
                </c:pt>
                <c:pt idx="361">
                  <c:v>34574</c:v>
                </c:pt>
                <c:pt idx="362">
                  <c:v>34618</c:v>
                </c:pt>
                <c:pt idx="363">
                  <c:v>35151</c:v>
                </c:pt>
                <c:pt idx="364">
                  <c:v>35275</c:v>
                </c:pt>
                <c:pt idx="365">
                  <c:v>35280</c:v>
                </c:pt>
                <c:pt idx="366">
                  <c:v>35288</c:v>
                </c:pt>
                <c:pt idx="367">
                  <c:v>35298</c:v>
                </c:pt>
                <c:pt idx="368">
                  <c:v>35316</c:v>
                </c:pt>
                <c:pt idx="369">
                  <c:v>35403</c:v>
                </c:pt>
                <c:pt idx="370">
                  <c:v>35823</c:v>
                </c:pt>
                <c:pt idx="371">
                  <c:v>35827.5</c:v>
                </c:pt>
                <c:pt idx="372">
                  <c:v>35914</c:v>
                </c:pt>
                <c:pt idx="373">
                  <c:v>35950</c:v>
                </c:pt>
                <c:pt idx="374">
                  <c:v>35996</c:v>
                </c:pt>
                <c:pt idx="375">
                  <c:v>35925.5</c:v>
                </c:pt>
                <c:pt idx="376">
                  <c:v>35925.5</c:v>
                </c:pt>
                <c:pt idx="377">
                  <c:v>36336</c:v>
                </c:pt>
                <c:pt idx="378">
                  <c:v>36423</c:v>
                </c:pt>
                <c:pt idx="379">
                  <c:v>36586</c:v>
                </c:pt>
                <c:pt idx="380">
                  <c:v>36652</c:v>
                </c:pt>
                <c:pt idx="381">
                  <c:v>34134</c:v>
                </c:pt>
                <c:pt idx="382">
                  <c:v>35244</c:v>
                </c:pt>
                <c:pt idx="383">
                  <c:v>37099</c:v>
                </c:pt>
                <c:pt idx="384">
                  <c:v>36990</c:v>
                </c:pt>
                <c:pt idx="385">
                  <c:v>37003</c:v>
                </c:pt>
                <c:pt idx="386">
                  <c:v>37034</c:v>
                </c:pt>
                <c:pt idx="387">
                  <c:v>37204</c:v>
                </c:pt>
                <c:pt idx="388">
                  <c:v>35823</c:v>
                </c:pt>
                <c:pt idx="389">
                  <c:v>36336</c:v>
                </c:pt>
                <c:pt idx="390">
                  <c:v>36423</c:v>
                </c:pt>
                <c:pt idx="391">
                  <c:v>36586</c:v>
                </c:pt>
                <c:pt idx="392">
                  <c:v>36652</c:v>
                </c:pt>
                <c:pt idx="393">
                  <c:v>36990</c:v>
                </c:pt>
                <c:pt idx="394">
                  <c:v>37003</c:v>
                </c:pt>
                <c:pt idx="395">
                  <c:v>37034</c:v>
                </c:pt>
                <c:pt idx="396">
                  <c:v>37204</c:v>
                </c:pt>
                <c:pt idx="397">
                  <c:v>37585</c:v>
                </c:pt>
                <c:pt idx="398">
                  <c:v>37635</c:v>
                </c:pt>
                <c:pt idx="399">
                  <c:v>37742</c:v>
                </c:pt>
                <c:pt idx="400">
                  <c:v>37812</c:v>
                </c:pt>
                <c:pt idx="401">
                  <c:v>37514</c:v>
                </c:pt>
                <c:pt idx="402">
                  <c:v>38157</c:v>
                </c:pt>
              </c:numCache>
            </c:numRef>
          </c:xVal>
          <c:yVal>
            <c:numRef>
              <c:f>'Active 1'!$L$21:$L$960</c:f>
              <c:numCache>
                <c:formatCode>General</c:formatCode>
                <c:ptCount val="940"/>
                <c:pt idx="289">
                  <c:v>-3.2593659998383373E-2</c:v>
                </c:pt>
                <c:pt idx="343">
                  <c:v>-6.2761020002653822E-2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5E5-4857-AD6E-E13BC00B6085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'Active 1'!$F$21:$F$960</c:f>
              <c:numCache>
                <c:formatCode>General</c:formatCode>
                <c:ptCount val="940"/>
                <c:pt idx="0">
                  <c:v>-35829.5</c:v>
                </c:pt>
                <c:pt idx="1">
                  <c:v>-35341</c:v>
                </c:pt>
                <c:pt idx="2">
                  <c:v>-34823</c:v>
                </c:pt>
                <c:pt idx="3">
                  <c:v>-33038</c:v>
                </c:pt>
                <c:pt idx="4">
                  <c:v>-32237</c:v>
                </c:pt>
                <c:pt idx="5">
                  <c:v>-31732</c:v>
                </c:pt>
                <c:pt idx="6">
                  <c:v>-29480</c:v>
                </c:pt>
                <c:pt idx="7">
                  <c:v>-25859</c:v>
                </c:pt>
                <c:pt idx="8">
                  <c:v>-25774</c:v>
                </c:pt>
                <c:pt idx="9">
                  <c:v>-25305</c:v>
                </c:pt>
                <c:pt idx="10">
                  <c:v>-22268</c:v>
                </c:pt>
                <c:pt idx="11">
                  <c:v>-22142</c:v>
                </c:pt>
                <c:pt idx="12">
                  <c:v>-20429</c:v>
                </c:pt>
                <c:pt idx="13">
                  <c:v>-15031.5</c:v>
                </c:pt>
                <c:pt idx="14">
                  <c:v>-13155</c:v>
                </c:pt>
                <c:pt idx="15">
                  <c:v>-11890</c:v>
                </c:pt>
                <c:pt idx="16">
                  <c:v>-10198</c:v>
                </c:pt>
                <c:pt idx="17">
                  <c:v>-10169</c:v>
                </c:pt>
                <c:pt idx="18">
                  <c:v>-10145</c:v>
                </c:pt>
                <c:pt idx="19">
                  <c:v>-9726</c:v>
                </c:pt>
                <c:pt idx="20">
                  <c:v>-9721</c:v>
                </c:pt>
                <c:pt idx="21">
                  <c:v>-9640</c:v>
                </c:pt>
                <c:pt idx="22">
                  <c:v>-9068</c:v>
                </c:pt>
                <c:pt idx="23">
                  <c:v>-8936.5</c:v>
                </c:pt>
                <c:pt idx="24">
                  <c:v>-8343</c:v>
                </c:pt>
                <c:pt idx="25">
                  <c:v>-7901</c:v>
                </c:pt>
                <c:pt idx="26">
                  <c:v>-4896</c:v>
                </c:pt>
                <c:pt idx="27">
                  <c:v>-4847</c:v>
                </c:pt>
                <c:pt idx="28">
                  <c:v>-4829</c:v>
                </c:pt>
                <c:pt idx="29">
                  <c:v>-3747</c:v>
                </c:pt>
                <c:pt idx="30">
                  <c:v>-3716</c:v>
                </c:pt>
                <c:pt idx="31">
                  <c:v>-2998</c:v>
                </c:pt>
                <c:pt idx="32">
                  <c:v>-2980</c:v>
                </c:pt>
                <c:pt idx="33">
                  <c:v>-2939</c:v>
                </c:pt>
                <c:pt idx="34">
                  <c:v>-2926</c:v>
                </c:pt>
                <c:pt idx="35">
                  <c:v>0</c:v>
                </c:pt>
                <c:pt idx="36">
                  <c:v>16</c:v>
                </c:pt>
                <c:pt idx="37">
                  <c:v>1068.5</c:v>
                </c:pt>
                <c:pt idx="38">
                  <c:v>2853</c:v>
                </c:pt>
                <c:pt idx="39">
                  <c:v>3066</c:v>
                </c:pt>
                <c:pt idx="40">
                  <c:v>4097</c:v>
                </c:pt>
                <c:pt idx="41">
                  <c:v>4108.5</c:v>
                </c:pt>
                <c:pt idx="42">
                  <c:v>4110</c:v>
                </c:pt>
                <c:pt idx="43">
                  <c:v>4110</c:v>
                </c:pt>
                <c:pt idx="44">
                  <c:v>4143</c:v>
                </c:pt>
                <c:pt idx="45">
                  <c:v>4144.5</c:v>
                </c:pt>
                <c:pt idx="46">
                  <c:v>4151</c:v>
                </c:pt>
                <c:pt idx="47">
                  <c:v>4628</c:v>
                </c:pt>
                <c:pt idx="48">
                  <c:v>4687</c:v>
                </c:pt>
                <c:pt idx="49">
                  <c:v>4777</c:v>
                </c:pt>
                <c:pt idx="50">
                  <c:v>4813</c:v>
                </c:pt>
                <c:pt idx="51">
                  <c:v>5834.5</c:v>
                </c:pt>
                <c:pt idx="52">
                  <c:v>5854</c:v>
                </c:pt>
                <c:pt idx="53">
                  <c:v>5859</c:v>
                </c:pt>
                <c:pt idx="54">
                  <c:v>5895</c:v>
                </c:pt>
                <c:pt idx="55">
                  <c:v>5908</c:v>
                </c:pt>
                <c:pt idx="56">
                  <c:v>5923</c:v>
                </c:pt>
                <c:pt idx="57">
                  <c:v>5985</c:v>
                </c:pt>
                <c:pt idx="58">
                  <c:v>6162</c:v>
                </c:pt>
                <c:pt idx="59">
                  <c:v>6503</c:v>
                </c:pt>
                <c:pt idx="60">
                  <c:v>6680</c:v>
                </c:pt>
                <c:pt idx="61">
                  <c:v>6995</c:v>
                </c:pt>
                <c:pt idx="62">
                  <c:v>7062</c:v>
                </c:pt>
                <c:pt idx="63">
                  <c:v>7080</c:v>
                </c:pt>
                <c:pt idx="64">
                  <c:v>7144</c:v>
                </c:pt>
                <c:pt idx="65">
                  <c:v>7572</c:v>
                </c:pt>
                <c:pt idx="66">
                  <c:v>7585</c:v>
                </c:pt>
                <c:pt idx="67">
                  <c:v>7590</c:v>
                </c:pt>
                <c:pt idx="68">
                  <c:v>7634</c:v>
                </c:pt>
                <c:pt idx="69">
                  <c:v>7674</c:v>
                </c:pt>
                <c:pt idx="70">
                  <c:v>7679</c:v>
                </c:pt>
                <c:pt idx="71">
                  <c:v>7706</c:v>
                </c:pt>
                <c:pt idx="72">
                  <c:v>7782</c:v>
                </c:pt>
                <c:pt idx="73">
                  <c:v>8247</c:v>
                </c:pt>
                <c:pt idx="74">
                  <c:v>8311</c:v>
                </c:pt>
                <c:pt idx="75">
                  <c:v>8314</c:v>
                </c:pt>
                <c:pt idx="76">
                  <c:v>8342</c:v>
                </c:pt>
                <c:pt idx="77">
                  <c:v>8442</c:v>
                </c:pt>
                <c:pt idx="78">
                  <c:v>8804.5</c:v>
                </c:pt>
                <c:pt idx="79">
                  <c:v>8888</c:v>
                </c:pt>
                <c:pt idx="80">
                  <c:v>8888</c:v>
                </c:pt>
                <c:pt idx="81">
                  <c:v>9027</c:v>
                </c:pt>
                <c:pt idx="82">
                  <c:v>9573</c:v>
                </c:pt>
                <c:pt idx="83">
                  <c:v>9628.5</c:v>
                </c:pt>
                <c:pt idx="84">
                  <c:v>9669.5</c:v>
                </c:pt>
                <c:pt idx="85">
                  <c:v>9733.5</c:v>
                </c:pt>
                <c:pt idx="86">
                  <c:v>10135</c:v>
                </c:pt>
                <c:pt idx="87">
                  <c:v>10194</c:v>
                </c:pt>
                <c:pt idx="88">
                  <c:v>10241.5</c:v>
                </c:pt>
                <c:pt idx="89">
                  <c:v>10258</c:v>
                </c:pt>
                <c:pt idx="90">
                  <c:v>10323.5</c:v>
                </c:pt>
                <c:pt idx="91">
                  <c:v>10341.5</c:v>
                </c:pt>
                <c:pt idx="92">
                  <c:v>10627</c:v>
                </c:pt>
                <c:pt idx="93">
                  <c:v>10627</c:v>
                </c:pt>
                <c:pt idx="94">
                  <c:v>10662</c:v>
                </c:pt>
                <c:pt idx="95">
                  <c:v>10663.5</c:v>
                </c:pt>
                <c:pt idx="96">
                  <c:v>10676</c:v>
                </c:pt>
                <c:pt idx="97">
                  <c:v>10704</c:v>
                </c:pt>
                <c:pt idx="98">
                  <c:v>10707</c:v>
                </c:pt>
                <c:pt idx="99">
                  <c:v>10716</c:v>
                </c:pt>
                <c:pt idx="100">
                  <c:v>10748</c:v>
                </c:pt>
                <c:pt idx="101">
                  <c:v>10761</c:v>
                </c:pt>
                <c:pt idx="102">
                  <c:v>10768.5</c:v>
                </c:pt>
                <c:pt idx="103">
                  <c:v>10770</c:v>
                </c:pt>
                <c:pt idx="104">
                  <c:v>10840</c:v>
                </c:pt>
                <c:pt idx="105">
                  <c:v>10894</c:v>
                </c:pt>
                <c:pt idx="106">
                  <c:v>11241.5</c:v>
                </c:pt>
                <c:pt idx="107">
                  <c:v>11271</c:v>
                </c:pt>
                <c:pt idx="108">
                  <c:v>11296</c:v>
                </c:pt>
                <c:pt idx="109">
                  <c:v>11312</c:v>
                </c:pt>
                <c:pt idx="110">
                  <c:v>11338</c:v>
                </c:pt>
                <c:pt idx="111">
                  <c:v>11338</c:v>
                </c:pt>
                <c:pt idx="112">
                  <c:v>11354.5</c:v>
                </c:pt>
                <c:pt idx="113">
                  <c:v>11354.5</c:v>
                </c:pt>
                <c:pt idx="114">
                  <c:v>11356</c:v>
                </c:pt>
                <c:pt idx="115">
                  <c:v>11356</c:v>
                </c:pt>
                <c:pt idx="116">
                  <c:v>11397</c:v>
                </c:pt>
                <c:pt idx="117">
                  <c:v>11407</c:v>
                </c:pt>
                <c:pt idx="118">
                  <c:v>11432</c:v>
                </c:pt>
                <c:pt idx="119">
                  <c:v>11443</c:v>
                </c:pt>
                <c:pt idx="120">
                  <c:v>11453</c:v>
                </c:pt>
                <c:pt idx="121">
                  <c:v>11825</c:v>
                </c:pt>
                <c:pt idx="122">
                  <c:v>11853</c:v>
                </c:pt>
                <c:pt idx="123">
                  <c:v>11879</c:v>
                </c:pt>
                <c:pt idx="124">
                  <c:v>11907</c:v>
                </c:pt>
                <c:pt idx="125">
                  <c:v>11933</c:v>
                </c:pt>
                <c:pt idx="126">
                  <c:v>11933.5</c:v>
                </c:pt>
                <c:pt idx="127">
                  <c:v>11934</c:v>
                </c:pt>
                <c:pt idx="128">
                  <c:v>11952</c:v>
                </c:pt>
                <c:pt idx="129">
                  <c:v>11979</c:v>
                </c:pt>
                <c:pt idx="130">
                  <c:v>11992</c:v>
                </c:pt>
                <c:pt idx="131">
                  <c:v>11997</c:v>
                </c:pt>
                <c:pt idx="132">
                  <c:v>12043</c:v>
                </c:pt>
                <c:pt idx="133">
                  <c:v>12465</c:v>
                </c:pt>
                <c:pt idx="134">
                  <c:v>12476</c:v>
                </c:pt>
                <c:pt idx="135">
                  <c:v>12520</c:v>
                </c:pt>
                <c:pt idx="136">
                  <c:v>13053</c:v>
                </c:pt>
                <c:pt idx="137">
                  <c:v>13099</c:v>
                </c:pt>
                <c:pt idx="138">
                  <c:v>13130</c:v>
                </c:pt>
                <c:pt idx="139">
                  <c:v>13253</c:v>
                </c:pt>
                <c:pt idx="140">
                  <c:v>13669</c:v>
                </c:pt>
                <c:pt idx="141">
                  <c:v>13689</c:v>
                </c:pt>
                <c:pt idx="142">
                  <c:v>14234.5</c:v>
                </c:pt>
                <c:pt idx="143">
                  <c:v>14241</c:v>
                </c:pt>
                <c:pt idx="144">
                  <c:v>14242.5</c:v>
                </c:pt>
                <c:pt idx="145">
                  <c:v>14246</c:v>
                </c:pt>
                <c:pt idx="146">
                  <c:v>14248</c:v>
                </c:pt>
                <c:pt idx="147">
                  <c:v>14829.5</c:v>
                </c:pt>
                <c:pt idx="148">
                  <c:v>14931</c:v>
                </c:pt>
                <c:pt idx="149">
                  <c:v>15559</c:v>
                </c:pt>
                <c:pt idx="150">
                  <c:v>15564</c:v>
                </c:pt>
                <c:pt idx="151">
                  <c:v>15587</c:v>
                </c:pt>
                <c:pt idx="152">
                  <c:v>15618</c:v>
                </c:pt>
                <c:pt idx="153">
                  <c:v>15623</c:v>
                </c:pt>
                <c:pt idx="154">
                  <c:v>15636</c:v>
                </c:pt>
                <c:pt idx="155">
                  <c:v>15641</c:v>
                </c:pt>
                <c:pt idx="156">
                  <c:v>16095</c:v>
                </c:pt>
                <c:pt idx="157">
                  <c:v>16113</c:v>
                </c:pt>
                <c:pt idx="158">
                  <c:v>16124.5</c:v>
                </c:pt>
                <c:pt idx="159">
                  <c:v>16134</c:v>
                </c:pt>
                <c:pt idx="160">
                  <c:v>16134</c:v>
                </c:pt>
                <c:pt idx="161">
                  <c:v>16139</c:v>
                </c:pt>
                <c:pt idx="162">
                  <c:v>16139</c:v>
                </c:pt>
                <c:pt idx="163">
                  <c:v>16231</c:v>
                </c:pt>
                <c:pt idx="164">
                  <c:v>16249</c:v>
                </c:pt>
                <c:pt idx="165">
                  <c:v>16254</c:v>
                </c:pt>
                <c:pt idx="166">
                  <c:v>16298</c:v>
                </c:pt>
                <c:pt idx="167">
                  <c:v>16605</c:v>
                </c:pt>
                <c:pt idx="168">
                  <c:v>16695</c:v>
                </c:pt>
                <c:pt idx="169">
                  <c:v>16701</c:v>
                </c:pt>
                <c:pt idx="170">
                  <c:v>16764</c:v>
                </c:pt>
                <c:pt idx="171">
                  <c:v>16785</c:v>
                </c:pt>
                <c:pt idx="172">
                  <c:v>17229</c:v>
                </c:pt>
                <c:pt idx="173">
                  <c:v>17234</c:v>
                </c:pt>
                <c:pt idx="174">
                  <c:v>17247</c:v>
                </c:pt>
                <c:pt idx="175">
                  <c:v>17265</c:v>
                </c:pt>
                <c:pt idx="176">
                  <c:v>17265</c:v>
                </c:pt>
                <c:pt idx="177">
                  <c:v>17266.5</c:v>
                </c:pt>
                <c:pt idx="178">
                  <c:v>17266.5</c:v>
                </c:pt>
                <c:pt idx="179">
                  <c:v>17314</c:v>
                </c:pt>
                <c:pt idx="180">
                  <c:v>17316</c:v>
                </c:pt>
                <c:pt idx="181">
                  <c:v>17316</c:v>
                </c:pt>
                <c:pt idx="182">
                  <c:v>17316</c:v>
                </c:pt>
                <c:pt idx="183">
                  <c:v>17316</c:v>
                </c:pt>
                <c:pt idx="184">
                  <c:v>17317.5</c:v>
                </c:pt>
                <c:pt idx="185">
                  <c:v>17317.5</c:v>
                </c:pt>
                <c:pt idx="186">
                  <c:v>17317.5</c:v>
                </c:pt>
                <c:pt idx="187">
                  <c:v>17317.5</c:v>
                </c:pt>
                <c:pt idx="188">
                  <c:v>17337</c:v>
                </c:pt>
                <c:pt idx="189">
                  <c:v>17341</c:v>
                </c:pt>
                <c:pt idx="190">
                  <c:v>17350</c:v>
                </c:pt>
                <c:pt idx="191">
                  <c:v>17353.5</c:v>
                </c:pt>
                <c:pt idx="192">
                  <c:v>17353.5</c:v>
                </c:pt>
                <c:pt idx="193">
                  <c:v>17353.5</c:v>
                </c:pt>
                <c:pt idx="194">
                  <c:v>17353.5</c:v>
                </c:pt>
                <c:pt idx="195">
                  <c:v>17355</c:v>
                </c:pt>
                <c:pt idx="196">
                  <c:v>17355</c:v>
                </c:pt>
                <c:pt idx="197">
                  <c:v>17355</c:v>
                </c:pt>
                <c:pt idx="198">
                  <c:v>17355</c:v>
                </c:pt>
                <c:pt idx="199">
                  <c:v>17396</c:v>
                </c:pt>
                <c:pt idx="200">
                  <c:v>17414</c:v>
                </c:pt>
                <c:pt idx="201">
                  <c:v>17837</c:v>
                </c:pt>
                <c:pt idx="202">
                  <c:v>17875</c:v>
                </c:pt>
                <c:pt idx="203">
                  <c:v>17883</c:v>
                </c:pt>
                <c:pt idx="204">
                  <c:v>17883</c:v>
                </c:pt>
                <c:pt idx="205">
                  <c:v>17884.5</c:v>
                </c:pt>
                <c:pt idx="206">
                  <c:v>17884.5</c:v>
                </c:pt>
                <c:pt idx="207">
                  <c:v>17909</c:v>
                </c:pt>
                <c:pt idx="208">
                  <c:v>17909</c:v>
                </c:pt>
                <c:pt idx="209">
                  <c:v>17927</c:v>
                </c:pt>
                <c:pt idx="210">
                  <c:v>17968</c:v>
                </c:pt>
                <c:pt idx="211">
                  <c:v>18022</c:v>
                </c:pt>
                <c:pt idx="212">
                  <c:v>18040.5</c:v>
                </c:pt>
                <c:pt idx="213">
                  <c:v>18045</c:v>
                </c:pt>
                <c:pt idx="214">
                  <c:v>18045</c:v>
                </c:pt>
                <c:pt idx="215">
                  <c:v>18045</c:v>
                </c:pt>
                <c:pt idx="216">
                  <c:v>18045</c:v>
                </c:pt>
                <c:pt idx="217">
                  <c:v>18052</c:v>
                </c:pt>
                <c:pt idx="218">
                  <c:v>18103</c:v>
                </c:pt>
                <c:pt idx="219">
                  <c:v>18429</c:v>
                </c:pt>
                <c:pt idx="220">
                  <c:v>18563</c:v>
                </c:pt>
                <c:pt idx="221">
                  <c:v>18629</c:v>
                </c:pt>
                <c:pt idx="222">
                  <c:v>18645</c:v>
                </c:pt>
                <c:pt idx="223">
                  <c:v>19009</c:v>
                </c:pt>
                <c:pt idx="224">
                  <c:v>19009</c:v>
                </c:pt>
                <c:pt idx="225">
                  <c:v>19183</c:v>
                </c:pt>
                <c:pt idx="226">
                  <c:v>19191</c:v>
                </c:pt>
                <c:pt idx="227">
                  <c:v>19191</c:v>
                </c:pt>
                <c:pt idx="228">
                  <c:v>19191</c:v>
                </c:pt>
                <c:pt idx="229">
                  <c:v>19696</c:v>
                </c:pt>
                <c:pt idx="230">
                  <c:v>19787.5</c:v>
                </c:pt>
                <c:pt idx="231">
                  <c:v>19812</c:v>
                </c:pt>
                <c:pt idx="232">
                  <c:v>19817</c:v>
                </c:pt>
                <c:pt idx="233">
                  <c:v>20420</c:v>
                </c:pt>
                <c:pt idx="234">
                  <c:v>20450</c:v>
                </c:pt>
                <c:pt idx="235">
                  <c:v>20904</c:v>
                </c:pt>
                <c:pt idx="236">
                  <c:v>22053</c:v>
                </c:pt>
                <c:pt idx="237">
                  <c:v>22077.5</c:v>
                </c:pt>
                <c:pt idx="238">
                  <c:v>22107</c:v>
                </c:pt>
                <c:pt idx="239">
                  <c:v>22640</c:v>
                </c:pt>
                <c:pt idx="240">
                  <c:v>22723</c:v>
                </c:pt>
                <c:pt idx="241">
                  <c:v>22723</c:v>
                </c:pt>
                <c:pt idx="242">
                  <c:v>22723</c:v>
                </c:pt>
                <c:pt idx="243">
                  <c:v>22810</c:v>
                </c:pt>
                <c:pt idx="244">
                  <c:v>23278.5</c:v>
                </c:pt>
                <c:pt idx="245">
                  <c:v>23278.5</c:v>
                </c:pt>
                <c:pt idx="246">
                  <c:v>23278.5</c:v>
                </c:pt>
                <c:pt idx="247">
                  <c:v>23312</c:v>
                </c:pt>
                <c:pt idx="248">
                  <c:v>23392</c:v>
                </c:pt>
                <c:pt idx="249">
                  <c:v>23891.5</c:v>
                </c:pt>
                <c:pt idx="250">
                  <c:v>23891.5</c:v>
                </c:pt>
                <c:pt idx="251">
                  <c:v>23891.5</c:v>
                </c:pt>
                <c:pt idx="252">
                  <c:v>23898</c:v>
                </c:pt>
                <c:pt idx="253">
                  <c:v>23898</c:v>
                </c:pt>
                <c:pt idx="254">
                  <c:v>23898</c:v>
                </c:pt>
                <c:pt idx="255">
                  <c:v>23938</c:v>
                </c:pt>
                <c:pt idx="256">
                  <c:v>24087</c:v>
                </c:pt>
                <c:pt idx="257">
                  <c:v>24464</c:v>
                </c:pt>
                <c:pt idx="258">
                  <c:v>24520</c:v>
                </c:pt>
                <c:pt idx="259">
                  <c:v>24523</c:v>
                </c:pt>
                <c:pt idx="260">
                  <c:v>24664</c:v>
                </c:pt>
                <c:pt idx="261">
                  <c:v>24962</c:v>
                </c:pt>
                <c:pt idx="262">
                  <c:v>24962</c:v>
                </c:pt>
                <c:pt idx="263">
                  <c:v>24962</c:v>
                </c:pt>
                <c:pt idx="264">
                  <c:v>24962</c:v>
                </c:pt>
                <c:pt idx="265">
                  <c:v>24962</c:v>
                </c:pt>
                <c:pt idx="266">
                  <c:v>24962</c:v>
                </c:pt>
                <c:pt idx="267">
                  <c:v>24962</c:v>
                </c:pt>
                <c:pt idx="268">
                  <c:v>25031</c:v>
                </c:pt>
                <c:pt idx="269">
                  <c:v>25031</c:v>
                </c:pt>
                <c:pt idx="270">
                  <c:v>25069</c:v>
                </c:pt>
                <c:pt idx="271">
                  <c:v>25069</c:v>
                </c:pt>
                <c:pt idx="272">
                  <c:v>25069</c:v>
                </c:pt>
                <c:pt idx="273">
                  <c:v>25071</c:v>
                </c:pt>
                <c:pt idx="274">
                  <c:v>25071</c:v>
                </c:pt>
                <c:pt idx="275">
                  <c:v>25093</c:v>
                </c:pt>
                <c:pt idx="276">
                  <c:v>25093</c:v>
                </c:pt>
                <c:pt idx="277">
                  <c:v>25093</c:v>
                </c:pt>
                <c:pt idx="278">
                  <c:v>25265</c:v>
                </c:pt>
                <c:pt idx="279">
                  <c:v>25290</c:v>
                </c:pt>
                <c:pt idx="280">
                  <c:v>25737</c:v>
                </c:pt>
                <c:pt idx="281">
                  <c:v>25744</c:v>
                </c:pt>
                <c:pt idx="282">
                  <c:v>25790</c:v>
                </c:pt>
                <c:pt idx="283">
                  <c:v>25826</c:v>
                </c:pt>
                <c:pt idx="284">
                  <c:v>25844</c:v>
                </c:pt>
                <c:pt idx="285">
                  <c:v>26192</c:v>
                </c:pt>
                <c:pt idx="286">
                  <c:v>26201</c:v>
                </c:pt>
                <c:pt idx="287">
                  <c:v>26201</c:v>
                </c:pt>
                <c:pt idx="288">
                  <c:v>26276</c:v>
                </c:pt>
                <c:pt idx="289">
                  <c:v>26349</c:v>
                </c:pt>
                <c:pt idx="290">
                  <c:v>26408</c:v>
                </c:pt>
                <c:pt idx="291">
                  <c:v>26479</c:v>
                </c:pt>
                <c:pt idx="292">
                  <c:v>26883</c:v>
                </c:pt>
                <c:pt idx="293">
                  <c:v>26886</c:v>
                </c:pt>
                <c:pt idx="294">
                  <c:v>26886</c:v>
                </c:pt>
                <c:pt idx="295">
                  <c:v>26922</c:v>
                </c:pt>
                <c:pt idx="296">
                  <c:v>26924</c:v>
                </c:pt>
                <c:pt idx="297">
                  <c:v>26925.5</c:v>
                </c:pt>
                <c:pt idx="298">
                  <c:v>26958.5</c:v>
                </c:pt>
                <c:pt idx="299">
                  <c:v>26986</c:v>
                </c:pt>
                <c:pt idx="300">
                  <c:v>26998</c:v>
                </c:pt>
                <c:pt idx="301">
                  <c:v>27128.5</c:v>
                </c:pt>
                <c:pt idx="302">
                  <c:v>27422</c:v>
                </c:pt>
                <c:pt idx="303">
                  <c:v>27500.5</c:v>
                </c:pt>
                <c:pt idx="304">
                  <c:v>27527</c:v>
                </c:pt>
                <c:pt idx="305">
                  <c:v>27528</c:v>
                </c:pt>
                <c:pt idx="306">
                  <c:v>27547</c:v>
                </c:pt>
                <c:pt idx="307">
                  <c:v>27553</c:v>
                </c:pt>
                <c:pt idx="308">
                  <c:v>27553</c:v>
                </c:pt>
                <c:pt idx="309">
                  <c:v>28001</c:v>
                </c:pt>
                <c:pt idx="310">
                  <c:v>28071</c:v>
                </c:pt>
                <c:pt idx="311">
                  <c:v>28076</c:v>
                </c:pt>
                <c:pt idx="312">
                  <c:v>28732</c:v>
                </c:pt>
                <c:pt idx="313">
                  <c:v>28778</c:v>
                </c:pt>
                <c:pt idx="314">
                  <c:v>29134</c:v>
                </c:pt>
                <c:pt idx="315">
                  <c:v>29404</c:v>
                </c:pt>
                <c:pt idx="316">
                  <c:v>29706</c:v>
                </c:pt>
                <c:pt idx="317">
                  <c:v>29801</c:v>
                </c:pt>
                <c:pt idx="318">
                  <c:v>29917</c:v>
                </c:pt>
                <c:pt idx="319">
                  <c:v>30017</c:v>
                </c:pt>
                <c:pt idx="320">
                  <c:v>30046.5</c:v>
                </c:pt>
                <c:pt idx="321">
                  <c:v>30378</c:v>
                </c:pt>
                <c:pt idx="322">
                  <c:v>30623</c:v>
                </c:pt>
                <c:pt idx="323">
                  <c:v>30629.5</c:v>
                </c:pt>
                <c:pt idx="324">
                  <c:v>30671</c:v>
                </c:pt>
                <c:pt idx="325">
                  <c:v>30979</c:v>
                </c:pt>
                <c:pt idx="326">
                  <c:v>31054.5</c:v>
                </c:pt>
                <c:pt idx="327">
                  <c:v>31060</c:v>
                </c:pt>
                <c:pt idx="328">
                  <c:v>31106</c:v>
                </c:pt>
                <c:pt idx="329">
                  <c:v>31130</c:v>
                </c:pt>
                <c:pt idx="330">
                  <c:v>31574</c:v>
                </c:pt>
                <c:pt idx="331">
                  <c:v>31669</c:v>
                </c:pt>
                <c:pt idx="332">
                  <c:v>31707</c:v>
                </c:pt>
                <c:pt idx="333">
                  <c:v>31707</c:v>
                </c:pt>
                <c:pt idx="334">
                  <c:v>31713</c:v>
                </c:pt>
                <c:pt idx="335">
                  <c:v>31761</c:v>
                </c:pt>
                <c:pt idx="336">
                  <c:v>31761</c:v>
                </c:pt>
                <c:pt idx="337">
                  <c:v>32169</c:v>
                </c:pt>
                <c:pt idx="338">
                  <c:v>32180.5</c:v>
                </c:pt>
                <c:pt idx="339">
                  <c:v>32188.5</c:v>
                </c:pt>
                <c:pt idx="340">
                  <c:v>32235</c:v>
                </c:pt>
                <c:pt idx="341">
                  <c:v>32235</c:v>
                </c:pt>
                <c:pt idx="342">
                  <c:v>32237.5</c:v>
                </c:pt>
                <c:pt idx="343">
                  <c:v>32253</c:v>
                </c:pt>
                <c:pt idx="344">
                  <c:v>32343</c:v>
                </c:pt>
                <c:pt idx="345">
                  <c:v>32391.5</c:v>
                </c:pt>
                <c:pt idx="346">
                  <c:v>32794</c:v>
                </c:pt>
                <c:pt idx="347">
                  <c:v>32794</c:v>
                </c:pt>
                <c:pt idx="348">
                  <c:v>32843</c:v>
                </c:pt>
                <c:pt idx="349">
                  <c:v>32872</c:v>
                </c:pt>
                <c:pt idx="350">
                  <c:v>32873.5</c:v>
                </c:pt>
                <c:pt idx="351">
                  <c:v>32968.5</c:v>
                </c:pt>
                <c:pt idx="352">
                  <c:v>33455.5</c:v>
                </c:pt>
                <c:pt idx="353">
                  <c:v>33559</c:v>
                </c:pt>
                <c:pt idx="354">
                  <c:v>33997</c:v>
                </c:pt>
                <c:pt idx="355">
                  <c:v>34041</c:v>
                </c:pt>
                <c:pt idx="356">
                  <c:v>34044</c:v>
                </c:pt>
                <c:pt idx="357">
                  <c:v>34082</c:v>
                </c:pt>
                <c:pt idx="358">
                  <c:v>34091.5</c:v>
                </c:pt>
                <c:pt idx="359">
                  <c:v>34118</c:v>
                </c:pt>
                <c:pt idx="360">
                  <c:v>34190</c:v>
                </c:pt>
                <c:pt idx="361">
                  <c:v>34574</c:v>
                </c:pt>
                <c:pt idx="362">
                  <c:v>34618</c:v>
                </c:pt>
                <c:pt idx="363">
                  <c:v>35151</c:v>
                </c:pt>
                <c:pt idx="364">
                  <c:v>35275</c:v>
                </c:pt>
                <c:pt idx="365">
                  <c:v>35280</c:v>
                </c:pt>
                <c:pt idx="366">
                  <c:v>35288</c:v>
                </c:pt>
                <c:pt idx="367">
                  <c:v>35298</c:v>
                </c:pt>
                <c:pt idx="368">
                  <c:v>35316</c:v>
                </c:pt>
                <c:pt idx="369">
                  <c:v>35403</c:v>
                </c:pt>
                <c:pt idx="370">
                  <c:v>35823</c:v>
                </c:pt>
                <c:pt idx="371">
                  <c:v>35827.5</c:v>
                </c:pt>
                <c:pt idx="372">
                  <c:v>35914</c:v>
                </c:pt>
                <c:pt idx="373">
                  <c:v>35950</c:v>
                </c:pt>
                <c:pt idx="374">
                  <c:v>35996</c:v>
                </c:pt>
                <c:pt idx="375">
                  <c:v>35925.5</c:v>
                </c:pt>
                <c:pt idx="376">
                  <c:v>35925.5</c:v>
                </c:pt>
                <c:pt idx="377">
                  <c:v>36336</c:v>
                </c:pt>
                <c:pt idx="378">
                  <c:v>36423</c:v>
                </c:pt>
                <c:pt idx="379">
                  <c:v>36586</c:v>
                </c:pt>
                <c:pt idx="380">
                  <c:v>36652</c:v>
                </c:pt>
                <c:pt idx="381">
                  <c:v>34134</c:v>
                </c:pt>
                <c:pt idx="382">
                  <c:v>35244</c:v>
                </c:pt>
                <c:pt idx="383">
                  <c:v>37099</c:v>
                </c:pt>
                <c:pt idx="384">
                  <c:v>36990</c:v>
                </c:pt>
                <c:pt idx="385">
                  <c:v>37003</c:v>
                </c:pt>
                <c:pt idx="386">
                  <c:v>37034</c:v>
                </c:pt>
                <c:pt idx="387">
                  <c:v>37204</c:v>
                </c:pt>
                <c:pt idx="388">
                  <c:v>35823</c:v>
                </c:pt>
                <c:pt idx="389">
                  <c:v>36336</c:v>
                </c:pt>
                <c:pt idx="390">
                  <c:v>36423</c:v>
                </c:pt>
                <c:pt idx="391">
                  <c:v>36586</c:v>
                </c:pt>
                <c:pt idx="392">
                  <c:v>36652</c:v>
                </c:pt>
                <c:pt idx="393">
                  <c:v>36990</c:v>
                </c:pt>
                <c:pt idx="394">
                  <c:v>37003</c:v>
                </c:pt>
                <c:pt idx="395">
                  <c:v>37034</c:v>
                </c:pt>
                <c:pt idx="396">
                  <c:v>37204</c:v>
                </c:pt>
                <c:pt idx="397">
                  <c:v>37585</c:v>
                </c:pt>
                <c:pt idx="398">
                  <c:v>37635</c:v>
                </c:pt>
                <c:pt idx="399">
                  <c:v>37742</c:v>
                </c:pt>
                <c:pt idx="400">
                  <c:v>37812</c:v>
                </c:pt>
                <c:pt idx="401">
                  <c:v>37514</c:v>
                </c:pt>
                <c:pt idx="402">
                  <c:v>38157</c:v>
                </c:pt>
              </c:numCache>
            </c:numRef>
          </c:xVal>
          <c:yVal>
            <c:numRef>
              <c:f>'Active 1'!$M$21:$M$960</c:f>
              <c:numCache>
                <c:formatCode>General</c:formatCode>
                <c:ptCount val="94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5E5-4857-AD6E-E13BC00B6085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1'!$F$21:$F$960</c:f>
              <c:numCache>
                <c:formatCode>General</c:formatCode>
                <c:ptCount val="940"/>
                <c:pt idx="0">
                  <c:v>-35829.5</c:v>
                </c:pt>
                <c:pt idx="1">
                  <c:v>-35341</c:v>
                </c:pt>
                <c:pt idx="2">
                  <c:v>-34823</c:v>
                </c:pt>
                <c:pt idx="3">
                  <c:v>-33038</c:v>
                </c:pt>
                <c:pt idx="4">
                  <c:v>-32237</c:v>
                </c:pt>
                <c:pt idx="5">
                  <c:v>-31732</c:v>
                </c:pt>
                <c:pt idx="6">
                  <c:v>-29480</c:v>
                </c:pt>
                <c:pt idx="7">
                  <c:v>-25859</c:v>
                </c:pt>
                <c:pt idx="8">
                  <c:v>-25774</c:v>
                </c:pt>
                <c:pt idx="9">
                  <c:v>-25305</c:v>
                </c:pt>
                <c:pt idx="10">
                  <c:v>-22268</c:v>
                </c:pt>
                <c:pt idx="11">
                  <c:v>-22142</c:v>
                </c:pt>
                <c:pt idx="12">
                  <c:v>-20429</c:v>
                </c:pt>
                <c:pt idx="13">
                  <c:v>-15031.5</c:v>
                </c:pt>
                <c:pt idx="14">
                  <c:v>-13155</c:v>
                </c:pt>
                <c:pt idx="15">
                  <c:v>-11890</c:v>
                </c:pt>
                <c:pt idx="16">
                  <c:v>-10198</c:v>
                </c:pt>
                <c:pt idx="17">
                  <c:v>-10169</c:v>
                </c:pt>
                <c:pt idx="18">
                  <c:v>-10145</c:v>
                </c:pt>
                <c:pt idx="19">
                  <c:v>-9726</c:v>
                </c:pt>
                <c:pt idx="20">
                  <c:v>-9721</c:v>
                </c:pt>
                <c:pt idx="21">
                  <c:v>-9640</c:v>
                </c:pt>
                <c:pt idx="22">
                  <c:v>-9068</c:v>
                </c:pt>
                <c:pt idx="23">
                  <c:v>-8936.5</c:v>
                </c:pt>
                <c:pt idx="24">
                  <c:v>-8343</c:v>
                </c:pt>
                <c:pt idx="25">
                  <c:v>-7901</c:v>
                </c:pt>
                <c:pt idx="26">
                  <c:v>-4896</c:v>
                </c:pt>
                <c:pt idx="27">
                  <c:v>-4847</c:v>
                </c:pt>
                <c:pt idx="28">
                  <c:v>-4829</c:v>
                </c:pt>
                <c:pt idx="29">
                  <c:v>-3747</c:v>
                </c:pt>
                <c:pt idx="30">
                  <c:v>-3716</c:v>
                </c:pt>
                <c:pt idx="31">
                  <c:v>-2998</c:v>
                </c:pt>
                <c:pt idx="32">
                  <c:v>-2980</c:v>
                </c:pt>
                <c:pt idx="33">
                  <c:v>-2939</c:v>
                </c:pt>
                <c:pt idx="34">
                  <c:v>-2926</c:v>
                </c:pt>
                <c:pt idx="35">
                  <c:v>0</c:v>
                </c:pt>
                <c:pt idx="36">
                  <c:v>16</c:v>
                </c:pt>
                <c:pt idx="37">
                  <c:v>1068.5</c:v>
                </c:pt>
                <c:pt idx="38">
                  <c:v>2853</c:v>
                </c:pt>
                <c:pt idx="39">
                  <c:v>3066</c:v>
                </c:pt>
                <c:pt idx="40">
                  <c:v>4097</c:v>
                </c:pt>
                <c:pt idx="41">
                  <c:v>4108.5</c:v>
                </c:pt>
                <c:pt idx="42">
                  <c:v>4110</c:v>
                </c:pt>
                <c:pt idx="43">
                  <c:v>4110</c:v>
                </c:pt>
                <c:pt idx="44">
                  <c:v>4143</c:v>
                </c:pt>
                <c:pt idx="45">
                  <c:v>4144.5</c:v>
                </c:pt>
                <c:pt idx="46">
                  <c:v>4151</c:v>
                </c:pt>
                <c:pt idx="47">
                  <c:v>4628</c:v>
                </c:pt>
                <c:pt idx="48">
                  <c:v>4687</c:v>
                </c:pt>
                <c:pt idx="49">
                  <c:v>4777</c:v>
                </c:pt>
                <c:pt idx="50">
                  <c:v>4813</c:v>
                </c:pt>
                <c:pt idx="51">
                  <c:v>5834.5</c:v>
                </c:pt>
                <c:pt idx="52">
                  <c:v>5854</c:v>
                </c:pt>
                <c:pt idx="53">
                  <c:v>5859</c:v>
                </c:pt>
                <c:pt idx="54">
                  <c:v>5895</c:v>
                </c:pt>
                <c:pt idx="55">
                  <c:v>5908</c:v>
                </c:pt>
                <c:pt idx="56">
                  <c:v>5923</c:v>
                </c:pt>
                <c:pt idx="57">
                  <c:v>5985</c:v>
                </c:pt>
                <c:pt idx="58">
                  <c:v>6162</c:v>
                </c:pt>
                <c:pt idx="59">
                  <c:v>6503</c:v>
                </c:pt>
                <c:pt idx="60">
                  <c:v>6680</c:v>
                </c:pt>
                <c:pt idx="61">
                  <c:v>6995</c:v>
                </c:pt>
                <c:pt idx="62">
                  <c:v>7062</c:v>
                </c:pt>
                <c:pt idx="63">
                  <c:v>7080</c:v>
                </c:pt>
                <c:pt idx="64">
                  <c:v>7144</c:v>
                </c:pt>
                <c:pt idx="65">
                  <c:v>7572</c:v>
                </c:pt>
                <c:pt idx="66">
                  <c:v>7585</c:v>
                </c:pt>
                <c:pt idx="67">
                  <c:v>7590</c:v>
                </c:pt>
                <c:pt idx="68">
                  <c:v>7634</c:v>
                </c:pt>
                <c:pt idx="69">
                  <c:v>7674</c:v>
                </c:pt>
                <c:pt idx="70">
                  <c:v>7679</c:v>
                </c:pt>
                <c:pt idx="71">
                  <c:v>7706</c:v>
                </c:pt>
                <c:pt idx="72">
                  <c:v>7782</c:v>
                </c:pt>
                <c:pt idx="73">
                  <c:v>8247</c:v>
                </c:pt>
                <c:pt idx="74">
                  <c:v>8311</c:v>
                </c:pt>
                <c:pt idx="75">
                  <c:v>8314</c:v>
                </c:pt>
                <c:pt idx="76">
                  <c:v>8342</c:v>
                </c:pt>
                <c:pt idx="77">
                  <c:v>8442</c:v>
                </c:pt>
                <c:pt idx="78">
                  <c:v>8804.5</c:v>
                </c:pt>
                <c:pt idx="79">
                  <c:v>8888</c:v>
                </c:pt>
                <c:pt idx="80">
                  <c:v>8888</c:v>
                </c:pt>
                <c:pt idx="81">
                  <c:v>9027</c:v>
                </c:pt>
                <c:pt idx="82">
                  <c:v>9573</c:v>
                </c:pt>
                <c:pt idx="83">
                  <c:v>9628.5</c:v>
                </c:pt>
                <c:pt idx="84">
                  <c:v>9669.5</c:v>
                </c:pt>
                <c:pt idx="85">
                  <c:v>9733.5</c:v>
                </c:pt>
                <c:pt idx="86">
                  <c:v>10135</c:v>
                </c:pt>
                <c:pt idx="87">
                  <c:v>10194</c:v>
                </c:pt>
                <c:pt idx="88">
                  <c:v>10241.5</c:v>
                </c:pt>
                <c:pt idx="89">
                  <c:v>10258</c:v>
                </c:pt>
                <c:pt idx="90">
                  <c:v>10323.5</c:v>
                </c:pt>
                <c:pt idx="91">
                  <c:v>10341.5</c:v>
                </c:pt>
                <c:pt idx="92">
                  <c:v>10627</c:v>
                </c:pt>
                <c:pt idx="93">
                  <c:v>10627</c:v>
                </c:pt>
                <c:pt idx="94">
                  <c:v>10662</c:v>
                </c:pt>
                <c:pt idx="95">
                  <c:v>10663.5</c:v>
                </c:pt>
                <c:pt idx="96">
                  <c:v>10676</c:v>
                </c:pt>
                <c:pt idx="97">
                  <c:v>10704</c:v>
                </c:pt>
                <c:pt idx="98">
                  <c:v>10707</c:v>
                </c:pt>
                <c:pt idx="99">
                  <c:v>10716</c:v>
                </c:pt>
                <c:pt idx="100">
                  <c:v>10748</c:v>
                </c:pt>
                <c:pt idx="101">
                  <c:v>10761</c:v>
                </c:pt>
                <c:pt idx="102">
                  <c:v>10768.5</c:v>
                </c:pt>
                <c:pt idx="103">
                  <c:v>10770</c:v>
                </c:pt>
                <c:pt idx="104">
                  <c:v>10840</c:v>
                </c:pt>
                <c:pt idx="105">
                  <c:v>10894</c:v>
                </c:pt>
                <c:pt idx="106">
                  <c:v>11241.5</c:v>
                </c:pt>
                <c:pt idx="107">
                  <c:v>11271</c:v>
                </c:pt>
                <c:pt idx="108">
                  <c:v>11296</c:v>
                </c:pt>
                <c:pt idx="109">
                  <c:v>11312</c:v>
                </c:pt>
                <c:pt idx="110">
                  <c:v>11338</c:v>
                </c:pt>
                <c:pt idx="111">
                  <c:v>11338</c:v>
                </c:pt>
                <c:pt idx="112">
                  <c:v>11354.5</c:v>
                </c:pt>
                <c:pt idx="113">
                  <c:v>11354.5</c:v>
                </c:pt>
                <c:pt idx="114">
                  <c:v>11356</c:v>
                </c:pt>
                <c:pt idx="115">
                  <c:v>11356</c:v>
                </c:pt>
                <c:pt idx="116">
                  <c:v>11397</c:v>
                </c:pt>
                <c:pt idx="117">
                  <c:v>11407</c:v>
                </c:pt>
                <c:pt idx="118">
                  <c:v>11432</c:v>
                </c:pt>
                <c:pt idx="119">
                  <c:v>11443</c:v>
                </c:pt>
                <c:pt idx="120">
                  <c:v>11453</c:v>
                </c:pt>
                <c:pt idx="121">
                  <c:v>11825</c:v>
                </c:pt>
                <c:pt idx="122">
                  <c:v>11853</c:v>
                </c:pt>
                <c:pt idx="123">
                  <c:v>11879</c:v>
                </c:pt>
                <c:pt idx="124">
                  <c:v>11907</c:v>
                </c:pt>
                <c:pt idx="125">
                  <c:v>11933</c:v>
                </c:pt>
                <c:pt idx="126">
                  <c:v>11933.5</c:v>
                </c:pt>
                <c:pt idx="127">
                  <c:v>11934</c:v>
                </c:pt>
                <c:pt idx="128">
                  <c:v>11952</c:v>
                </c:pt>
                <c:pt idx="129">
                  <c:v>11979</c:v>
                </c:pt>
                <c:pt idx="130">
                  <c:v>11992</c:v>
                </c:pt>
                <c:pt idx="131">
                  <c:v>11997</c:v>
                </c:pt>
                <c:pt idx="132">
                  <c:v>12043</c:v>
                </c:pt>
                <c:pt idx="133">
                  <c:v>12465</c:v>
                </c:pt>
                <c:pt idx="134">
                  <c:v>12476</c:v>
                </c:pt>
                <c:pt idx="135">
                  <c:v>12520</c:v>
                </c:pt>
                <c:pt idx="136">
                  <c:v>13053</c:v>
                </c:pt>
                <c:pt idx="137">
                  <c:v>13099</c:v>
                </c:pt>
                <c:pt idx="138">
                  <c:v>13130</c:v>
                </c:pt>
                <c:pt idx="139">
                  <c:v>13253</c:v>
                </c:pt>
                <c:pt idx="140">
                  <c:v>13669</c:v>
                </c:pt>
                <c:pt idx="141">
                  <c:v>13689</c:v>
                </c:pt>
                <c:pt idx="142">
                  <c:v>14234.5</c:v>
                </c:pt>
                <c:pt idx="143">
                  <c:v>14241</c:v>
                </c:pt>
                <c:pt idx="144">
                  <c:v>14242.5</c:v>
                </c:pt>
                <c:pt idx="145">
                  <c:v>14246</c:v>
                </c:pt>
                <c:pt idx="146">
                  <c:v>14248</c:v>
                </c:pt>
                <c:pt idx="147">
                  <c:v>14829.5</c:v>
                </c:pt>
                <c:pt idx="148">
                  <c:v>14931</c:v>
                </c:pt>
                <c:pt idx="149">
                  <c:v>15559</c:v>
                </c:pt>
                <c:pt idx="150">
                  <c:v>15564</c:v>
                </c:pt>
                <c:pt idx="151">
                  <c:v>15587</c:v>
                </c:pt>
                <c:pt idx="152">
                  <c:v>15618</c:v>
                </c:pt>
                <c:pt idx="153">
                  <c:v>15623</c:v>
                </c:pt>
                <c:pt idx="154">
                  <c:v>15636</c:v>
                </c:pt>
                <c:pt idx="155">
                  <c:v>15641</c:v>
                </c:pt>
                <c:pt idx="156">
                  <c:v>16095</c:v>
                </c:pt>
                <c:pt idx="157">
                  <c:v>16113</c:v>
                </c:pt>
                <c:pt idx="158">
                  <c:v>16124.5</c:v>
                </c:pt>
                <c:pt idx="159">
                  <c:v>16134</c:v>
                </c:pt>
                <c:pt idx="160">
                  <c:v>16134</c:v>
                </c:pt>
                <c:pt idx="161">
                  <c:v>16139</c:v>
                </c:pt>
                <c:pt idx="162">
                  <c:v>16139</c:v>
                </c:pt>
                <c:pt idx="163">
                  <c:v>16231</c:v>
                </c:pt>
                <c:pt idx="164">
                  <c:v>16249</c:v>
                </c:pt>
                <c:pt idx="165">
                  <c:v>16254</c:v>
                </c:pt>
                <c:pt idx="166">
                  <c:v>16298</c:v>
                </c:pt>
                <c:pt idx="167">
                  <c:v>16605</c:v>
                </c:pt>
                <c:pt idx="168">
                  <c:v>16695</c:v>
                </c:pt>
                <c:pt idx="169">
                  <c:v>16701</c:v>
                </c:pt>
                <c:pt idx="170">
                  <c:v>16764</c:v>
                </c:pt>
                <c:pt idx="171">
                  <c:v>16785</c:v>
                </c:pt>
                <c:pt idx="172">
                  <c:v>17229</c:v>
                </c:pt>
                <c:pt idx="173">
                  <c:v>17234</c:v>
                </c:pt>
                <c:pt idx="174">
                  <c:v>17247</c:v>
                </c:pt>
                <c:pt idx="175">
                  <c:v>17265</c:v>
                </c:pt>
                <c:pt idx="176">
                  <c:v>17265</c:v>
                </c:pt>
                <c:pt idx="177">
                  <c:v>17266.5</c:v>
                </c:pt>
                <c:pt idx="178">
                  <c:v>17266.5</c:v>
                </c:pt>
                <c:pt idx="179">
                  <c:v>17314</c:v>
                </c:pt>
                <c:pt idx="180">
                  <c:v>17316</c:v>
                </c:pt>
                <c:pt idx="181">
                  <c:v>17316</c:v>
                </c:pt>
                <c:pt idx="182">
                  <c:v>17316</c:v>
                </c:pt>
                <c:pt idx="183">
                  <c:v>17316</c:v>
                </c:pt>
                <c:pt idx="184">
                  <c:v>17317.5</c:v>
                </c:pt>
                <c:pt idx="185">
                  <c:v>17317.5</c:v>
                </c:pt>
                <c:pt idx="186">
                  <c:v>17317.5</c:v>
                </c:pt>
                <c:pt idx="187">
                  <c:v>17317.5</c:v>
                </c:pt>
                <c:pt idx="188">
                  <c:v>17337</c:v>
                </c:pt>
                <c:pt idx="189">
                  <c:v>17341</c:v>
                </c:pt>
                <c:pt idx="190">
                  <c:v>17350</c:v>
                </c:pt>
                <c:pt idx="191">
                  <c:v>17353.5</c:v>
                </c:pt>
                <c:pt idx="192">
                  <c:v>17353.5</c:v>
                </c:pt>
                <c:pt idx="193">
                  <c:v>17353.5</c:v>
                </c:pt>
                <c:pt idx="194">
                  <c:v>17353.5</c:v>
                </c:pt>
                <c:pt idx="195">
                  <c:v>17355</c:v>
                </c:pt>
                <c:pt idx="196">
                  <c:v>17355</c:v>
                </c:pt>
                <c:pt idx="197">
                  <c:v>17355</c:v>
                </c:pt>
                <c:pt idx="198">
                  <c:v>17355</c:v>
                </c:pt>
                <c:pt idx="199">
                  <c:v>17396</c:v>
                </c:pt>
                <c:pt idx="200">
                  <c:v>17414</c:v>
                </c:pt>
                <c:pt idx="201">
                  <c:v>17837</c:v>
                </c:pt>
                <c:pt idx="202">
                  <c:v>17875</c:v>
                </c:pt>
                <c:pt idx="203">
                  <c:v>17883</c:v>
                </c:pt>
                <c:pt idx="204">
                  <c:v>17883</c:v>
                </c:pt>
                <c:pt idx="205">
                  <c:v>17884.5</c:v>
                </c:pt>
                <c:pt idx="206">
                  <c:v>17884.5</c:v>
                </c:pt>
                <c:pt idx="207">
                  <c:v>17909</c:v>
                </c:pt>
                <c:pt idx="208">
                  <c:v>17909</c:v>
                </c:pt>
                <c:pt idx="209">
                  <c:v>17927</c:v>
                </c:pt>
                <c:pt idx="210">
                  <c:v>17968</c:v>
                </c:pt>
                <c:pt idx="211">
                  <c:v>18022</c:v>
                </c:pt>
                <c:pt idx="212">
                  <c:v>18040.5</c:v>
                </c:pt>
                <c:pt idx="213">
                  <c:v>18045</c:v>
                </c:pt>
                <c:pt idx="214">
                  <c:v>18045</c:v>
                </c:pt>
                <c:pt idx="215">
                  <c:v>18045</c:v>
                </c:pt>
                <c:pt idx="216">
                  <c:v>18045</c:v>
                </c:pt>
                <c:pt idx="217">
                  <c:v>18052</c:v>
                </c:pt>
                <c:pt idx="218">
                  <c:v>18103</c:v>
                </c:pt>
                <c:pt idx="219">
                  <c:v>18429</c:v>
                </c:pt>
                <c:pt idx="220">
                  <c:v>18563</c:v>
                </c:pt>
                <c:pt idx="221">
                  <c:v>18629</c:v>
                </c:pt>
                <c:pt idx="222">
                  <c:v>18645</c:v>
                </c:pt>
                <c:pt idx="223">
                  <c:v>19009</c:v>
                </c:pt>
                <c:pt idx="224">
                  <c:v>19009</c:v>
                </c:pt>
                <c:pt idx="225">
                  <c:v>19183</c:v>
                </c:pt>
                <c:pt idx="226">
                  <c:v>19191</c:v>
                </c:pt>
                <c:pt idx="227">
                  <c:v>19191</c:v>
                </c:pt>
                <c:pt idx="228">
                  <c:v>19191</c:v>
                </c:pt>
                <c:pt idx="229">
                  <c:v>19696</c:v>
                </c:pt>
                <c:pt idx="230">
                  <c:v>19787.5</c:v>
                </c:pt>
                <c:pt idx="231">
                  <c:v>19812</c:v>
                </c:pt>
                <c:pt idx="232">
                  <c:v>19817</c:v>
                </c:pt>
                <c:pt idx="233">
                  <c:v>20420</c:v>
                </c:pt>
                <c:pt idx="234">
                  <c:v>20450</c:v>
                </c:pt>
                <c:pt idx="235">
                  <c:v>20904</c:v>
                </c:pt>
                <c:pt idx="236">
                  <c:v>22053</c:v>
                </c:pt>
                <c:pt idx="237">
                  <c:v>22077.5</c:v>
                </c:pt>
                <c:pt idx="238">
                  <c:v>22107</c:v>
                </c:pt>
                <c:pt idx="239">
                  <c:v>22640</c:v>
                </c:pt>
                <c:pt idx="240">
                  <c:v>22723</c:v>
                </c:pt>
                <c:pt idx="241">
                  <c:v>22723</c:v>
                </c:pt>
                <c:pt idx="242">
                  <c:v>22723</c:v>
                </c:pt>
                <c:pt idx="243">
                  <c:v>22810</c:v>
                </c:pt>
                <c:pt idx="244">
                  <c:v>23278.5</c:v>
                </c:pt>
                <c:pt idx="245">
                  <c:v>23278.5</c:v>
                </c:pt>
                <c:pt idx="246">
                  <c:v>23278.5</c:v>
                </c:pt>
                <c:pt idx="247">
                  <c:v>23312</c:v>
                </c:pt>
                <c:pt idx="248">
                  <c:v>23392</c:v>
                </c:pt>
                <c:pt idx="249">
                  <c:v>23891.5</c:v>
                </c:pt>
                <c:pt idx="250">
                  <c:v>23891.5</c:v>
                </c:pt>
                <c:pt idx="251">
                  <c:v>23891.5</c:v>
                </c:pt>
                <c:pt idx="252">
                  <c:v>23898</c:v>
                </c:pt>
                <c:pt idx="253">
                  <c:v>23898</c:v>
                </c:pt>
                <c:pt idx="254">
                  <c:v>23898</c:v>
                </c:pt>
                <c:pt idx="255">
                  <c:v>23938</c:v>
                </c:pt>
                <c:pt idx="256">
                  <c:v>24087</c:v>
                </c:pt>
                <c:pt idx="257">
                  <c:v>24464</c:v>
                </c:pt>
                <c:pt idx="258">
                  <c:v>24520</c:v>
                </c:pt>
                <c:pt idx="259">
                  <c:v>24523</c:v>
                </c:pt>
                <c:pt idx="260">
                  <c:v>24664</c:v>
                </c:pt>
                <c:pt idx="261">
                  <c:v>24962</c:v>
                </c:pt>
                <c:pt idx="262">
                  <c:v>24962</c:v>
                </c:pt>
                <c:pt idx="263">
                  <c:v>24962</c:v>
                </c:pt>
                <c:pt idx="264">
                  <c:v>24962</c:v>
                </c:pt>
                <c:pt idx="265">
                  <c:v>24962</c:v>
                </c:pt>
                <c:pt idx="266">
                  <c:v>24962</c:v>
                </c:pt>
                <c:pt idx="267">
                  <c:v>24962</c:v>
                </c:pt>
                <c:pt idx="268">
                  <c:v>25031</c:v>
                </c:pt>
                <c:pt idx="269">
                  <c:v>25031</c:v>
                </c:pt>
                <c:pt idx="270">
                  <c:v>25069</c:v>
                </c:pt>
                <c:pt idx="271">
                  <c:v>25069</c:v>
                </c:pt>
                <c:pt idx="272">
                  <c:v>25069</c:v>
                </c:pt>
                <c:pt idx="273">
                  <c:v>25071</c:v>
                </c:pt>
                <c:pt idx="274">
                  <c:v>25071</c:v>
                </c:pt>
                <c:pt idx="275">
                  <c:v>25093</c:v>
                </c:pt>
                <c:pt idx="276">
                  <c:v>25093</c:v>
                </c:pt>
                <c:pt idx="277">
                  <c:v>25093</c:v>
                </c:pt>
                <c:pt idx="278">
                  <c:v>25265</c:v>
                </c:pt>
                <c:pt idx="279">
                  <c:v>25290</c:v>
                </c:pt>
                <c:pt idx="280">
                  <c:v>25737</c:v>
                </c:pt>
                <c:pt idx="281">
                  <c:v>25744</c:v>
                </c:pt>
                <c:pt idx="282">
                  <c:v>25790</c:v>
                </c:pt>
                <c:pt idx="283">
                  <c:v>25826</c:v>
                </c:pt>
                <c:pt idx="284">
                  <c:v>25844</c:v>
                </c:pt>
                <c:pt idx="285">
                  <c:v>26192</c:v>
                </c:pt>
                <c:pt idx="286">
                  <c:v>26201</c:v>
                </c:pt>
                <c:pt idx="287">
                  <c:v>26201</c:v>
                </c:pt>
                <c:pt idx="288">
                  <c:v>26276</c:v>
                </c:pt>
                <c:pt idx="289">
                  <c:v>26349</c:v>
                </c:pt>
                <c:pt idx="290">
                  <c:v>26408</c:v>
                </c:pt>
                <c:pt idx="291">
                  <c:v>26479</c:v>
                </c:pt>
                <c:pt idx="292">
                  <c:v>26883</c:v>
                </c:pt>
                <c:pt idx="293">
                  <c:v>26886</c:v>
                </c:pt>
                <c:pt idx="294">
                  <c:v>26886</c:v>
                </c:pt>
                <c:pt idx="295">
                  <c:v>26922</c:v>
                </c:pt>
                <c:pt idx="296">
                  <c:v>26924</c:v>
                </c:pt>
                <c:pt idx="297">
                  <c:v>26925.5</c:v>
                </c:pt>
                <c:pt idx="298">
                  <c:v>26958.5</c:v>
                </c:pt>
                <c:pt idx="299">
                  <c:v>26986</c:v>
                </c:pt>
                <c:pt idx="300">
                  <c:v>26998</c:v>
                </c:pt>
                <c:pt idx="301">
                  <c:v>27128.5</c:v>
                </c:pt>
                <c:pt idx="302">
                  <c:v>27422</c:v>
                </c:pt>
                <c:pt idx="303">
                  <c:v>27500.5</c:v>
                </c:pt>
                <c:pt idx="304">
                  <c:v>27527</c:v>
                </c:pt>
                <c:pt idx="305">
                  <c:v>27528</c:v>
                </c:pt>
                <c:pt idx="306">
                  <c:v>27547</c:v>
                </c:pt>
                <c:pt idx="307">
                  <c:v>27553</c:v>
                </c:pt>
                <c:pt idx="308">
                  <c:v>27553</c:v>
                </c:pt>
                <c:pt idx="309">
                  <c:v>28001</c:v>
                </c:pt>
                <c:pt idx="310">
                  <c:v>28071</c:v>
                </c:pt>
                <c:pt idx="311">
                  <c:v>28076</c:v>
                </c:pt>
                <c:pt idx="312">
                  <c:v>28732</c:v>
                </c:pt>
                <c:pt idx="313">
                  <c:v>28778</c:v>
                </c:pt>
                <c:pt idx="314">
                  <c:v>29134</c:v>
                </c:pt>
                <c:pt idx="315">
                  <c:v>29404</c:v>
                </c:pt>
                <c:pt idx="316">
                  <c:v>29706</c:v>
                </c:pt>
                <c:pt idx="317">
                  <c:v>29801</c:v>
                </c:pt>
                <c:pt idx="318">
                  <c:v>29917</c:v>
                </c:pt>
                <c:pt idx="319">
                  <c:v>30017</c:v>
                </c:pt>
                <c:pt idx="320">
                  <c:v>30046.5</c:v>
                </c:pt>
                <c:pt idx="321">
                  <c:v>30378</c:v>
                </c:pt>
                <c:pt idx="322">
                  <c:v>30623</c:v>
                </c:pt>
                <c:pt idx="323">
                  <c:v>30629.5</c:v>
                </c:pt>
                <c:pt idx="324">
                  <c:v>30671</c:v>
                </c:pt>
                <c:pt idx="325">
                  <c:v>30979</c:v>
                </c:pt>
                <c:pt idx="326">
                  <c:v>31054.5</c:v>
                </c:pt>
                <c:pt idx="327">
                  <c:v>31060</c:v>
                </c:pt>
                <c:pt idx="328">
                  <c:v>31106</c:v>
                </c:pt>
                <c:pt idx="329">
                  <c:v>31130</c:v>
                </c:pt>
                <c:pt idx="330">
                  <c:v>31574</c:v>
                </c:pt>
                <c:pt idx="331">
                  <c:v>31669</c:v>
                </c:pt>
                <c:pt idx="332">
                  <c:v>31707</c:v>
                </c:pt>
                <c:pt idx="333">
                  <c:v>31707</c:v>
                </c:pt>
                <c:pt idx="334">
                  <c:v>31713</c:v>
                </c:pt>
                <c:pt idx="335">
                  <c:v>31761</c:v>
                </c:pt>
                <c:pt idx="336">
                  <c:v>31761</c:v>
                </c:pt>
                <c:pt idx="337">
                  <c:v>32169</c:v>
                </c:pt>
                <c:pt idx="338">
                  <c:v>32180.5</c:v>
                </c:pt>
                <c:pt idx="339">
                  <c:v>32188.5</c:v>
                </c:pt>
                <c:pt idx="340">
                  <c:v>32235</c:v>
                </c:pt>
                <c:pt idx="341">
                  <c:v>32235</c:v>
                </c:pt>
                <c:pt idx="342">
                  <c:v>32237.5</c:v>
                </c:pt>
                <c:pt idx="343">
                  <c:v>32253</c:v>
                </c:pt>
                <c:pt idx="344">
                  <c:v>32343</c:v>
                </c:pt>
                <c:pt idx="345">
                  <c:v>32391.5</c:v>
                </c:pt>
                <c:pt idx="346">
                  <c:v>32794</c:v>
                </c:pt>
                <c:pt idx="347">
                  <c:v>32794</c:v>
                </c:pt>
                <c:pt idx="348">
                  <c:v>32843</c:v>
                </c:pt>
                <c:pt idx="349">
                  <c:v>32872</c:v>
                </c:pt>
                <c:pt idx="350">
                  <c:v>32873.5</c:v>
                </c:pt>
                <c:pt idx="351">
                  <c:v>32968.5</c:v>
                </c:pt>
                <c:pt idx="352">
                  <c:v>33455.5</c:v>
                </c:pt>
                <c:pt idx="353">
                  <c:v>33559</c:v>
                </c:pt>
                <c:pt idx="354">
                  <c:v>33997</c:v>
                </c:pt>
                <c:pt idx="355">
                  <c:v>34041</c:v>
                </c:pt>
                <c:pt idx="356">
                  <c:v>34044</c:v>
                </c:pt>
                <c:pt idx="357">
                  <c:v>34082</c:v>
                </c:pt>
                <c:pt idx="358">
                  <c:v>34091.5</c:v>
                </c:pt>
                <c:pt idx="359">
                  <c:v>34118</c:v>
                </c:pt>
                <c:pt idx="360">
                  <c:v>34190</c:v>
                </c:pt>
                <c:pt idx="361">
                  <c:v>34574</c:v>
                </c:pt>
                <c:pt idx="362">
                  <c:v>34618</c:v>
                </c:pt>
                <c:pt idx="363">
                  <c:v>35151</c:v>
                </c:pt>
                <c:pt idx="364">
                  <c:v>35275</c:v>
                </c:pt>
                <c:pt idx="365">
                  <c:v>35280</c:v>
                </c:pt>
                <c:pt idx="366">
                  <c:v>35288</c:v>
                </c:pt>
                <c:pt idx="367">
                  <c:v>35298</c:v>
                </c:pt>
                <c:pt idx="368">
                  <c:v>35316</c:v>
                </c:pt>
                <c:pt idx="369">
                  <c:v>35403</c:v>
                </c:pt>
                <c:pt idx="370">
                  <c:v>35823</c:v>
                </c:pt>
                <c:pt idx="371">
                  <c:v>35827.5</c:v>
                </c:pt>
                <c:pt idx="372">
                  <c:v>35914</c:v>
                </c:pt>
                <c:pt idx="373">
                  <c:v>35950</c:v>
                </c:pt>
                <c:pt idx="374">
                  <c:v>35996</c:v>
                </c:pt>
                <c:pt idx="375">
                  <c:v>35925.5</c:v>
                </c:pt>
                <c:pt idx="376">
                  <c:v>35925.5</c:v>
                </c:pt>
                <c:pt idx="377">
                  <c:v>36336</c:v>
                </c:pt>
                <c:pt idx="378">
                  <c:v>36423</c:v>
                </c:pt>
                <c:pt idx="379">
                  <c:v>36586</c:v>
                </c:pt>
                <c:pt idx="380">
                  <c:v>36652</c:v>
                </c:pt>
                <c:pt idx="381">
                  <c:v>34134</c:v>
                </c:pt>
                <c:pt idx="382">
                  <c:v>35244</c:v>
                </c:pt>
                <c:pt idx="383">
                  <c:v>37099</c:v>
                </c:pt>
                <c:pt idx="384">
                  <c:v>36990</c:v>
                </c:pt>
                <c:pt idx="385">
                  <c:v>37003</c:v>
                </c:pt>
                <c:pt idx="386">
                  <c:v>37034</c:v>
                </c:pt>
                <c:pt idx="387">
                  <c:v>37204</c:v>
                </c:pt>
                <c:pt idx="388">
                  <c:v>35823</c:v>
                </c:pt>
                <c:pt idx="389">
                  <c:v>36336</c:v>
                </c:pt>
                <c:pt idx="390">
                  <c:v>36423</c:v>
                </c:pt>
                <c:pt idx="391">
                  <c:v>36586</c:v>
                </c:pt>
                <c:pt idx="392">
                  <c:v>36652</c:v>
                </c:pt>
                <c:pt idx="393">
                  <c:v>36990</c:v>
                </c:pt>
                <c:pt idx="394">
                  <c:v>37003</c:v>
                </c:pt>
                <c:pt idx="395">
                  <c:v>37034</c:v>
                </c:pt>
                <c:pt idx="396">
                  <c:v>37204</c:v>
                </c:pt>
                <c:pt idx="397">
                  <c:v>37585</c:v>
                </c:pt>
                <c:pt idx="398">
                  <c:v>37635</c:v>
                </c:pt>
                <c:pt idx="399">
                  <c:v>37742</c:v>
                </c:pt>
                <c:pt idx="400">
                  <c:v>37812</c:v>
                </c:pt>
                <c:pt idx="401">
                  <c:v>37514</c:v>
                </c:pt>
                <c:pt idx="402">
                  <c:v>38157</c:v>
                </c:pt>
              </c:numCache>
            </c:numRef>
          </c:xVal>
          <c:yVal>
            <c:numRef>
              <c:f>'Active 1'!$N$21:$N$960</c:f>
              <c:numCache>
                <c:formatCode>General</c:formatCode>
                <c:ptCount val="940"/>
                <c:pt idx="315">
                  <c:v>-4.6857360001013149E-2</c:v>
                </c:pt>
                <c:pt idx="316">
                  <c:v>-4.5790039999701548E-2</c:v>
                </c:pt>
                <c:pt idx="317">
                  <c:v>-4.6947340000770055E-2</c:v>
                </c:pt>
                <c:pt idx="318">
                  <c:v>-4.7626780004065949E-2</c:v>
                </c:pt>
                <c:pt idx="321">
                  <c:v>-5.1198519999161363E-2</c:v>
                </c:pt>
                <c:pt idx="324">
                  <c:v>-5.3393139991385397E-2</c:v>
                </c:pt>
                <c:pt idx="329">
                  <c:v>-5.1634199997351971E-2</c:v>
                </c:pt>
                <c:pt idx="332">
                  <c:v>-5.8585380000295117E-2</c:v>
                </c:pt>
                <c:pt idx="335">
                  <c:v>-6.151374000182841E-2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5E5-4857-AD6E-E13BC00B6085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1'!$F$21:$F$960</c:f>
              <c:numCache>
                <c:formatCode>General</c:formatCode>
                <c:ptCount val="940"/>
                <c:pt idx="0">
                  <c:v>-35829.5</c:v>
                </c:pt>
                <c:pt idx="1">
                  <c:v>-35341</c:v>
                </c:pt>
                <c:pt idx="2">
                  <c:v>-34823</c:v>
                </c:pt>
                <c:pt idx="3">
                  <c:v>-33038</c:v>
                </c:pt>
                <c:pt idx="4">
                  <c:v>-32237</c:v>
                </c:pt>
                <c:pt idx="5">
                  <c:v>-31732</c:v>
                </c:pt>
                <c:pt idx="6">
                  <c:v>-29480</c:v>
                </c:pt>
                <c:pt idx="7">
                  <c:v>-25859</c:v>
                </c:pt>
                <c:pt idx="8">
                  <c:v>-25774</c:v>
                </c:pt>
                <c:pt idx="9">
                  <c:v>-25305</c:v>
                </c:pt>
                <c:pt idx="10">
                  <c:v>-22268</c:v>
                </c:pt>
                <c:pt idx="11">
                  <c:v>-22142</c:v>
                </c:pt>
                <c:pt idx="12">
                  <c:v>-20429</c:v>
                </c:pt>
                <c:pt idx="13">
                  <c:v>-15031.5</c:v>
                </c:pt>
                <c:pt idx="14">
                  <c:v>-13155</c:v>
                </c:pt>
                <c:pt idx="15">
                  <c:v>-11890</c:v>
                </c:pt>
                <c:pt idx="16">
                  <c:v>-10198</c:v>
                </c:pt>
                <c:pt idx="17">
                  <c:v>-10169</c:v>
                </c:pt>
                <c:pt idx="18">
                  <c:v>-10145</c:v>
                </c:pt>
                <c:pt idx="19">
                  <c:v>-9726</c:v>
                </c:pt>
                <c:pt idx="20">
                  <c:v>-9721</c:v>
                </c:pt>
                <c:pt idx="21">
                  <c:v>-9640</c:v>
                </c:pt>
                <c:pt idx="22">
                  <c:v>-9068</c:v>
                </c:pt>
                <c:pt idx="23">
                  <c:v>-8936.5</c:v>
                </c:pt>
                <c:pt idx="24">
                  <c:v>-8343</c:v>
                </c:pt>
                <c:pt idx="25">
                  <c:v>-7901</c:v>
                </c:pt>
                <c:pt idx="26">
                  <c:v>-4896</c:v>
                </c:pt>
                <c:pt idx="27">
                  <c:v>-4847</c:v>
                </c:pt>
                <c:pt idx="28">
                  <c:v>-4829</c:v>
                </c:pt>
                <c:pt idx="29">
                  <c:v>-3747</c:v>
                </c:pt>
                <c:pt idx="30">
                  <c:v>-3716</c:v>
                </c:pt>
                <c:pt idx="31">
                  <c:v>-2998</c:v>
                </c:pt>
                <c:pt idx="32">
                  <c:v>-2980</c:v>
                </c:pt>
                <c:pt idx="33">
                  <c:v>-2939</c:v>
                </c:pt>
                <c:pt idx="34">
                  <c:v>-2926</c:v>
                </c:pt>
                <c:pt idx="35">
                  <c:v>0</c:v>
                </c:pt>
                <c:pt idx="36">
                  <c:v>16</c:v>
                </c:pt>
                <c:pt idx="37">
                  <c:v>1068.5</c:v>
                </c:pt>
                <c:pt idx="38">
                  <c:v>2853</c:v>
                </c:pt>
                <c:pt idx="39">
                  <c:v>3066</c:v>
                </c:pt>
                <c:pt idx="40">
                  <c:v>4097</c:v>
                </c:pt>
                <c:pt idx="41">
                  <c:v>4108.5</c:v>
                </c:pt>
                <c:pt idx="42">
                  <c:v>4110</c:v>
                </c:pt>
                <c:pt idx="43">
                  <c:v>4110</c:v>
                </c:pt>
                <c:pt idx="44">
                  <c:v>4143</c:v>
                </c:pt>
                <c:pt idx="45">
                  <c:v>4144.5</c:v>
                </c:pt>
                <c:pt idx="46">
                  <c:v>4151</c:v>
                </c:pt>
                <c:pt idx="47">
                  <c:v>4628</c:v>
                </c:pt>
                <c:pt idx="48">
                  <c:v>4687</c:v>
                </c:pt>
                <c:pt idx="49">
                  <c:v>4777</c:v>
                </c:pt>
                <c:pt idx="50">
                  <c:v>4813</c:v>
                </c:pt>
                <c:pt idx="51">
                  <c:v>5834.5</c:v>
                </c:pt>
                <c:pt idx="52">
                  <c:v>5854</c:v>
                </c:pt>
                <c:pt idx="53">
                  <c:v>5859</c:v>
                </c:pt>
                <c:pt idx="54">
                  <c:v>5895</c:v>
                </c:pt>
                <c:pt idx="55">
                  <c:v>5908</c:v>
                </c:pt>
                <c:pt idx="56">
                  <c:v>5923</c:v>
                </c:pt>
                <c:pt idx="57">
                  <c:v>5985</c:v>
                </c:pt>
                <c:pt idx="58">
                  <c:v>6162</c:v>
                </c:pt>
                <c:pt idx="59">
                  <c:v>6503</c:v>
                </c:pt>
                <c:pt idx="60">
                  <c:v>6680</c:v>
                </c:pt>
                <c:pt idx="61">
                  <c:v>6995</c:v>
                </c:pt>
                <c:pt idx="62">
                  <c:v>7062</c:v>
                </c:pt>
                <c:pt idx="63">
                  <c:v>7080</c:v>
                </c:pt>
                <c:pt idx="64">
                  <c:v>7144</c:v>
                </c:pt>
                <c:pt idx="65">
                  <c:v>7572</c:v>
                </c:pt>
                <c:pt idx="66">
                  <c:v>7585</c:v>
                </c:pt>
                <c:pt idx="67">
                  <c:v>7590</c:v>
                </c:pt>
                <c:pt idx="68">
                  <c:v>7634</c:v>
                </c:pt>
                <c:pt idx="69">
                  <c:v>7674</c:v>
                </c:pt>
                <c:pt idx="70">
                  <c:v>7679</c:v>
                </c:pt>
                <c:pt idx="71">
                  <c:v>7706</c:v>
                </c:pt>
                <c:pt idx="72">
                  <c:v>7782</c:v>
                </c:pt>
                <c:pt idx="73">
                  <c:v>8247</c:v>
                </c:pt>
                <c:pt idx="74">
                  <c:v>8311</c:v>
                </c:pt>
                <c:pt idx="75">
                  <c:v>8314</c:v>
                </c:pt>
                <c:pt idx="76">
                  <c:v>8342</c:v>
                </c:pt>
                <c:pt idx="77">
                  <c:v>8442</c:v>
                </c:pt>
                <c:pt idx="78">
                  <c:v>8804.5</c:v>
                </c:pt>
                <c:pt idx="79">
                  <c:v>8888</c:v>
                </c:pt>
                <c:pt idx="80">
                  <c:v>8888</c:v>
                </c:pt>
                <c:pt idx="81">
                  <c:v>9027</c:v>
                </c:pt>
                <c:pt idx="82">
                  <c:v>9573</c:v>
                </c:pt>
                <c:pt idx="83">
                  <c:v>9628.5</c:v>
                </c:pt>
                <c:pt idx="84">
                  <c:v>9669.5</c:v>
                </c:pt>
                <c:pt idx="85">
                  <c:v>9733.5</c:v>
                </c:pt>
                <c:pt idx="86">
                  <c:v>10135</c:v>
                </c:pt>
                <c:pt idx="87">
                  <c:v>10194</c:v>
                </c:pt>
                <c:pt idx="88">
                  <c:v>10241.5</c:v>
                </c:pt>
                <c:pt idx="89">
                  <c:v>10258</c:v>
                </c:pt>
                <c:pt idx="90">
                  <c:v>10323.5</c:v>
                </c:pt>
                <c:pt idx="91">
                  <c:v>10341.5</c:v>
                </c:pt>
                <c:pt idx="92">
                  <c:v>10627</c:v>
                </c:pt>
                <c:pt idx="93">
                  <c:v>10627</c:v>
                </c:pt>
                <c:pt idx="94">
                  <c:v>10662</c:v>
                </c:pt>
                <c:pt idx="95">
                  <c:v>10663.5</c:v>
                </c:pt>
                <c:pt idx="96">
                  <c:v>10676</c:v>
                </c:pt>
                <c:pt idx="97">
                  <c:v>10704</c:v>
                </c:pt>
                <c:pt idx="98">
                  <c:v>10707</c:v>
                </c:pt>
                <c:pt idx="99">
                  <c:v>10716</c:v>
                </c:pt>
                <c:pt idx="100">
                  <c:v>10748</c:v>
                </c:pt>
                <c:pt idx="101">
                  <c:v>10761</c:v>
                </c:pt>
                <c:pt idx="102">
                  <c:v>10768.5</c:v>
                </c:pt>
                <c:pt idx="103">
                  <c:v>10770</c:v>
                </c:pt>
                <c:pt idx="104">
                  <c:v>10840</c:v>
                </c:pt>
                <c:pt idx="105">
                  <c:v>10894</c:v>
                </c:pt>
                <c:pt idx="106">
                  <c:v>11241.5</c:v>
                </c:pt>
                <c:pt idx="107">
                  <c:v>11271</c:v>
                </c:pt>
                <c:pt idx="108">
                  <c:v>11296</c:v>
                </c:pt>
                <c:pt idx="109">
                  <c:v>11312</c:v>
                </c:pt>
                <c:pt idx="110">
                  <c:v>11338</c:v>
                </c:pt>
                <c:pt idx="111">
                  <c:v>11338</c:v>
                </c:pt>
                <c:pt idx="112">
                  <c:v>11354.5</c:v>
                </c:pt>
                <c:pt idx="113">
                  <c:v>11354.5</c:v>
                </c:pt>
                <c:pt idx="114">
                  <c:v>11356</c:v>
                </c:pt>
                <c:pt idx="115">
                  <c:v>11356</c:v>
                </c:pt>
                <c:pt idx="116">
                  <c:v>11397</c:v>
                </c:pt>
                <c:pt idx="117">
                  <c:v>11407</c:v>
                </c:pt>
                <c:pt idx="118">
                  <c:v>11432</c:v>
                </c:pt>
                <c:pt idx="119">
                  <c:v>11443</c:v>
                </c:pt>
                <c:pt idx="120">
                  <c:v>11453</c:v>
                </c:pt>
                <c:pt idx="121">
                  <c:v>11825</c:v>
                </c:pt>
                <c:pt idx="122">
                  <c:v>11853</c:v>
                </c:pt>
                <c:pt idx="123">
                  <c:v>11879</c:v>
                </c:pt>
                <c:pt idx="124">
                  <c:v>11907</c:v>
                </c:pt>
                <c:pt idx="125">
                  <c:v>11933</c:v>
                </c:pt>
                <c:pt idx="126">
                  <c:v>11933.5</c:v>
                </c:pt>
                <c:pt idx="127">
                  <c:v>11934</c:v>
                </c:pt>
                <c:pt idx="128">
                  <c:v>11952</c:v>
                </c:pt>
                <c:pt idx="129">
                  <c:v>11979</c:v>
                </c:pt>
                <c:pt idx="130">
                  <c:v>11992</c:v>
                </c:pt>
                <c:pt idx="131">
                  <c:v>11997</c:v>
                </c:pt>
                <c:pt idx="132">
                  <c:v>12043</c:v>
                </c:pt>
                <c:pt idx="133">
                  <c:v>12465</c:v>
                </c:pt>
                <c:pt idx="134">
                  <c:v>12476</c:v>
                </c:pt>
                <c:pt idx="135">
                  <c:v>12520</c:v>
                </c:pt>
                <c:pt idx="136">
                  <c:v>13053</c:v>
                </c:pt>
                <c:pt idx="137">
                  <c:v>13099</c:v>
                </c:pt>
                <c:pt idx="138">
                  <c:v>13130</c:v>
                </c:pt>
                <c:pt idx="139">
                  <c:v>13253</c:v>
                </c:pt>
                <c:pt idx="140">
                  <c:v>13669</c:v>
                </c:pt>
                <c:pt idx="141">
                  <c:v>13689</c:v>
                </c:pt>
                <c:pt idx="142">
                  <c:v>14234.5</c:v>
                </c:pt>
                <c:pt idx="143">
                  <c:v>14241</c:v>
                </c:pt>
                <c:pt idx="144">
                  <c:v>14242.5</c:v>
                </c:pt>
                <c:pt idx="145">
                  <c:v>14246</c:v>
                </c:pt>
                <c:pt idx="146">
                  <c:v>14248</c:v>
                </c:pt>
                <c:pt idx="147">
                  <c:v>14829.5</c:v>
                </c:pt>
                <c:pt idx="148">
                  <c:v>14931</c:v>
                </c:pt>
                <c:pt idx="149">
                  <c:v>15559</c:v>
                </c:pt>
                <c:pt idx="150">
                  <c:v>15564</c:v>
                </c:pt>
                <c:pt idx="151">
                  <c:v>15587</c:v>
                </c:pt>
                <c:pt idx="152">
                  <c:v>15618</c:v>
                </c:pt>
                <c:pt idx="153">
                  <c:v>15623</c:v>
                </c:pt>
                <c:pt idx="154">
                  <c:v>15636</c:v>
                </c:pt>
                <c:pt idx="155">
                  <c:v>15641</c:v>
                </c:pt>
                <c:pt idx="156">
                  <c:v>16095</c:v>
                </c:pt>
                <c:pt idx="157">
                  <c:v>16113</c:v>
                </c:pt>
                <c:pt idx="158">
                  <c:v>16124.5</c:v>
                </c:pt>
                <c:pt idx="159">
                  <c:v>16134</c:v>
                </c:pt>
                <c:pt idx="160">
                  <c:v>16134</c:v>
                </c:pt>
                <c:pt idx="161">
                  <c:v>16139</c:v>
                </c:pt>
                <c:pt idx="162">
                  <c:v>16139</c:v>
                </c:pt>
                <c:pt idx="163">
                  <c:v>16231</c:v>
                </c:pt>
                <c:pt idx="164">
                  <c:v>16249</c:v>
                </c:pt>
                <c:pt idx="165">
                  <c:v>16254</c:v>
                </c:pt>
                <c:pt idx="166">
                  <c:v>16298</c:v>
                </c:pt>
                <c:pt idx="167">
                  <c:v>16605</c:v>
                </c:pt>
                <c:pt idx="168">
                  <c:v>16695</c:v>
                </c:pt>
                <c:pt idx="169">
                  <c:v>16701</c:v>
                </c:pt>
                <c:pt idx="170">
                  <c:v>16764</c:v>
                </c:pt>
                <c:pt idx="171">
                  <c:v>16785</c:v>
                </c:pt>
                <c:pt idx="172">
                  <c:v>17229</c:v>
                </c:pt>
                <c:pt idx="173">
                  <c:v>17234</c:v>
                </c:pt>
                <c:pt idx="174">
                  <c:v>17247</c:v>
                </c:pt>
                <c:pt idx="175">
                  <c:v>17265</c:v>
                </c:pt>
                <c:pt idx="176">
                  <c:v>17265</c:v>
                </c:pt>
                <c:pt idx="177">
                  <c:v>17266.5</c:v>
                </c:pt>
                <c:pt idx="178">
                  <c:v>17266.5</c:v>
                </c:pt>
                <c:pt idx="179">
                  <c:v>17314</c:v>
                </c:pt>
                <c:pt idx="180">
                  <c:v>17316</c:v>
                </c:pt>
                <c:pt idx="181">
                  <c:v>17316</c:v>
                </c:pt>
                <c:pt idx="182">
                  <c:v>17316</c:v>
                </c:pt>
                <c:pt idx="183">
                  <c:v>17316</c:v>
                </c:pt>
                <c:pt idx="184">
                  <c:v>17317.5</c:v>
                </c:pt>
                <c:pt idx="185">
                  <c:v>17317.5</c:v>
                </c:pt>
                <c:pt idx="186">
                  <c:v>17317.5</c:v>
                </c:pt>
                <c:pt idx="187">
                  <c:v>17317.5</c:v>
                </c:pt>
                <c:pt idx="188">
                  <c:v>17337</c:v>
                </c:pt>
                <c:pt idx="189">
                  <c:v>17341</c:v>
                </c:pt>
                <c:pt idx="190">
                  <c:v>17350</c:v>
                </c:pt>
                <c:pt idx="191">
                  <c:v>17353.5</c:v>
                </c:pt>
                <c:pt idx="192">
                  <c:v>17353.5</c:v>
                </c:pt>
                <c:pt idx="193">
                  <c:v>17353.5</c:v>
                </c:pt>
                <c:pt idx="194">
                  <c:v>17353.5</c:v>
                </c:pt>
                <c:pt idx="195">
                  <c:v>17355</c:v>
                </c:pt>
                <c:pt idx="196">
                  <c:v>17355</c:v>
                </c:pt>
                <c:pt idx="197">
                  <c:v>17355</c:v>
                </c:pt>
                <c:pt idx="198">
                  <c:v>17355</c:v>
                </c:pt>
                <c:pt idx="199">
                  <c:v>17396</c:v>
                </c:pt>
                <c:pt idx="200">
                  <c:v>17414</c:v>
                </c:pt>
                <c:pt idx="201">
                  <c:v>17837</c:v>
                </c:pt>
                <c:pt idx="202">
                  <c:v>17875</c:v>
                </c:pt>
                <c:pt idx="203">
                  <c:v>17883</c:v>
                </c:pt>
                <c:pt idx="204">
                  <c:v>17883</c:v>
                </c:pt>
                <c:pt idx="205">
                  <c:v>17884.5</c:v>
                </c:pt>
                <c:pt idx="206">
                  <c:v>17884.5</c:v>
                </c:pt>
                <c:pt idx="207">
                  <c:v>17909</c:v>
                </c:pt>
                <c:pt idx="208">
                  <c:v>17909</c:v>
                </c:pt>
                <c:pt idx="209">
                  <c:v>17927</c:v>
                </c:pt>
                <c:pt idx="210">
                  <c:v>17968</c:v>
                </c:pt>
                <c:pt idx="211">
                  <c:v>18022</c:v>
                </c:pt>
                <c:pt idx="212">
                  <c:v>18040.5</c:v>
                </c:pt>
                <c:pt idx="213">
                  <c:v>18045</c:v>
                </c:pt>
                <c:pt idx="214">
                  <c:v>18045</c:v>
                </c:pt>
                <c:pt idx="215">
                  <c:v>18045</c:v>
                </c:pt>
                <c:pt idx="216">
                  <c:v>18045</c:v>
                </c:pt>
                <c:pt idx="217">
                  <c:v>18052</c:v>
                </c:pt>
                <c:pt idx="218">
                  <c:v>18103</c:v>
                </c:pt>
                <c:pt idx="219">
                  <c:v>18429</c:v>
                </c:pt>
                <c:pt idx="220">
                  <c:v>18563</c:v>
                </c:pt>
                <c:pt idx="221">
                  <c:v>18629</c:v>
                </c:pt>
                <c:pt idx="222">
                  <c:v>18645</c:v>
                </c:pt>
                <c:pt idx="223">
                  <c:v>19009</c:v>
                </c:pt>
                <c:pt idx="224">
                  <c:v>19009</c:v>
                </c:pt>
                <c:pt idx="225">
                  <c:v>19183</c:v>
                </c:pt>
                <c:pt idx="226">
                  <c:v>19191</c:v>
                </c:pt>
                <c:pt idx="227">
                  <c:v>19191</c:v>
                </c:pt>
                <c:pt idx="228">
                  <c:v>19191</c:v>
                </c:pt>
                <c:pt idx="229">
                  <c:v>19696</c:v>
                </c:pt>
                <c:pt idx="230">
                  <c:v>19787.5</c:v>
                </c:pt>
                <c:pt idx="231">
                  <c:v>19812</c:v>
                </c:pt>
                <c:pt idx="232">
                  <c:v>19817</c:v>
                </c:pt>
                <c:pt idx="233">
                  <c:v>20420</c:v>
                </c:pt>
                <c:pt idx="234">
                  <c:v>20450</c:v>
                </c:pt>
                <c:pt idx="235">
                  <c:v>20904</c:v>
                </c:pt>
                <c:pt idx="236">
                  <c:v>22053</c:v>
                </c:pt>
                <c:pt idx="237">
                  <c:v>22077.5</c:v>
                </c:pt>
                <c:pt idx="238">
                  <c:v>22107</c:v>
                </c:pt>
                <c:pt idx="239">
                  <c:v>22640</c:v>
                </c:pt>
                <c:pt idx="240">
                  <c:v>22723</c:v>
                </c:pt>
                <c:pt idx="241">
                  <c:v>22723</c:v>
                </c:pt>
                <c:pt idx="242">
                  <c:v>22723</c:v>
                </c:pt>
                <c:pt idx="243">
                  <c:v>22810</c:v>
                </c:pt>
                <c:pt idx="244">
                  <c:v>23278.5</c:v>
                </c:pt>
                <c:pt idx="245">
                  <c:v>23278.5</c:v>
                </c:pt>
                <c:pt idx="246">
                  <c:v>23278.5</c:v>
                </c:pt>
                <c:pt idx="247">
                  <c:v>23312</c:v>
                </c:pt>
                <c:pt idx="248">
                  <c:v>23392</c:v>
                </c:pt>
                <c:pt idx="249">
                  <c:v>23891.5</c:v>
                </c:pt>
                <c:pt idx="250">
                  <c:v>23891.5</c:v>
                </c:pt>
                <c:pt idx="251">
                  <c:v>23891.5</c:v>
                </c:pt>
                <c:pt idx="252">
                  <c:v>23898</c:v>
                </c:pt>
                <c:pt idx="253">
                  <c:v>23898</c:v>
                </c:pt>
                <c:pt idx="254">
                  <c:v>23898</c:v>
                </c:pt>
                <c:pt idx="255">
                  <c:v>23938</c:v>
                </c:pt>
                <c:pt idx="256">
                  <c:v>24087</c:v>
                </c:pt>
                <c:pt idx="257">
                  <c:v>24464</c:v>
                </c:pt>
                <c:pt idx="258">
                  <c:v>24520</c:v>
                </c:pt>
                <c:pt idx="259">
                  <c:v>24523</c:v>
                </c:pt>
                <c:pt idx="260">
                  <c:v>24664</c:v>
                </c:pt>
                <c:pt idx="261">
                  <c:v>24962</c:v>
                </c:pt>
                <c:pt idx="262">
                  <c:v>24962</c:v>
                </c:pt>
                <c:pt idx="263">
                  <c:v>24962</c:v>
                </c:pt>
                <c:pt idx="264">
                  <c:v>24962</c:v>
                </c:pt>
                <c:pt idx="265">
                  <c:v>24962</c:v>
                </c:pt>
                <c:pt idx="266">
                  <c:v>24962</c:v>
                </c:pt>
                <c:pt idx="267">
                  <c:v>24962</c:v>
                </c:pt>
                <c:pt idx="268">
                  <c:v>25031</c:v>
                </c:pt>
                <c:pt idx="269">
                  <c:v>25031</c:v>
                </c:pt>
                <c:pt idx="270">
                  <c:v>25069</c:v>
                </c:pt>
                <c:pt idx="271">
                  <c:v>25069</c:v>
                </c:pt>
                <c:pt idx="272">
                  <c:v>25069</c:v>
                </c:pt>
                <c:pt idx="273">
                  <c:v>25071</c:v>
                </c:pt>
                <c:pt idx="274">
                  <c:v>25071</c:v>
                </c:pt>
                <c:pt idx="275">
                  <c:v>25093</c:v>
                </c:pt>
                <c:pt idx="276">
                  <c:v>25093</c:v>
                </c:pt>
                <c:pt idx="277">
                  <c:v>25093</c:v>
                </c:pt>
                <c:pt idx="278">
                  <c:v>25265</c:v>
                </c:pt>
                <c:pt idx="279">
                  <c:v>25290</c:v>
                </c:pt>
                <c:pt idx="280">
                  <c:v>25737</c:v>
                </c:pt>
                <c:pt idx="281">
                  <c:v>25744</c:v>
                </c:pt>
                <c:pt idx="282">
                  <c:v>25790</c:v>
                </c:pt>
                <c:pt idx="283">
                  <c:v>25826</c:v>
                </c:pt>
                <c:pt idx="284">
                  <c:v>25844</c:v>
                </c:pt>
                <c:pt idx="285">
                  <c:v>26192</c:v>
                </c:pt>
                <c:pt idx="286">
                  <c:v>26201</c:v>
                </c:pt>
                <c:pt idx="287">
                  <c:v>26201</c:v>
                </c:pt>
                <c:pt idx="288">
                  <c:v>26276</c:v>
                </c:pt>
                <c:pt idx="289">
                  <c:v>26349</c:v>
                </c:pt>
                <c:pt idx="290">
                  <c:v>26408</c:v>
                </c:pt>
                <c:pt idx="291">
                  <c:v>26479</c:v>
                </c:pt>
                <c:pt idx="292">
                  <c:v>26883</c:v>
                </c:pt>
                <c:pt idx="293">
                  <c:v>26886</c:v>
                </c:pt>
                <c:pt idx="294">
                  <c:v>26886</c:v>
                </c:pt>
                <c:pt idx="295">
                  <c:v>26922</c:v>
                </c:pt>
                <c:pt idx="296">
                  <c:v>26924</c:v>
                </c:pt>
                <c:pt idx="297">
                  <c:v>26925.5</c:v>
                </c:pt>
                <c:pt idx="298">
                  <c:v>26958.5</c:v>
                </c:pt>
                <c:pt idx="299">
                  <c:v>26986</c:v>
                </c:pt>
                <c:pt idx="300">
                  <c:v>26998</c:v>
                </c:pt>
                <c:pt idx="301">
                  <c:v>27128.5</c:v>
                </c:pt>
                <c:pt idx="302">
                  <c:v>27422</c:v>
                </c:pt>
                <c:pt idx="303">
                  <c:v>27500.5</c:v>
                </c:pt>
                <c:pt idx="304">
                  <c:v>27527</c:v>
                </c:pt>
                <c:pt idx="305">
                  <c:v>27528</c:v>
                </c:pt>
                <c:pt idx="306">
                  <c:v>27547</c:v>
                </c:pt>
                <c:pt idx="307">
                  <c:v>27553</c:v>
                </c:pt>
                <c:pt idx="308">
                  <c:v>27553</c:v>
                </c:pt>
                <c:pt idx="309">
                  <c:v>28001</c:v>
                </c:pt>
                <c:pt idx="310">
                  <c:v>28071</c:v>
                </c:pt>
                <c:pt idx="311">
                  <c:v>28076</c:v>
                </c:pt>
                <c:pt idx="312">
                  <c:v>28732</c:v>
                </c:pt>
                <c:pt idx="313">
                  <c:v>28778</c:v>
                </c:pt>
                <c:pt idx="314">
                  <c:v>29134</c:v>
                </c:pt>
                <c:pt idx="315">
                  <c:v>29404</c:v>
                </c:pt>
                <c:pt idx="316">
                  <c:v>29706</c:v>
                </c:pt>
                <c:pt idx="317">
                  <c:v>29801</c:v>
                </c:pt>
                <c:pt idx="318">
                  <c:v>29917</c:v>
                </c:pt>
                <c:pt idx="319">
                  <c:v>30017</c:v>
                </c:pt>
                <c:pt idx="320">
                  <c:v>30046.5</c:v>
                </c:pt>
                <c:pt idx="321">
                  <c:v>30378</c:v>
                </c:pt>
                <c:pt idx="322">
                  <c:v>30623</c:v>
                </c:pt>
                <c:pt idx="323">
                  <c:v>30629.5</c:v>
                </c:pt>
                <c:pt idx="324">
                  <c:v>30671</c:v>
                </c:pt>
                <c:pt idx="325">
                  <c:v>30979</c:v>
                </c:pt>
                <c:pt idx="326">
                  <c:v>31054.5</c:v>
                </c:pt>
                <c:pt idx="327">
                  <c:v>31060</c:v>
                </c:pt>
                <c:pt idx="328">
                  <c:v>31106</c:v>
                </c:pt>
                <c:pt idx="329">
                  <c:v>31130</c:v>
                </c:pt>
                <c:pt idx="330">
                  <c:v>31574</c:v>
                </c:pt>
                <c:pt idx="331">
                  <c:v>31669</c:v>
                </c:pt>
                <c:pt idx="332">
                  <c:v>31707</c:v>
                </c:pt>
                <c:pt idx="333">
                  <c:v>31707</c:v>
                </c:pt>
                <c:pt idx="334">
                  <c:v>31713</c:v>
                </c:pt>
                <c:pt idx="335">
                  <c:v>31761</c:v>
                </c:pt>
                <c:pt idx="336">
                  <c:v>31761</c:v>
                </c:pt>
                <c:pt idx="337">
                  <c:v>32169</c:v>
                </c:pt>
                <c:pt idx="338">
                  <c:v>32180.5</c:v>
                </c:pt>
                <c:pt idx="339">
                  <c:v>32188.5</c:v>
                </c:pt>
                <c:pt idx="340">
                  <c:v>32235</c:v>
                </c:pt>
                <c:pt idx="341">
                  <c:v>32235</c:v>
                </c:pt>
                <c:pt idx="342">
                  <c:v>32237.5</c:v>
                </c:pt>
                <c:pt idx="343">
                  <c:v>32253</c:v>
                </c:pt>
                <c:pt idx="344">
                  <c:v>32343</c:v>
                </c:pt>
                <c:pt idx="345">
                  <c:v>32391.5</c:v>
                </c:pt>
                <c:pt idx="346">
                  <c:v>32794</c:v>
                </c:pt>
                <c:pt idx="347">
                  <c:v>32794</c:v>
                </c:pt>
                <c:pt idx="348">
                  <c:v>32843</c:v>
                </c:pt>
                <c:pt idx="349">
                  <c:v>32872</c:v>
                </c:pt>
                <c:pt idx="350">
                  <c:v>32873.5</c:v>
                </c:pt>
                <c:pt idx="351">
                  <c:v>32968.5</c:v>
                </c:pt>
                <c:pt idx="352">
                  <c:v>33455.5</c:v>
                </c:pt>
                <c:pt idx="353">
                  <c:v>33559</c:v>
                </c:pt>
                <c:pt idx="354">
                  <c:v>33997</c:v>
                </c:pt>
                <c:pt idx="355">
                  <c:v>34041</c:v>
                </c:pt>
                <c:pt idx="356">
                  <c:v>34044</c:v>
                </c:pt>
                <c:pt idx="357">
                  <c:v>34082</c:v>
                </c:pt>
                <c:pt idx="358">
                  <c:v>34091.5</c:v>
                </c:pt>
                <c:pt idx="359">
                  <c:v>34118</c:v>
                </c:pt>
                <c:pt idx="360">
                  <c:v>34190</c:v>
                </c:pt>
                <c:pt idx="361">
                  <c:v>34574</c:v>
                </c:pt>
                <c:pt idx="362">
                  <c:v>34618</c:v>
                </c:pt>
                <c:pt idx="363">
                  <c:v>35151</c:v>
                </c:pt>
                <c:pt idx="364">
                  <c:v>35275</c:v>
                </c:pt>
                <c:pt idx="365">
                  <c:v>35280</c:v>
                </c:pt>
                <c:pt idx="366">
                  <c:v>35288</c:v>
                </c:pt>
                <c:pt idx="367">
                  <c:v>35298</c:v>
                </c:pt>
                <c:pt idx="368">
                  <c:v>35316</c:v>
                </c:pt>
                <c:pt idx="369">
                  <c:v>35403</c:v>
                </c:pt>
                <c:pt idx="370">
                  <c:v>35823</c:v>
                </c:pt>
                <c:pt idx="371">
                  <c:v>35827.5</c:v>
                </c:pt>
                <c:pt idx="372">
                  <c:v>35914</c:v>
                </c:pt>
                <c:pt idx="373">
                  <c:v>35950</c:v>
                </c:pt>
                <c:pt idx="374">
                  <c:v>35996</c:v>
                </c:pt>
                <c:pt idx="375">
                  <c:v>35925.5</c:v>
                </c:pt>
                <c:pt idx="376">
                  <c:v>35925.5</c:v>
                </c:pt>
                <c:pt idx="377">
                  <c:v>36336</c:v>
                </c:pt>
                <c:pt idx="378">
                  <c:v>36423</c:v>
                </c:pt>
                <c:pt idx="379">
                  <c:v>36586</c:v>
                </c:pt>
                <c:pt idx="380">
                  <c:v>36652</c:v>
                </c:pt>
                <c:pt idx="381">
                  <c:v>34134</c:v>
                </c:pt>
                <c:pt idx="382">
                  <c:v>35244</c:v>
                </c:pt>
                <c:pt idx="383">
                  <c:v>37099</c:v>
                </c:pt>
                <c:pt idx="384">
                  <c:v>36990</c:v>
                </c:pt>
                <c:pt idx="385">
                  <c:v>37003</c:v>
                </c:pt>
                <c:pt idx="386">
                  <c:v>37034</c:v>
                </c:pt>
                <c:pt idx="387">
                  <c:v>37204</c:v>
                </c:pt>
                <c:pt idx="388">
                  <c:v>35823</c:v>
                </c:pt>
                <c:pt idx="389">
                  <c:v>36336</c:v>
                </c:pt>
                <c:pt idx="390">
                  <c:v>36423</c:v>
                </c:pt>
                <c:pt idx="391">
                  <c:v>36586</c:v>
                </c:pt>
                <c:pt idx="392">
                  <c:v>36652</c:v>
                </c:pt>
                <c:pt idx="393">
                  <c:v>36990</c:v>
                </c:pt>
                <c:pt idx="394">
                  <c:v>37003</c:v>
                </c:pt>
                <c:pt idx="395">
                  <c:v>37034</c:v>
                </c:pt>
                <c:pt idx="396">
                  <c:v>37204</c:v>
                </c:pt>
                <c:pt idx="397">
                  <c:v>37585</c:v>
                </c:pt>
                <c:pt idx="398">
                  <c:v>37635</c:v>
                </c:pt>
                <c:pt idx="399">
                  <c:v>37742</c:v>
                </c:pt>
                <c:pt idx="400">
                  <c:v>37812</c:v>
                </c:pt>
                <c:pt idx="401">
                  <c:v>37514</c:v>
                </c:pt>
                <c:pt idx="402">
                  <c:v>38157</c:v>
                </c:pt>
              </c:numCache>
            </c:numRef>
          </c:xVal>
          <c:yVal>
            <c:numRef>
              <c:f>'Active 1'!$O$21:$O$960</c:f>
              <c:numCache>
                <c:formatCode>General</c:formatCode>
                <c:ptCount val="940"/>
                <c:pt idx="105">
                  <c:v>0.16164019570736682</c:v>
                </c:pt>
                <c:pt idx="110">
                  <c:v>0.15696427852056644</c:v>
                </c:pt>
                <c:pt idx="113">
                  <c:v>0.15679051132781371</c:v>
                </c:pt>
                <c:pt idx="114">
                  <c:v>0.15677471431029075</c:v>
                </c:pt>
                <c:pt idx="120">
                  <c:v>0.15575317384380508</c:v>
                </c:pt>
                <c:pt idx="121">
                  <c:v>0.15183551349810748</c:v>
                </c:pt>
                <c:pt idx="122">
                  <c:v>0.15154063583767863</c:v>
                </c:pt>
                <c:pt idx="126">
                  <c:v>0.15069286256394565</c:v>
                </c:pt>
                <c:pt idx="127">
                  <c:v>0.15068759689143799</c:v>
                </c:pt>
                <c:pt idx="131">
                  <c:v>0.15002412215547309</c:v>
                </c:pt>
                <c:pt idx="132">
                  <c:v>0.14953968028476855</c:v>
                </c:pt>
                <c:pt idx="134">
                  <c:v>0.14497960789313663</c:v>
                </c:pt>
                <c:pt idx="135">
                  <c:v>0.14451622871246272</c:v>
                </c:pt>
                <c:pt idx="181">
                  <c:v>9.4007898019006386E-2</c:v>
                </c:pt>
                <c:pt idx="185">
                  <c:v>9.3992101001483419E-2</c:v>
                </c:pt>
                <c:pt idx="193">
                  <c:v>9.3612972580932041E-2</c:v>
                </c:pt>
                <c:pt idx="197">
                  <c:v>9.3597175563409046E-2</c:v>
                </c:pt>
                <c:pt idx="215">
                  <c:v>8.6330547502840915E-2</c:v>
                </c:pt>
                <c:pt idx="219">
                  <c:v>8.2286511016959496E-2</c:v>
                </c:pt>
                <c:pt idx="220">
                  <c:v>8.0875310784907117E-2</c:v>
                </c:pt>
                <c:pt idx="227">
                  <c:v>7.4261626115288581E-2</c:v>
                </c:pt>
                <c:pt idx="235">
                  <c:v>5.6221432104051977E-2</c:v>
                </c:pt>
                <c:pt idx="236">
                  <c:v>4.4120916681453709E-2</c:v>
                </c:pt>
                <c:pt idx="237">
                  <c:v>4.3862898728578459E-2</c:v>
                </c:pt>
                <c:pt idx="238">
                  <c:v>4.3552224050626642E-2</c:v>
                </c:pt>
                <c:pt idx="239">
                  <c:v>3.7939017157463117E-2</c:v>
                </c:pt>
                <c:pt idx="240">
                  <c:v>3.7064915521191871E-2</c:v>
                </c:pt>
                <c:pt idx="241">
                  <c:v>3.7064915521191871E-2</c:v>
                </c:pt>
                <c:pt idx="242">
                  <c:v>3.7064915521191871E-2</c:v>
                </c:pt>
                <c:pt idx="243">
                  <c:v>3.6148688504859361E-2</c:v>
                </c:pt>
                <c:pt idx="244">
                  <c:v>3.1214753365183756E-2</c:v>
                </c:pt>
                <c:pt idx="245">
                  <c:v>3.1214753365183756E-2</c:v>
                </c:pt>
                <c:pt idx="246">
                  <c:v>3.1214753365183756E-2</c:v>
                </c:pt>
                <c:pt idx="247">
                  <c:v>3.0861953307170648E-2</c:v>
                </c:pt>
                <c:pt idx="248">
                  <c:v>3.0019445705945363E-2</c:v>
                </c:pt>
                <c:pt idx="249">
                  <c:v>2.4759038870794947E-2</c:v>
                </c:pt>
                <c:pt idx="250">
                  <c:v>2.4759038870794947E-2</c:v>
                </c:pt>
                <c:pt idx="251">
                  <c:v>2.4759038870794947E-2</c:v>
                </c:pt>
                <c:pt idx="252">
                  <c:v>2.4690585128195386E-2</c:v>
                </c:pt>
                <c:pt idx="253">
                  <c:v>2.4690585128195386E-2</c:v>
                </c:pt>
                <c:pt idx="254">
                  <c:v>2.4690585128195386E-2</c:v>
                </c:pt>
                <c:pt idx="255">
                  <c:v>2.4269331327582744E-2</c:v>
                </c:pt>
                <c:pt idx="256">
                  <c:v>2.2700160920300638E-2</c:v>
                </c:pt>
                <c:pt idx="257">
                  <c:v>1.8729843849526417E-2</c:v>
                </c:pt>
                <c:pt idx="258">
                  <c:v>1.8140088528668719E-2</c:v>
                </c:pt>
                <c:pt idx="259">
                  <c:v>1.8108494493622784E-2</c:v>
                </c:pt>
                <c:pt idx="260">
                  <c:v>1.6623574846463207E-2</c:v>
                </c:pt>
                <c:pt idx="261">
                  <c:v>1.3485234031898996E-2</c:v>
                </c:pt>
                <c:pt idx="262">
                  <c:v>1.3485234031898996E-2</c:v>
                </c:pt>
                <c:pt idx="263">
                  <c:v>1.3485234031898996E-2</c:v>
                </c:pt>
                <c:pt idx="264">
                  <c:v>1.3485234031898996E-2</c:v>
                </c:pt>
                <c:pt idx="265">
                  <c:v>1.3485234031898996E-2</c:v>
                </c:pt>
                <c:pt idx="266">
                  <c:v>1.3485234031898996E-2</c:v>
                </c:pt>
                <c:pt idx="267">
                  <c:v>1.3485234031898996E-2</c:v>
                </c:pt>
                <c:pt idx="268">
                  <c:v>1.2758571225842175E-2</c:v>
                </c:pt>
                <c:pt idx="269">
                  <c:v>1.2758571225842175E-2</c:v>
                </c:pt>
                <c:pt idx="270">
                  <c:v>1.2358380115260137E-2</c:v>
                </c:pt>
                <c:pt idx="271">
                  <c:v>1.2358380115260137E-2</c:v>
                </c:pt>
                <c:pt idx="272">
                  <c:v>1.2358380115260137E-2</c:v>
                </c:pt>
                <c:pt idx="273">
                  <c:v>1.2337317425229533E-2</c:v>
                </c:pt>
                <c:pt idx="274">
                  <c:v>1.2337317425229533E-2</c:v>
                </c:pt>
                <c:pt idx="275">
                  <c:v>1.2105627834892552E-2</c:v>
                </c:pt>
                <c:pt idx="276">
                  <c:v>1.2105627834892552E-2</c:v>
                </c:pt>
                <c:pt idx="277">
                  <c:v>1.2105627834892552E-2</c:v>
                </c:pt>
                <c:pt idx="278">
                  <c:v>1.0294236492258191E-2</c:v>
                </c:pt>
                <c:pt idx="279">
                  <c:v>1.0030952866875276E-2</c:v>
                </c:pt>
                <c:pt idx="280">
                  <c:v>5.323441645028959E-3</c:v>
                </c:pt>
                <c:pt idx="281">
                  <c:v>5.2497222299217605E-3</c:v>
                </c:pt>
                <c:pt idx="282">
                  <c:v>4.7652803592171944E-3</c:v>
                </c:pt>
                <c:pt idx="283">
                  <c:v>4.3861519386658165E-3</c:v>
                </c:pt>
                <c:pt idx="284">
                  <c:v>4.1965877283900999E-3</c:v>
                </c:pt>
                <c:pt idx="285">
                  <c:v>5.3167966306011394E-4</c:v>
                </c:pt>
                <c:pt idx="286">
                  <c:v>4.368975579222556E-4</c:v>
                </c:pt>
                <c:pt idx="287">
                  <c:v>4.368975579222556E-4</c:v>
                </c:pt>
                <c:pt idx="288">
                  <c:v>-3.529533182264899E-4</c:v>
                </c:pt>
                <c:pt idx="289">
                  <c:v>-1.12174150434452E-3</c:v>
                </c:pt>
                <c:pt idx="290">
                  <c:v>-1.7430908602482087E-3</c:v>
                </c:pt>
                <c:pt idx="291">
                  <c:v>-2.4908163563356345E-3</c:v>
                </c:pt>
                <c:pt idx="292">
                  <c:v>-6.7454797425233748E-3</c:v>
                </c:pt>
                <c:pt idx="293">
                  <c:v>-6.7770737775693091E-3</c:v>
                </c:pt>
                <c:pt idx="294">
                  <c:v>-6.7770737775693091E-3</c:v>
                </c:pt>
                <c:pt idx="295">
                  <c:v>-7.1562021981206869E-3</c:v>
                </c:pt>
                <c:pt idx="296">
                  <c:v>-7.1772648881513468E-3</c:v>
                </c:pt>
                <c:pt idx="297">
                  <c:v>-7.1930619056743139E-3</c:v>
                </c:pt>
                <c:pt idx="298">
                  <c:v>-7.5405962911797575E-3</c:v>
                </c:pt>
                <c:pt idx="299">
                  <c:v>-7.8302082791009697E-3</c:v>
                </c:pt>
                <c:pt idx="300">
                  <c:v>-7.9565844192847623E-3</c:v>
                </c:pt>
                <c:pt idx="301">
                  <c:v>-9.330924943783514E-3</c:v>
                </c:pt>
                <c:pt idx="302">
                  <c:v>-1.2421874705778768E-2</c:v>
                </c:pt>
                <c:pt idx="303">
                  <c:v>-1.3248585289481085E-2</c:v>
                </c:pt>
                <c:pt idx="304">
                  <c:v>-1.3527665932386967E-2</c:v>
                </c:pt>
                <c:pt idx="305">
                  <c:v>-1.3538197277402297E-2</c:v>
                </c:pt>
                <c:pt idx="306">
                  <c:v>-1.3738292832693288E-2</c:v>
                </c:pt>
                <c:pt idx="307">
                  <c:v>-1.3801480902785213E-2</c:v>
                </c:pt>
                <c:pt idx="308">
                  <c:v>-1.3801480902785213E-2</c:v>
                </c:pt>
                <c:pt idx="309">
                  <c:v>-1.8519523469646859E-2</c:v>
                </c:pt>
                <c:pt idx="310">
                  <c:v>-1.925671762071901E-2</c:v>
                </c:pt>
                <c:pt idx="311">
                  <c:v>-1.9309374345795549E-2</c:v>
                </c:pt>
                <c:pt idx="312">
                  <c:v>-2.621793667584299E-2</c:v>
                </c:pt>
                <c:pt idx="313">
                  <c:v>-2.6702378546547501E-2</c:v>
                </c:pt>
                <c:pt idx="314">
                  <c:v>-3.045153737200007E-2</c:v>
                </c:pt>
                <c:pt idx="315">
                  <c:v>-3.3295000526135432E-2</c:v>
                </c:pt>
                <c:pt idx="316">
                  <c:v>-3.6475466720760907E-2</c:v>
                </c:pt>
                <c:pt idx="317">
                  <c:v>-3.7475944497215974E-2</c:v>
                </c:pt>
                <c:pt idx="318">
                  <c:v>-3.8697580518992636E-2</c:v>
                </c:pt>
                <c:pt idx="319">
                  <c:v>-3.9750715020524241E-2</c:v>
                </c:pt>
                <c:pt idx="320">
                  <c:v>-4.0061389698476058E-2</c:v>
                </c:pt>
                <c:pt idx="321">
                  <c:v>-4.3552530571053405E-2</c:v>
                </c:pt>
                <c:pt idx="322">
                  <c:v>-4.6132710099805851E-2</c:v>
                </c:pt>
                <c:pt idx="323">
                  <c:v>-4.6201163842405413E-2</c:v>
                </c:pt>
                <c:pt idx="324">
                  <c:v>-4.6638214660541022E-2</c:v>
                </c:pt>
                <c:pt idx="325">
                  <c:v>-4.9881868925258421E-2</c:v>
                </c:pt>
                <c:pt idx="326">
                  <c:v>-5.0676985473914749E-2</c:v>
                </c:pt>
                <c:pt idx="327">
                  <c:v>-5.073490787149898E-2</c:v>
                </c:pt>
                <c:pt idx="328">
                  <c:v>-5.1219349742203546E-2</c:v>
                </c:pt>
                <c:pt idx="329">
                  <c:v>-5.1472102022571131E-2</c:v>
                </c:pt>
                <c:pt idx="330">
                  <c:v>-5.6148019209371514E-2</c:v>
                </c:pt>
                <c:pt idx="331">
                  <c:v>-5.7148496985826525E-2</c:v>
                </c:pt>
                <c:pt idx="332">
                  <c:v>-5.7548688096408562E-2</c:v>
                </c:pt>
                <c:pt idx="333">
                  <c:v>-5.7548688096408562E-2</c:v>
                </c:pt>
                <c:pt idx="334">
                  <c:v>-5.7611876166500486E-2</c:v>
                </c:pt>
                <c:pt idx="335">
                  <c:v>-5.8117380727235657E-2</c:v>
                </c:pt>
                <c:pt idx="336">
                  <c:v>-5.8117380727235657E-2</c:v>
                </c:pt>
                <c:pt idx="337">
                  <c:v>-6.2414169493484661E-2</c:v>
                </c:pt>
                <c:pt idx="338">
                  <c:v>-6.2535279961160761E-2</c:v>
                </c:pt>
                <c:pt idx="339">
                  <c:v>-6.261953072128329E-2</c:v>
                </c:pt>
                <c:pt idx="340">
                  <c:v>-6.3109238264495493E-2</c:v>
                </c:pt>
                <c:pt idx="341">
                  <c:v>-6.3109238264495493E-2</c:v>
                </c:pt>
                <c:pt idx="342">
                  <c:v>-6.313556662703379E-2</c:v>
                </c:pt>
                <c:pt idx="343">
                  <c:v>-6.329880247477121E-2</c:v>
                </c:pt>
                <c:pt idx="344">
                  <c:v>-6.4246623526149627E-2</c:v>
                </c:pt>
                <c:pt idx="345">
                  <c:v>-6.475739375939249E-2</c:v>
                </c:pt>
                <c:pt idx="346">
                  <c:v>-6.8996260128057263E-2</c:v>
                </c:pt>
                <c:pt idx="347">
                  <c:v>-6.8996260128057263E-2</c:v>
                </c:pt>
                <c:pt idx="348">
                  <c:v>-6.9512296033807708E-2</c:v>
                </c:pt>
                <c:pt idx="349">
                  <c:v>-6.9817705039251887E-2</c:v>
                </c:pt>
                <c:pt idx="350">
                  <c:v>-6.9833502056774854E-2</c:v>
                </c:pt>
                <c:pt idx="351">
                  <c:v>-7.0833979833229921E-2</c:v>
                </c:pt>
                <c:pt idx="352">
                  <c:v>-7.596274485568888E-2</c:v>
                </c:pt>
                <c:pt idx="353">
                  <c:v>-7.7052739064774112E-2</c:v>
                </c:pt>
                <c:pt idx="354">
                  <c:v>-8.166546818148257E-2</c:v>
                </c:pt>
                <c:pt idx="355">
                  <c:v>-8.2128847362156476E-2</c:v>
                </c:pt>
                <c:pt idx="356">
                  <c:v>-8.2160441397202466E-2</c:v>
                </c:pt>
                <c:pt idx="357">
                  <c:v>-8.2560632507784448E-2</c:v>
                </c:pt>
                <c:pt idx="358">
                  <c:v>-8.2660680285429944E-2</c:v>
                </c:pt>
                <c:pt idx="359">
                  <c:v>-8.2939760928335826E-2</c:v>
                </c:pt>
                <c:pt idx="360">
                  <c:v>-8.3698017769438582E-2</c:v>
                </c:pt>
                <c:pt idx="361">
                  <c:v>-8.7742054255320001E-2</c:v>
                </c:pt>
                <c:pt idx="362">
                  <c:v>-8.8205433435993907E-2</c:v>
                </c:pt>
                <c:pt idx="363">
                  <c:v>-9.3818640329157432E-2</c:v>
                </c:pt>
                <c:pt idx="364">
                  <c:v>-9.5124527111056623E-2</c:v>
                </c:pt>
                <c:pt idx="365">
                  <c:v>-9.5177183836133217E-2</c:v>
                </c:pt>
                <c:pt idx="366">
                  <c:v>-9.5261434596255745E-2</c:v>
                </c:pt>
                <c:pt idx="367">
                  <c:v>-9.5366748046408933E-2</c:v>
                </c:pt>
                <c:pt idx="368">
                  <c:v>-9.5556312256684595E-2</c:v>
                </c:pt>
                <c:pt idx="369">
                  <c:v>-9.6472539273017133E-2</c:v>
                </c:pt>
                <c:pt idx="370">
                  <c:v>-0.10089570417944993</c:v>
                </c:pt>
                <c:pt idx="371">
                  <c:v>-0.10094309523201883</c:v>
                </c:pt>
                <c:pt idx="372">
                  <c:v>-0.10185405657584368</c:v>
                </c:pt>
                <c:pt idx="373">
                  <c:v>-0.10223318499639505</c:v>
                </c:pt>
                <c:pt idx="374">
                  <c:v>-0.10271762686709962</c:v>
                </c:pt>
                <c:pt idx="375">
                  <c:v>-0.10197516704351983</c:v>
                </c:pt>
                <c:pt idx="376">
                  <c:v>-0.10197516704351983</c:v>
                </c:pt>
                <c:pt idx="377">
                  <c:v>-0.10629828417230708</c:v>
                </c:pt>
                <c:pt idx="378">
                  <c:v>-0.10721451118863962</c:v>
                </c:pt>
                <c:pt idx="379">
                  <c:v>-0.10893112042613612</c:v>
                </c:pt>
                <c:pt idx="380">
                  <c:v>-0.10962618919714701</c:v>
                </c:pt>
                <c:pt idx="381">
                  <c:v>-8.3108262448580883E-2</c:v>
                </c:pt>
                <c:pt idx="382">
                  <c:v>-9.4798055415581839E-2</c:v>
                </c:pt>
                <c:pt idx="383">
                  <c:v>-0.11433370041899332</c:v>
                </c:pt>
                <c:pt idx="384">
                  <c:v>-0.11318578381232386</c:v>
                </c:pt>
                <c:pt idx="385">
                  <c:v>-0.11332269129752298</c:v>
                </c:pt>
                <c:pt idx="386">
                  <c:v>-0.11364916299299777</c:v>
                </c:pt>
                <c:pt idx="387">
                  <c:v>-0.11543949164560152</c:v>
                </c:pt>
                <c:pt idx="388">
                  <c:v>-0.10089570417944993</c:v>
                </c:pt>
                <c:pt idx="389">
                  <c:v>-0.10629828417230708</c:v>
                </c:pt>
                <c:pt idx="390">
                  <c:v>-0.10721451118863962</c:v>
                </c:pt>
                <c:pt idx="391">
                  <c:v>-0.10893112042613612</c:v>
                </c:pt>
                <c:pt idx="392">
                  <c:v>-0.10962618919714701</c:v>
                </c:pt>
                <c:pt idx="393">
                  <c:v>-0.11318578381232386</c:v>
                </c:pt>
                <c:pt idx="394">
                  <c:v>-0.11332269129752298</c:v>
                </c:pt>
                <c:pt idx="395">
                  <c:v>-0.11364916299299777</c:v>
                </c:pt>
                <c:pt idx="396">
                  <c:v>-0.11543949164560152</c:v>
                </c:pt>
                <c:pt idx="397">
                  <c:v>-0.11945193409643701</c:v>
                </c:pt>
                <c:pt idx="398">
                  <c:v>-0.11997850134720278</c:v>
                </c:pt>
                <c:pt idx="399">
                  <c:v>-0.12110535526384164</c:v>
                </c:pt>
                <c:pt idx="400">
                  <c:v>-0.12184254941491374</c:v>
                </c:pt>
                <c:pt idx="401">
                  <c:v>-0.11870420860034953</c:v>
                </c:pt>
                <c:pt idx="402">
                  <c:v>-0.12547586344519784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5E5-4857-AD6E-E13BC00B6085}"/>
            </c:ext>
          </c:extLst>
        </c:ser>
        <c:ser>
          <c:idx val="8"/>
          <c:order val="8"/>
          <c:tx>
            <c:strRef>
              <c:f>'Active 1'!$R$20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CCFFCC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'Active 1'!$F$21:$F$960</c:f>
              <c:numCache>
                <c:formatCode>General</c:formatCode>
                <c:ptCount val="940"/>
                <c:pt idx="0">
                  <c:v>-35829.5</c:v>
                </c:pt>
                <c:pt idx="1">
                  <c:v>-35341</c:v>
                </c:pt>
                <c:pt idx="2">
                  <c:v>-34823</c:v>
                </c:pt>
                <c:pt idx="3">
                  <c:v>-33038</c:v>
                </c:pt>
                <c:pt idx="4">
                  <c:v>-32237</c:v>
                </c:pt>
                <c:pt idx="5">
                  <c:v>-31732</c:v>
                </c:pt>
                <c:pt idx="6">
                  <c:v>-29480</c:v>
                </c:pt>
                <c:pt idx="7">
                  <c:v>-25859</c:v>
                </c:pt>
                <c:pt idx="8">
                  <c:v>-25774</c:v>
                </c:pt>
                <c:pt idx="9">
                  <c:v>-25305</c:v>
                </c:pt>
                <c:pt idx="10">
                  <c:v>-22268</c:v>
                </c:pt>
                <c:pt idx="11">
                  <c:v>-22142</c:v>
                </c:pt>
                <c:pt idx="12">
                  <c:v>-20429</c:v>
                </c:pt>
                <c:pt idx="13">
                  <c:v>-15031.5</c:v>
                </c:pt>
                <c:pt idx="14">
                  <c:v>-13155</c:v>
                </c:pt>
                <c:pt idx="15">
                  <c:v>-11890</c:v>
                </c:pt>
                <c:pt idx="16">
                  <c:v>-10198</c:v>
                </c:pt>
                <c:pt idx="17">
                  <c:v>-10169</c:v>
                </c:pt>
                <c:pt idx="18">
                  <c:v>-10145</c:v>
                </c:pt>
                <c:pt idx="19">
                  <c:v>-9726</c:v>
                </c:pt>
                <c:pt idx="20">
                  <c:v>-9721</c:v>
                </c:pt>
                <c:pt idx="21">
                  <c:v>-9640</c:v>
                </c:pt>
                <c:pt idx="22">
                  <c:v>-9068</c:v>
                </c:pt>
                <c:pt idx="23">
                  <c:v>-8936.5</c:v>
                </c:pt>
                <c:pt idx="24">
                  <c:v>-8343</c:v>
                </c:pt>
                <c:pt idx="25">
                  <c:v>-7901</c:v>
                </c:pt>
                <c:pt idx="26">
                  <c:v>-4896</c:v>
                </c:pt>
                <c:pt idx="27">
                  <c:v>-4847</c:v>
                </c:pt>
                <c:pt idx="28">
                  <c:v>-4829</c:v>
                </c:pt>
                <c:pt idx="29">
                  <c:v>-3747</c:v>
                </c:pt>
                <c:pt idx="30">
                  <c:v>-3716</c:v>
                </c:pt>
                <c:pt idx="31">
                  <c:v>-2998</c:v>
                </c:pt>
                <c:pt idx="32">
                  <c:v>-2980</c:v>
                </c:pt>
                <c:pt idx="33">
                  <c:v>-2939</c:v>
                </c:pt>
                <c:pt idx="34">
                  <c:v>-2926</c:v>
                </c:pt>
                <c:pt idx="35">
                  <c:v>0</c:v>
                </c:pt>
                <c:pt idx="36">
                  <c:v>16</c:v>
                </c:pt>
                <c:pt idx="37">
                  <c:v>1068.5</c:v>
                </c:pt>
                <c:pt idx="38">
                  <c:v>2853</c:v>
                </c:pt>
                <c:pt idx="39">
                  <c:v>3066</c:v>
                </c:pt>
                <c:pt idx="40">
                  <c:v>4097</c:v>
                </c:pt>
                <c:pt idx="41">
                  <c:v>4108.5</c:v>
                </c:pt>
                <c:pt idx="42">
                  <c:v>4110</c:v>
                </c:pt>
                <c:pt idx="43">
                  <c:v>4110</c:v>
                </c:pt>
                <c:pt idx="44">
                  <c:v>4143</c:v>
                </c:pt>
                <c:pt idx="45">
                  <c:v>4144.5</c:v>
                </c:pt>
                <c:pt idx="46">
                  <c:v>4151</c:v>
                </c:pt>
                <c:pt idx="47">
                  <c:v>4628</c:v>
                </c:pt>
                <c:pt idx="48">
                  <c:v>4687</c:v>
                </c:pt>
                <c:pt idx="49">
                  <c:v>4777</c:v>
                </c:pt>
                <c:pt idx="50">
                  <c:v>4813</c:v>
                </c:pt>
                <c:pt idx="51">
                  <c:v>5834.5</c:v>
                </c:pt>
                <c:pt idx="52">
                  <c:v>5854</c:v>
                </c:pt>
                <c:pt idx="53">
                  <c:v>5859</c:v>
                </c:pt>
                <c:pt idx="54">
                  <c:v>5895</c:v>
                </c:pt>
                <c:pt idx="55">
                  <c:v>5908</c:v>
                </c:pt>
                <c:pt idx="56">
                  <c:v>5923</c:v>
                </c:pt>
                <c:pt idx="57">
                  <c:v>5985</c:v>
                </c:pt>
                <c:pt idx="58">
                  <c:v>6162</c:v>
                </c:pt>
                <c:pt idx="59">
                  <c:v>6503</c:v>
                </c:pt>
                <c:pt idx="60">
                  <c:v>6680</c:v>
                </c:pt>
                <c:pt idx="61">
                  <c:v>6995</c:v>
                </c:pt>
                <c:pt idx="62">
                  <c:v>7062</c:v>
                </c:pt>
                <c:pt idx="63">
                  <c:v>7080</c:v>
                </c:pt>
                <c:pt idx="64">
                  <c:v>7144</c:v>
                </c:pt>
                <c:pt idx="65">
                  <c:v>7572</c:v>
                </c:pt>
                <c:pt idx="66">
                  <c:v>7585</c:v>
                </c:pt>
                <c:pt idx="67">
                  <c:v>7590</c:v>
                </c:pt>
                <c:pt idx="68">
                  <c:v>7634</c:v>
                </c:pt>
                <c:pt idx="69">
                  <c:v>7674</c:v>
                </c:pt>
                <c:pt idx="70">
                  <c:v>7679</c:v>
                </c:pt>
                <c:pt idx="71">
                  <c:v>7706</c:v>
                </c:pt>
                <c:pt idx="72">
                  <c:v>7782</c:v>
                </c:pt>
                <c:pt idx="73">
                  <c:v>8247</c:v>
                </c:pt>
                <c:pt idx="74">
                  <c:v>8311</c:v>
                </c:pt>
                <c:pt idx="75">
                  <c:v>8314</c:v>
                </c:pt>
                <c:pt idx="76">
                  <c:v>8342</c:v>
                </c:pt>
                <c:pt idx="77">
                  <c:v>8442</c:v>
                </c:pt>
                <c:pt idx="78">
                  <c:v>8804.5</c:v>
                </c:pt>
                <c:pt idx="79">
                  <c:v>8888</c:v>
                </c:pt>
                <c:pt idx="80">
                  <c:v>8888</c:v>
                </c:pt>
                <c:pt idx="81">
                  <c:v>9027</c:v>
                </c:pt>
                <c:pt idx="82">
                  <c:v>9573</c:v>
                </c:pt>
                <c:pt idx="83">
                  <c:v>9628.5</c:v>
                </c:pt>
                <c:pt idx="84">
                  <c:v>9669.5</c:v>
                </c:pt>
                <c:pt idx="85">
                  <c:v>9733.5</c:v>
                </c:pt>
                <c:pt idx="86">
                  <c:v>10135</c:v>
                </c:pt>
                <c:pt idx="87">
                  <c:v>10194</c:v>
                </c:pt>
                <c:pt idx="88">
                  <c:v>10241.5</c:v>
                </c:pt>
                <c:pt idx="89">
                  <c:v>10258</c:v>
                </c:pt>
                <c:pt idx="90">
                  <c:v>10323.5</c:v>
                </c:pt>
                <c:pt idx="91">
                  <c:v>10341.5</c:v>
                </c:pt>
                <c:pt idx="92">
                  <c:v>10627</c:v>
                </c:pt>
                <c:pt idx="93">
                  <c:v>10627</c:v>
                </c:pt>
                <c:pt idx="94">
                  <c:v>10662</c:v>
                </c:pt>
                <c:pt idx="95">
                  <c:v>10663.5</c:v>
                </c:pt>
                <c:pt idx="96">
                  <c:v>10676</c:v>
                </c:pt>
                <c:pt idx="97">
                  <c:v>10704</c:v>
                </c:pt>
                <c:pt idx="98">
                  <c:v>10707</c:v>
                </c:pt>
                <c:pt idx="99">
                  <c:v>10716</c:v>
                </c:pt>
                <c:pt idx="100">
                  <c:v>10748</c:v>
                </c:pt>
                <c:pt idx="101">
                  <c:v>10761</c:v>
                </c:pt>
                <c:pt idx="102">
                  <c:v>10768.5</c:v>
                </c:pt>
                <c:pt idx="103">
                  <c:v>10770</c:v>
                </c:pt>
                <c:pt idx="104">
                  <c:v>10840</c:v>
                </c:pt>
                <c:pt idx="105">
                  <c:v>10894</c:v>
                </c:pt>
                <c:pt idx="106">
                  <c:v>11241.5</c:v>
                </c:pt>
                <c:pt idx="107">
                  <c:v>11271</c:v>
                </c:pt>
                <c:pt idx="108">
                  <c:v>11296</c:v>
                </c:pt>
                <c:pt idx="109">
                  <c:v>11312</c:v>
                </c:pt>
                <c:pt idx="110">
                  <c:v>11338</c:v>
                </c:pt>
                <c:pt idx="111">
                  <c:v>11338</c:v>
                </c:pt>
                <c:pt idx="112">
                  <c:v>11354.5</c:v>
                </c:pt>
                <c:pt idx="113">
                  <c:v>11354.5</c:v>
                </c:pt>
                <c:pt idx="114">
                  <c:v>11356</c:v>
                </c:pt>
                <c:pt idx="115">
                  <c:v>11356</c:v>
                </c:pt>
                <c:pt idx="116">
                  <c:v>11397</c:v>
                </c:pt>
                <c:pt idx="117">
                  <c:v>11407</c:v>
                </c:pt>
                <c:pt idx="118">
                  <c:v>11432</c:v>
                </c:pt>
                <c:pt idx="119">
                  <c:v>11443</c:v>
                </c:pt>
                <c:pt idx="120">
                  <c:v>11453</c:v>
                </c:pt>
                <c:pt idx="121">
                  <c:v>11825</c:v>
                </c:pt>
                <c:pt idx="122">
                  <c:v>11853</c:v>
                </c:pt>
                <c:pt idx="123">
                  <c:v>11879</c:v>
                </c:pt>
                <c:pt idx="124">
                  <c:v>11907</c:v>
                </c:pt>
                <c:pt idx="125">
                  <c:v>11933</c:v>
                </c:pt>
                <c:pt idx="126">
                  <c:v>11933.5</c:v>
                </c:pt>
                <c:pt idx="127">
                  <c:v>11934</c:v>
                </c:pt>
                <c:pt idx="128">
                  <c:v>11952</c:v>
                </c:pt>
                <c:pt idx="129">
                  <c:v>11979</c:v>
                </c:pt>
                <c:pt idx="130">
                  <c:v>11992</c:v>
                </c:pt>
                <c:pt idx="131">
                  <c:v>11997</c:v>
                </c:pt>
                <c:pt idx="132">
                  <c:v>12043</c:v>
                </c:pt>
                <c:pt idx="133">
                  <c:v>12465</c:v>
                </c:pt>
                <c:pt idx="134">
                  <c:v>12476</c:v>
                </c:pt>
                <c:pt idx="135">
                  <c:v>12520</c:v>
                </c:pt>
                <c:pt idx="136">
                  <c:v>13053</c:v>
                </c:pt>
                <c:pt idx="137">
                  <c:v>13099</c:v>
                </c:pt>
                <c:pt idx="138">
                  <c:v>13130</c:v>
                </c:pt>
                <c:pt idx="139">
                  <c:v>13253</c:v>
                </c:pt>
                <c:pt idx="140">
                  <c:v>13669</c:v>
                </c:pt>
                <c:pt idx="141">
                  <c:v>13689</c:v>
                </c:pt>
                <c:pt idx="142">
                  <c:v>14234.5</c:v>
                </c:pt>
                <c:pt idx="143">
                  <c:v>14241</c:v>
                </c:pt>
                <c:pt idx="144">
                  <c:v>14242.5</c:v>
                </c:pt>
                <c:pt idx="145">
                  <c:v>14246</c:v>
                </c:pt>
                <c:pt idx="146">
                  <c:v>14248</c:v>
                </c:pt>
                <c:pt idx="147">
                  <c:v>14829.5</c:v>
                </c:pt>
                <c:pt idx="148">
                  <c:v>14931</c:v>
                </c:pt>
                <c:pt idx="149">
                  <c:v>15559</c:v>
                </c:pt>
                <c:pt idx="150">
                  <c:v>15564</c:v>
                </c:pt>
                <c:pt idx="151">
                  <c:v>15587</c:v>
                </c:pt>
                <c:pt idx="152">
                  <c:v>15618</c:v>
                </c:pt>
                <c:pt idx="153">
                  <c:v>15623</c:v>
                </c:pt>
                <c:pt idx="154">
                  <c:v>15636</c:v>
                </c:pt>
                <c:pt idx="155">
                  <c:v>15641</c:v>
                </c:pt>
                <c:pt idx="156">
                  <c:v>16095</c:v>
                </c:pt>
                <c:pt idx="157">
                  <c:v>16113</c:v>
                </c:pt>
                <c:pt idx="158">
                  <c:v>16124.5</c:v>
                </c:pt>
                <c:pt idx="159">
                  <c:v>16134</c:v>
                </c:pt>
                <c:pt idx="160">
                  <c:v>16134</c:v>
                </c:pt>
                <c:pt idx="161">
                  <c:v>16139</c:v>
                </c:pt>
                <c:pt idx="162">
                  <c:v>16139</c:v>
                </c:pt>
                <c:pt idx="163">
                  <c:v>16231</c:v>
                </c:pt>
                <c:pt idx="164">
                  <c:v>16249</c:v>
                </c:pt>
                <c:pt idx="165">
                  <c:v>16254</c:v>
                </c:pt>
                <c:pt idx="166">
                  <c:v>16298</c:v>
                </c:pt>
                <c:pt idx="167">
                  <c:v>16605</c:v>
                </c:pt>
                <c:pt idx="168">
                  <c:v>16695</c:v>
                </c:pt>
                <c:pt idx="169">
                  <c:v>16701</c:v>
                </c:pt>
                <c:pt idx="170">
                  <c:v>16764</c:v>
                </c:pt>
                <c:pt idx="171">
                  <c:v>16785</c:v>
                </c:pt>
                <c:pt idx="172">
                  <c:v>17229</c:v>
                </c:pt>
                <c:pt idx="173">
                  <c:v>17234</c:v>
                </c:pt>
                <c:pt idx="174">
                  <c:v>17247</c:v>
                </c:pt>
                <c:pt idx="175">
                  <c:v>17265</c:v>
                </c:pt>
                <c:pt idx="176">
                  <c:v>17265</c:v>
                </c:pt>
                <c:pt idx="177">
                  <c:v>17266.5</c:v>
                </c:pt>
                <c:pt idx="178">
                  <c:v>17266.5</c:v>
                </c:pt>
                <c:pt idx="179">
                  <c:v>17314</c:v>
                </c:pt>
                <c:pt idx="180">
                  <c:v>17316</c:v>
                </c:pt>
                <c:pt idx="181">
                  <c:v>17316</c:v>
                </c:pt>
                <c:pt idx="182">
                  <c:v>17316</c:v>
                </c:pt>
                <c:pt idx="183">
                  <c:v>17316</c:v>
                </c:pt>
                <c:pt idx="184">
                  <c:v>17317.5</c:v>
                </c:pt>
                <c:pt idx="185">
                  <c:v>17317.5</c:v>
                </c:pt>
                <c:pt idx="186">
                  <c:v>17317.5</c:v>
                </c:pt>
                <c:pt idx="187">
                  <c:v>17317.5</c:v>
                </c:pt>
                <c:pt idx="188">
                  <c:v>17337</c:v>
                </c:pt>
                <c:pt idx="189">
                  <c:v>17341</c:v>
                </c:pt>
                <c:pt idx="190">
                  <c:v>17350</c:v>
                </c:pt>
                <c:pt idx="191">
                  <c:v>17353.5</c:v>
                </c:pt>
                <c:pt idx="192">
                  <c:v>17353.5</c:v>
                </c:pt>
                <c:pt idx="193">
                  <c:v>17353.5</c:v>
                </c:pt>
                <c:pt idx="194">
                  <c:v>17353.5</c:v>
                </c:pt>
                <c:pt idx="195">
                  <c:v>17355</c:v>
                </c:pt>
                <c:pt idx="196">
                  <c:v>17355</c:v>
                </c:pt>
                <c:pt idx="197">
                  <c:v>17355</c:v>
                </c:pt>
                <c:pt idx="198">
                  <c:v>17355</c:v>
                </c:pt>
                <c:pt idx="199">
                  <c:v>17396</c:v>
                </c:pt>
                <c:pt idx="200">
                  <c:v>17414</c:v>
                </c:pt>
                <c:pt idx="201">
                  <c:v>17837</c:v>
                </c:pt>
                <c:pt idx="202">
                  <c:v>17875</c:v>
                </c:pt>
                <c:pt idx="203">
                  <c:v>17883</c:v>
                </c:pt>
                <c:pt idx="204">
                  <c:v>17883</c:v>
                </c:pt>
                <c:pt idx="205">
                  <c:v>17884.5</c:v>
                </c:pt>
                <c:pt idx="206">
                  <c:v>17884.5</c:v>
                </c:pt>
                <c:pt idx="207">
                  <c:v>17909</c:v>
                </c:pt>
                <c:pt idx="208">
                  <c:v>17909</c:v>
                </c:pt>
                <c:pt idx="209">
                  <c:v>17927</c:v>
                </c:pt>
                <c:pt idx="210">
                  <c:v>17968</c:v>
                </c:pt>
                <c:pt idx="211">
                  <c:v>18022</c:v>
                </c:pt>
                <c:pt idx="212">
                  <c:v>18040.5</c:v>
                </c:pt>
                <c:pt idx="213">
                  <c:v>18045</c:v>
                </c:pt>
                <c:pt idx="214">
                  <c:v>18045</c:v>
                </c:pt>
                <c:pt idx="215">
                  <c:v>18045</c:v>
                </c:pt>
                <c:pt idx="216">
                  <c:v>18045</c:v>
                </c:pt>
                <c:pt idx="217">
                  <c:v>18052</c:v>
                </c:pt>
                <c:pt idx="218">
                  <c:v>18103</c:v>
                </c:pt>
                <c:pt idx="219">
                  <c:v>18429</c:v>
                </c:pt>
                <c:pt idx="220">
                  <c:v>18563</c:v>
                </c:pt>
                <c:pt idx="221">
                  <c:v>18629</c:v>
                </c:pt>
                <c:pt idx="222">
                  <c:v>18645</c:v>
                </c:pt>
                <c:pt idx="223">
                  <c:v>19009</c:v>
                </c:pt>
                <c:pt idx="224">
                  <c:v>19009</c:v>
                </c:pt>
                <c:pt idx="225">
                  <c:v>19183</c:v>
                </c:pt>
                <c:pt idx="226">
                  <c:v>19191</c:v>
                </c:pt>
                <c:pt idx="227">
                  <c:v>19191</c:v>
                </c:pt>
                <c:pt idx="228">
                  <c:v>19191</c:v>
                </c:pt>
                <c:pt idx="229">
                  <c:v>19696</c:v>
                </c:pt>
                <c:pt idx="230">
                  <c:v>19787.5</c:v>
                </c:pt>
                <c:pt idx="231">
                  <c:v>19812</c:v>
                </c:pt>
                <c:pt idx="232">
                  <c:v>19817</c:v>
                </c:pt>
                <c:pt idx="233">
                  <c:v>20420</c:v>
                </c:pt>
                <c:pt idx="234">
                  <c:v>20450</c:v>
                </c:pt>
                <c:pt idx="235">
                  <c:v>20904</c:v>
                </c:pt>
                <c:pt idx="236">
                  <c:v>22053</c:v>
                </c:pt>
                <c:pt idx="237">
                  <c:v>22077.5</c:v>
                </c:pt>
                <c:pt idx="238">
                  <c:v>22107</c:v>
                </c:pt>
                <c:pt idx="239">
                  <c:v>22640</c:v>
                </c:pt>
                <c:pt idx="240">
                  <c:v>22723</c:v>
                </c:pt>
                <c:pt idx="241">
                  <c:v>22723</c:v>
                </c:pt>
                <c:pt idx="242">
                  <c:v>22723</c:v>
                </c:pt>
                <c:pt idx="243">
                  <c:v>22810</c:v>
                </c:pt>
                <c:pt idx="244">
                  <c:v>23278.5</c:v>
                </c:pt>
                <c:pt idx="245">
                  <c:v>23278.5</c:v>
                </c:pt>
                <c:pt idx="246">
                  <c:v>23278.5</c:v>
                </c:pt>
                <c:pt idx="247">
                  <c:v>23312</c:v>
                </c:pt>
                <c:pt idx="248">
                  <c:v>23392</c:v>
                </c:pt>
                <c:pt idx="249">
                  <c:v>23891.5</c:v>
                </c:pt>
                <c:pt idx="250">
                  <c:v>23891.5</c:v>
                </c:pt>
                <c:pt idx="251">
                  <c:v>23891.5</c:v>
                </c:pt>
                <c:pt idx="252">
                  <c:v>23898</c:v>
                </c:pt>
                <c:pt idx="253">
                  <c:v>23898</c:v>
                </c:pt>
                <c:pt idx="254">
                  <c:v>23898</c:v>
                </c:pt>
                <c:pt idx="255">
                  <c:v>23938</c:v>
                </c:pt>
                <c:pt idx="256">
                  <c:v>24087</c:v>
                </c:pt>
                <c:pt idx="257">
                  <c:v>24464</c:v>
                </c:pt>
                <c:pt idx="258">
                  <c:v>24520</c:v>
                </c:pt>
                <c:pt idx="259">
                  <c:v>24523</c:v>
                </c:pt>
                <c:pt idx="260">
                  <c:v>24664</c:v>
                </c:pt>
                <c:pt idx="261">
                  <c:v>24962</c:v>
                </c:pt>
                <c:pt idx="262">
                  <c:v>24962</c:v>
                </c:pt>
                <c:pt idx="263">
                  <c:v>24962</c:v>
                </c:pt>
                <c:pt idx="264">
                  <c:v>24962</c:v>
                </c:pt>
                <c:pt idx="265">
                  <c:v>24962</c:v>
                </c:pt>
                <c:pt idx="266">
                  <c:v>24962</c:v>
                </c:pt>
                <c:pt idx="267">
                  <c:v>24962</c:v>
                </c:pt>
                <c:pt idx="268">
                  <c:v>25031</c:v>
                </c:pt>
                <c:pt idx="269">
                  <c:v>25031</c:v>
                </c:pt>
                <c:pt idx="270">
                  <c:v>25069</c:v>
                </c:pt>
                <c:pt idx="271">
                  <c:v>25069</c:v>
                </c:pt>
                <c:pt idx="272">
                  <c:v>25069</c:v>
                </c:pt>
                <c:pt idx="273">
                  <c:v>25071</c:v>
                </c:pt>
                <c:pt idx="274">
                  <c:v>25071</c:v>
                </c:pt>
                <c:pt idx="275">
                  <c:v>25093</c:v>
                </c:pt>
                <c:pt idx="276">
                  <c:v>25093</c:v>
                </c:pt>
                <c:pt idx="277">
                  <c:v>25093</c:v>
                </c:pt>
                <c:pt idx="278">
                  <c:v>25265</c:v>
                </c:pt>
                <c:pt idx="279">
                  <c:v>25290</c:v>
                </c:pt>
                <c:pt idx="280">
                  <c:v>25737</c:v>
                </c:pt>
                <c:pt idx="281">
                  <c:v>25744</c:v>
                </c:pt>
                <c:pt idx="282">
                  <c:v>25790</c:v>
                </c:pt>
                <c:pt idx="283">
                  <c:v>25826</c:v>
                </c:pt>
                <c:pt idx="284">
                  <c:v>25844</c:v>
                </c:pt>
                <c:pt idx="285">
                  <c:v>26192</c:v>
                </c:pt>
                <c:pt idx="286">
                  <c:v>26201</c:v>
                </c:pt>
                <c:pt idx="287">
                  <c:v>26201</c:v>
                </c:pt>
                <c:pt idx="288">
                  <c:v>26276</c:v>
                </c:pt>
                <c:pt idx="289">
                  <c:v>26349</c:v>
                </c:pt>
                <c:pt idx="290">
                  <c:v>26408</c:v>
                </c:pt>
                <c:pt idx="291">
                  <c:v>26479</c:v>
                </c:pt>
                <c:pt idx="292">
                  <c:v>26883</c:v>
                </c:pt>
                <c:pt idx="293">
                  <c:v>26886</c:v>
                </c:pt>
                <c:pt idx="294">
                  <c:v>26886</c:v>
                </c:pt>
                <c:pt idx="295">
                  <c:v>26922</c:v>
                </c:pt>
                <c:pt idx="296">
                  <c:v>26924</c:v>
                </c:pt>
                <c:pt idx="297">
                  <c:v>26925.5</c:v>
                </c:pt>
                <c:pt idx="298">
                  <c:v>26958.5</c:v>
                </c:pt>
                <c:pt idx="299">
                  <c:v>26986</c:v>
                </c:pt>
                <c:pt idx="300">
                  <c:v>26998</c:v>
                </c:pt>
                <c:pt idx="301">
                  <c:v>27128.5</c:v>
                </c:pt>
                <c:pt idx="302">
                  <c:v>27422</c:v>
                </c:pt>
                <c:pt idx="303">
                  <c:v>27500.5</c:v>
                </c:pt>
                <c:pt idx="304">
                  <c:v>27527</c:v>
                </c:pt>
                <c:pt idx="305">
                  <c:v>27528</c:v>
                </c:pt>
                <c:pt idx="306">
                  <c:v>27547</c:v>
                </c:pt>
                <c:pt idx="307">
                  <c:v>27553</c:v>
                </c:pt>
                <c:pt idx="308">
                  <c:v>27553</c:v>
                </c:pt>
                <c:pt idx="309">
                  <c:v>28001</c:v>
                </c:pt>
                <c:pt idx="310">
                  <c:v>28071</c:v>
                </c:pt>
                <c:pt idx="311">
                  <c:v>28076</c:v>
                </c:pt>
                <c:pt idx="312">
                  <c:v>28732</c:v>
                </c:pt>
                <c:pt idx="313">
                  <c:v>28778</c:v>
                </c:pt>
                <c:pt idx="314">
                  <c:v>29134</c:v>
                </c:pt>
                <c:pt idx="315">
                  <c:v>29404</c:v>
                </c:pt>
                <c:pt idx="316">
                  <c:v>29706</c:v>
                </c:pt>
                <c:pt idx="317">
                  <c:v>29801</c:v>
                </c:pt>
                <c:pt idx="318">
                  <c:v>29917</c:v>
                </c:pt>
                <c:pt idx="319">
                  <c:v>30017</c:v>
                </c:pt>
                <c:pt idx="320">
                  <c:v>30046.5</c:v>
                </c:pt>
                <c:pt idx="321">
                  <c:v>30378</c:v>
                </c:pt>
                <c:pt idx="322">
                  <c:v>30623</c:v>
                </c:pt>
                <c:pt idx="323">
                  <c:v>30629.5</c:v>
                </c:pt>
                <c:pt idx="324">
                  <c:v>30671</c:v>
                </c:pt>
                <c:pt idx="325">
                  <c:v>30979</c:v>
                </c:pt>
                <c:pt idx="326">
                  <c:v>31054.5</c:v>
                </c:pt>
                <c:pt idx="327">
                  <c:v>31060</c:v>
                </c:pt>
                <c:pt idx="328">
                  <c:v>31106</c:v>
                </c:pt>
                <c:pt idx="329">
                  <c:v>31130</c:v>
                </c:pt>
                <c:pt idx="330">
                  <c:v>31574</c:v>
                </c:pt>
                <c:pt idx="331">
                  <c:v>31669</c:v>
                </c:pt>
                <c:pt idx="332">
                  <c:v>31707</c:v>
                </c:pt>
                <c:pt idx="333">
                  <c:v>31707</c:v>
                </c:pt>
                <c:pt idx="334">
                  <c:v>31713</c:v>
                </c:pt>
                <c:pt idx="335">
                  <c:v>31761</c:v>
                </c:pt>
                <c:pt idx="336">
                  <c:v>31761</c:v>
                </c:pt>
                <c:pt idx="337">
                  <c:v>32169</c:v>
                </c:pt>
                <c:pt idx="338">
                  <c:v>32180.5</c:v>
                </c:pt>
                <c:pt idx="339">
                  <c:v>32188.5</c:v>
                </c:pt>
                <c:pt idx="340">
                  <c:v>32235</c:v>
                </c:pt>
                <c:pt idx="341">
                  <c:v>32235</c:v>
                </c:pt>
                <c:pt idx="342">
                  <c:v>32237.5</c:v>
                </c:pt>
                <c:pt idx="343">
                  <c:v>32253</c:v>
                </c:pt>
                <c:pt idx="344">
                  <c:v>32343</c:v>
                </c:pt>
                <c:pt idx="345">
                  <c:v>32391.5</c:v>
                </c:pt>
                <c:pt idx="346">
                  <c:v>32794</c:v>
                </c:pt>
                <c:pt idx="347">
                  <c:v>32794</c:v>
                </c:pt>
                <c:pt idx="348">
                  <c:v>32843</c:v>
                </c:pt>
                <c:pt idx="349">
                  <c:v>32872</c:v>
                </c:pt>
                <c:pt idx="350">
                  <c:v>32873.5</c:v>
                </c:pt>
                <c:pt idx="351">
                  <c:v>32968.5</c:v>
                </c:pt>
                <c:pt idx="352">
                  <c:v>33455.5</c:v>
                </c:pt>
                <c:pt idx="353">
                  <c:v>33559</c:v>
                </c:pt>
                <c:pt idx="354">
                  <c:v>33997</c:v>
                </c:pt>
                <c:pt idx="355">
                  <c:v>34041</c:v>
                </c:pt>
                <c:pt idx="356">
                  <c:v>34044</c:v>
                </c:pt>
                <c:pt idx="357">
                  <c:v>34082</c:v>
                </c:pt>
                <c:pt idx="358">
                  <c:v>34091.5</c:v>
                </c:pt>
                <c:pt idx="359">
                  <c:v>34118</c:v>
                </c:pt>
                <c:pt idx="360">
                  <c:v>34190</c:v>
                </c:pt>
                <c:pt idx="361">
                  <c:v>34574</c:v>
                </c:pt>
                <c:pt idx="362">
                  <c:v>34618</c:v>
                </c:pt>
                <c:pt idx="363">
                  <c:v>35151</c:v>
                </c:pt>
                <c:pt idx="364">
                  <c:v>35275</c:v>
                </c:pt>
                <c:pt idx="365">
                  <c:v>35280</c:v>
                </c:pt>
                <c:pt idx="366">
                  <c:v>35288</c:v>
                </c:pt>
                <c:pt idx="367">
                  <c:v>35298</c:v>
                </c:pt>
                <c:pt idx="368">
                  <c:v>35316</c:v>
                </c:pt>
                <c:pt idx="369">
                  <c:v>35403</c:v>
                </c:pt>
                <c:pt idx="370">
                  <c:v>35823</c:v>
                </c:pt>
                <c:pt idx="371">
                  <c:v>35827.5</c:v>
                </c:pt>
                <c:pt idx="372">
                  <c:v>35914</c:v>
                </c:pt>
                <c:pt idx="373">
                  <c:v>35950</c:v>
                </c:pt>
                <c:pt idx="374">
                  <c:v>35996</c:v>
                </c:pt>
                <c:pt idx="375">
                  <c:v>35925.5</c:v>
                </c:pt>
                <c:pt idx="376">
                  <c:v>35925.5</c:v>
                </c:pt>
                <c:pt idx="377">
                  <c:v>36336</c:v>
                </c:pt>
                <c:pt idx="378">
                  <c:v>36423</c:v>
                </c:pt>
                <c:pt idx="379">
                  <c:v>36586</c:v>
                </c:pt>
                <c:pt idx="380">
                  <c:v>36652</c:v>
                </c:pt>
                <c:pt idx="381">
                  <c:v>34134</c:v>
                </c:pt>
                <c:pt idx="382">
                  <c:v>35244</c:v>
                </c:pt>
                <c:pt idx="383">
                  <c:v>37099</c:v>
                </c:pt>
                <c:pt idx="384">
                  <c:v>36990</c:v>
                </c:pt>
                <c:pt idx="385">
                  <c:v>37003</c:v>
                </c:pt>
                <c:pt idx="386">
                  <c:v>37034</c:v>
                </c:pt>
                <c:pt idx="387">
                  <c:v>37204</c:v>
                </c:pt>
                <c:pt idx="388">
                  <c:v>35823</c:v>
                </c:pt>
                <c:pt idx="389">
                  <c:v>36336</c:v>
                </c:pt>
                <c:pt idx="390">
                  <c:v>36423</c:v>
                </c:pt>
                <c:pt idx="391">
                  <c:v>36586</c:v>
                </c:pt>
                <c:pt idx="392">
                  <c:v>36652</c:v>
                </c:pt>
                <c:pt idx="393">
                  <c:v>36990</c:v>
                </c:pt>
                <c:pt idx="394">
                  <c:v>37003</c:v>
                </c:pt>
                <c:pt idx="395">
                  <c:v>37034</c:v>
                </c:pt>
                <c:pt idx="396">
                  <c:v>37204</c:v>
                </c:pt>
                <c:pt idx="397">
                  <c:v>37585</c:v>
                </c:pt>
                <c:pt idx="398">
                  <c:v>37635</c:v>
                </c:pt>
                <c:pt idx="399">
                  <c:v>37742</c:v>
                </c:pt>
                <c:pt idx="400">
                  <c:v>37812</c:v>
                </c:pt>
                <c:pt idx="401">
                  <c:v>37514</c:v>
                </c:pt>
                <c:pt idx="402">
                  <c:v>38157</c:v>
                </c:pt>
              </c:numCache>
            </c:numRef>
          </c:xVal>
          <c:yVal>
            <c:numRef>
              <c:f>'Active 1'!$R$21:$R$960</c:f>
              <c:numCache>
                <c:formatCode>General</c:formatCode>
                <c:ptCount val="940"/>
                <c:pt idx="0">
                  <c:v>-0.11012546999700135</c:v>
                </c:pt>
                <c:pt idx="47">
                  <c:v>-2.8493520003394224E-2</c:v>
                </c:pt>
                <c:pt idx="51">
                  <c:v>-4.8651229997631162E-2</c:v>
                </c:pt>
                <c:pt idx="88">
                  <c:v>-3.3954610000364482E-2</c:v>
                </c:pt>
                <c:pt idx="211">
                  <c:v>-6.9357479995233007E-2</c:v>
                </c:pt>
                <c:pt idx="212">
                  <c:v>0.14290873000572901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5E5-4857-AD6E-E13BC00B6085}"/>
            </c:ext>
          </c:extLst>
        </c:ser>
        <c:ser>
          <c:idx val="9"/>
          <c:order val="9"/>
          <c:tx>
            <c:strRef>
              <c:f>'Active 1'!$W$1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'Active 1'!$V$2:$V$18</c:f>
              <c:numCache>
                <c:formatCode>General</c:formatCode>
                <c:ptCount val="17"/>
                <c:pt idx="0">
                  <c:v>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8000</c:v>
                </c:pt>
                <c:pt idx="5">
                  <c:v>10000</c:v>
                </c:pt>
                <c:pt idx="6">
                  <c:v>12000</c:v>
                </c:pt>
                <c:pt idx="7">
                  <c:v>14000</c:v>
                </c:pt>
                <c:pt idx="8">
                  <c:v>16000</c:v>
                </c:pt>
                <c:pt idx="9">
                  <c:v>18000</c:v>
                </c:pt>
                <c:pt idx="10">
                  <c:v>20000</c:v>
                </c:pt>
                <c:pt idx="11">
                  <c:v>22000</c:v>
                </c:pt>
                <c:pt idx="12">
                  <c:v>24000</c:v>
                </c:pt>
                <c:pt idx="13">
                  <c:v>26000</c:v>
                </c:pt>
                <c:pt idx="14">
                  <c:v>28000</c:v>
                </c:pt>
                <c:pt idx="15">
                  <c:v>30000</c:v>
                </c:pt>
                <c:pt idx="16">
                  <c:v>32000</c:v>
                </c:pt>
              </c:numCache>
            </c:numRef>
          </c:xVal>
          <c:yVal>
            <c:numRef>
              <c:f>'Active 1'!$W$2:$W$18</c:f>
              <c:numCache>
                <c:formatCode>General</c:formatCode>
                <c:ptCount val="17"/>
                <c:pt idx="0">
                  <c:v>-2.4485716153482022E-3</c:v>
                </c:pt>
                <c:pt idx="1">
                  <c:v>1.9456076777213036E-4</c:v>
                </c:pt>
                <c:pt idx="2">
                  <c:v>2.0155624556926718E-3</c:v>
                </c:pt>
                <c:pt idx="3">
                  <c:v>3.0144334484134227E-3</c:v>
                </c:pt>
                <c:pt idx="4">
                  <c:v>3.1911737459343805E-3</c:v>
                </c:pt>
                <c:pt idx="5">
                  <c:v>2.5457833482555488E-3</c:v>
                </c:pt>
                <c:pt idx="6">
                  <c:v>1.0782622553769262E-3</c:v>
                </c:pt>
                <c:pt idx="7">
                  <c:v>-1.2113895327014873E-3</c:v>
                </c:pt>
                <c:pt idx="8">
                  <c:v>-4.3231720159796934E-3</c:v>
                </c:pt>
                <c:pt idx="9">
                  <c:v>-8.2570851944576938E-3</c:v>
                </c:pt>
                <c:pt idx="10">
                  <c:v>-1.3013129068135478E-2</c:v>
                </c:pt>
                <c:pt idx="11">
                  <c:v>-1.8591303637013053E-2</c:v>
                </c:pt>
                <c:pt idx="12">
                  <c:v>-2.4991608901090423E-2</c:v>
                </c:pt>
                <c:pt idx="13">
                  <c:v>-3.2214044860367587E-2</c:v>
                </c:pt>
                <c:pt idx="14">
                  <c:v>-4.0258611514844535E-2</c:v>
                </c:pt>
                <c:pt idx="15">
                  <c:v>-4.9125308864521273E-2</c:v>
                </c:pt>
                <c:pt idx="16">
                  <c:v>-5.881413690939781E-2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5E5-4857-AD6E-E13BC00B6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8097680"/>
        <c:axId val="1"/>
      </c:scatterChart>
      <c:valAx>
        <c:axId val="658097680"/>
        <c:scaling>
          <c:orientation val="minMax"/>
          <c:max val="40000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01204086777287"/>
              <c:y val="0.870481927710843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4"/>
          <c:min val="-0.15000000000000002"/>
        </c:scaling>
        <c:delete val="0"/>
        <c:axPos val="l"/>
        <c:majorGridlines>
          <c:spPr>
            <a:ln w="3175">
              <a:solidFill>
                <a:srgbClr val="424242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022598870056499E-2"/>
              <c:y val="0.385542168674698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809768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971766241084269"/>
          <c:y val="0.92168674698795183"/>
          <c:w val="0.78248691371205714"/>
          <c:h val="6.02409638554216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BX And -- O-C Diagram</a:t>
            </a:r>
          </a:p>
        </c:rich>
      </c:tx>
      <c:layout>
        <c:manualLayout>
          <c:xMode val="edge"/>
          <c:yMode val="edge"/>
          <c:x val="0.40892245346655087"/>
          <c:y val="3.34261838440111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110373478127752E-2"/>
          <c:y val="0.12256267409470752"/>
          <c:w val="0.89591186482519269"/>
          <c:h val="0.6629526462395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Q_fit!$E$20</c:f>
              <c:strCache>
                <c:ptCount val="1"/>
                <c:pt idx="0">
                  <c:v>Y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Q_fit!$D$21:$D$240</c:f>
              <c:numCache>
                <c:formatCode>General</c:formatCode>
                <c:ptCount val="220"/>
                <c:pt idx="0">
                  <c:v>-3.5829499999999999</c:v>
                </c:pt>
                <c:pt idx="1">
                  <c:v>-3.5341</c:v>
                </c:pt>
                <c:pt idx="2">
                  <c:v>-3.4823</c:v>
                </c:pt>
                <c:pt idx="3">
                  <c:v>-3.3037999999999998</c:v>
                </c:pt>
                <c:pt idx="4">
                  <c:v>-3.2237</c:v>
                </c:pt>
                <c:pt idx="5">
                  <c:v>-3.1732</c:v>
                </c:pt>
                <c:pt idx="6">
                  <c:v>-2.948</c:v>
                </c:pt>
                <c:pt idx="7">
                  <c:v>-2.5859000000000001</c:v>
                </c:pt>
                <c:pt idx="8">
                  <c:v>-2.5773999999999999</c:v>
                </c:pt>
                <c:pt idx="9">
                  <c:v>-2.5305</c:v>
                </c:pt>
                <c:pt idx="10">
                  <c:v>-2.2267999999999999</c:v>
                </c:pt>
                <c:pt idx="11">
                  <c:v>-2.2141999999999999</c:v>
                </c:pt>
                <c:pt idx="12">
                  <c:v>-2.0428999999999999</c:v>
                </c:pt>
                <c:pt idx="13">
                  <c:v>-1.50315</c:v>
                </c:pt>
                <c:pt idx="14">
                  <c:v>-1.3154999999999999</c:v>
                </c:pt>
                <c:pt idx="15">
                  <c:v>-1.1890000000000001</c:v>
                </c:pt>
                <c:pt idx="16">
                  <c:v>-1.0198</c:v>
                </c:pt>
                <c:pt idx="17">
                  <c:v>-1.0168999999999999</c:v>
                </c:pt>
                <c:pt idx="18">
                  <c:v>-1.0145</c:v>
                </c:pt>
                <c:pt idx="19">
                  <c:v>-0.97260000000000002</c:v>
                </c:pt>
                <c:pt idx="20">
                  <c:v>-0.97209999999999996</c:v>
                </c:pt>
                <c:pt idx="21">
                  <c:v>-0.96399999999999997</c:v>
                </c:pt>
                <c:pt idx="22">
                  <c:v>-0.90680000000000005</c:v>
                </c:pt>
                <c:pt idx="23">
                  <c:v>-0.89365000000000006</c:v>
                </c:pt>
                <c:pt idx="24">
                  <c:v>-0.83430000000000004</c:v>
                </c:pt>
                <c:pt idx="25">
                  <c:v>-0.79010000000000002</c:v>
                </c:pt>
                <c:pt idx="26">
                  <c:v>-0.48959999999999998</c:v>
                </c:pt>
                <c:pt idx="27">
                  <c:v>-0.48470000000000002</c:v>
                </c:pt>
                <c:pt idx="28">
                  <c:v>-0.4829</c:v>
                </c:pt>
                <c:pt idx="29">
                  <c:v>-0.37469999999999998</c:v>
                </c:pt>
                <c:pt idx="30">
                  <c:v>-0.37159999999999999</c:v>
                </c:pt>
                <c:pt idx="31">
                  <c:v>-0.29980000000000001</c:v>
                </c:pt>
                <c:pt idx="32">
                  <c:v>-0.29799999999999999</c:v>
                </c:pt>
                <c:pt idx="33">
                  <c:v>-0.29389999999999999</c:v>
                </c:pt>
                <c:pt idx="34">
                  <c:v>-0.29260000000000003</c:v>
                </c:pt>
                <c:pt idx="35">
                  <c:v>0</c:v>
                </c:pt>
                <c:pt idx="36">
                  <c:v>1.6000000000000001E-3</c:v>
                </c:pt>
                <c:pt idx="37">
                  <c:v>0.10685</c:v>
                </c:pt>
                <c:pt idx="38">
                  <c:v>0.2853</c:v>
                </c:pt>
                <c:pt idx="39">
                  <c:v>0.30659999999999998</c:v>
                </c:pt>
                <c:pt idx="40">
                  <c:v>0.40970000000000001</c:v>
                </c:pt>
                <c:pt idx="41">
                  <c:v>0.41084999999999999</c:v>
                </c:pt>
                <c:pt idx="42">
                  <c:v>0.41099999999999998</c:v>
                </c:pt>
                <c:pt idx="43">
                  <c:v>0.41099999999999998</c:v>
                </c:pt>
                <c:pt idx="44">
                  <c:v>0.4143</c:v>
                </c:pt>
                <c:pt idx="45">
                  <c:v>0.41444999999999999</c:v>
                </c:pt>
                <c:pt idx="46">
                  <c:v>0.41510000000000002</c:v>
                </c:pt>
                <c:pt idx="47">
                  <c:v>0.46870000000000001</c:v>
                </c:pt>
                <c:pt idx="48">
                  <c:v>0.47770000000000001</c:v>
                </c:pt>
                <c:pt idx="49">
                  <c:v>0.48130000000000001</c:v>
                </c:pt>
                <c:pt idx="50">
                  <c:v>0.58540000000000003</c:v>
                </c:pt>
                <c:pt idx="51">
                  <c:v>0.58589999999999998</c:v>
                </c:pt>
                <c:pt idx="52">
                  <c:v>0.58950000000000002</c:v>
                </c:pt>
                <c:pt idx="53">
                  <c:v>0.59079999999999999</c:v>
                </c:pt>
                <c:pt idx="54">
                  <c:v>0.59230000000000005</c:v>
                </c:pt>
                <c:pt idx="55">
                  <c:v>0.59850000000000003</c:v>
                </c:pt>
                <c:pt idx="56">
                  <c:v>0.61619999999999997</c:v>
                </c:pt>
                <c:pt idx="57">
                  <c:v>0.65029999999999999</c:v>
                </c:pt>
                <c:pt idx="58">
                  <c:v>0.66800000000000004</c:v>
                </c:pt>
                <c:pt idx="59">
                  <c:v>0.69950000000000001</c:v>
                </c:pt>
                <c:pt idx="60">
                  <c:v>0.70620000000000005</c:v>
                </c:pt>
                <c:pt idx="61">
                  <c:v>0.70799999999999996</c:v>
                </c:pt>
                <c:pt idx="62">
                  <c:v>0.71440000000000003</c:v>
                </c:pt>
                <c:pt idx="63">
                  <c:v>0.75719999999999998</c:v>
                </c:pt>
                <c:pt idx="64">
                  <c:v>0.75849999999999995</c:v>
                </c:pt>
                <c:pt idx="65">
                  <c:v>0.75900000000000001</c:v>
                </c:pt>
                <c:pt idx="66">
                  <c:v>0.76339999999999997</c:v>
                </c:pt>
                <c:pt idx="67">
                  <c:v>0.76739999999999997</c:v>
                </c:pt>
                <c:pt idx="68">
                  <c:v>0.76790000000000003</c:v>
                </c:pt>
                <c:pt idx="69">
                  <c:v>0.77059999999999995</c:v>
                </c:pt>
                <c:pt idx="70">
                  <c:v>0.7782</c:v>
                </c:pt>
                <c:pt idx="71">
                  <c:v>0.82469999999999999</c:v>
                </c:pt>
                <c:pt idx="72">
                  <c:v>0.83109999999999995</c:v>
                </c:pt>
                <c:pt idx="73">
                  <c:v>0.83140000000000003</c:v>
                </c:pt>
                <c:pt idx="74">
                  <c:v>0.83420000000000005</c:v>
                </c:pt>
                <c:pt idx="75">
                  <c:v>0.84419999999999995</c:v>
                </c:pt>
                <c:pt idx="76">
                  <c:v>0.88044999999999995</c:v>
                </c:pt>
                <c:pt idx="77">
                  <c:v>0.88880000000000003</c:v>
                </c:pt>
                <c:pt idx="78">
                  <c:v>0.88880000000000003</c:v>
                </c:pt>
                <c:pt idx="79">
                  <c:v>0.90269999999999995</c:v>
                </c:pt>
                <c:pt idx="80">
                  <c:v>0.95730000000000004</c:v>
                </c:pt>
                <c:pt idx="81">
                  <c:v>0.96284999999999998</c:v>
                </c:pt>
                <c:pt idx="82">
                  <c:v>0.96694999999999998</c:v>
                </c:pt>
                <c:pt idx="83">
                  <c:v>0.97335000000000005</c:v>
                </c:pt>
                <c:pt idx="84">
                  <c:v>1.0135000000000001</c:v>
                </c:pt>
                <c:pt idx="85">
                  <c:v>1.0194000000000001</c:v>
                </c:pt>
                <c:pt idx="86">
                  <c:v>1.0258</c:v>
                </c:pt>
                <c:pt idx="87">
                  <c:v>1.0323500000000001</c:v>
                </c:pt>
                <c:pt idx="88">
                  <c:v>1.0341499999999999</c:v>
                </c:pt>
                <c:pt idx="89">
                  <c:v>1.0627</c:v>
                </c:pt>
                <c:pt idx="90">
                  <c:v>1.0627</c:v>
                </c:pt>
                <c:pt idx="91">
                  <c:v>1.0662</c:v>
                </c:pt>
                <c:pt idx="92">
                  <c:v>1.0663499999999999</c:v>
                </c:pt>
                <c:pt idx="93">
                  <c:v>1.0676000000000001</c:v>
                </c:pt>
                <c:pt idx="94">
                  <c:v>1.0704</c:v>
                </c:pt>
                <c:pt idx="95">
                  <c:v>1.0707</c:v>
                </c:pt>
                <c:pt idx="96">
                  <c:v>1.0716000000000001</c:v>
                </c:pt>
                <c:pt idx="97">
                  <c:v>1.0748</c:v>
                </c:pt>
                <c:pt idx="98">
                  <c:v>1.0761000000000001</c:v>
                </c:pt>
                <c:pt idx="99">
                  <c:v>1.0768500000000001</c:v>
                </c:pt>
                <c:pt idx="100">
                  <c:v>1.077</c:v>
                </c:pt>
                <c:pt idx="101">
                  <c:v>1.0840000000000001</c:v>
                </c:pt>
                <c:pt idx="102">
                  <c:v>1.0893999999999999</c:v>
                </c:pt>
                <c:pt idx="103">
                  <c:v>1.12415</c:v>
                </c:pt>
                <c:pt idx="104">
                  <c:v>1.1271</c:v>
                </c:pt>
                <c:pt idx="105">
                  <c:v>1.1295999999999999</c:v>
                </c:pt>
                <c:pt idx="106">
                  <c:v>1.1312</c:v>
                </c:pt>
                <c:pt idx="107">
                  <c:v>1.1337999999999999</c:v>
                </c:pt>
                <c:pt idx="108">
                  <c:v>1.1337999999999999</c:v>
                </c:pt>
                <c:pt idx="109">
                  <c:v>1.1354500000000001</c:v>
                </c:pt>
                <c:pt idx="110">
                  <c:v>1.1354500000000001</c:v>
                </c:pt>
                <c:pt idx="111">
                  <c:v>1.1355999999999999</c:v>
                </c:pt>
                <c:pt idx="112">
                  <c:v>1.1355999999999999</c:v>
                </c:pt>
                <c:pt idx="113">
                  <c:v>1.1396999999999999</c:v>
                </c:pt>
                <c:pt idx="114">
                  <c:v>1.1407</c:v>
                </c:pt>
                <c:pt idx="115">
                  <c:v>1.1432</c:v>
                </c:pt>
                <c:pt idx="116">
                  <c:v>1.1443000000000001</c:v>
                </c:pt>
                <c:pt idx="117">
                  <c:v>1.1453</c:v>
                </c:pt>
                <c:pt idx="118">
                  <c:v>1.1825000000000001</c:v>
                </c:pt>
                <c:pt idx="119">
                  <c:v>1.1853</c:v>
                </c:pt>
                <c:pt idx="120">
                  <c:v>1.1879</c:v>
                </c:pt>
                <c:pt idx="121">
                  <c:v>1.1907000000000001</c:v>
                </c:pt>
                <c:pt idx="122">
                  <c:v>1.1933</c:v>
                </c:pt>
                <c:pt idx="123">
                  <c:v>1.1933499999999999</c:v>
                </c:pt>
                <c:pt idx="124">
                  <c:v>1.1934</c:v>
                </c:pt>
                <c:pt idx="125">
                  <c:v>1.1952</c:v>
                </c:pt>
                <c:pt idx="126">
                  <c:v>1.1979</c:v>
                </c:pt>
                <c:pt idx="127">
                  <c:v>1.1992</c:v>
                </c:pt>
                <c:pt idx="128">
                  <c:v>1.1997</c:v>
                </c:pt>
                <c:pt idx="129">
                  <c:v>1.2042999999999999</c:v>
                </c:pt>
                <c:pt idx="130">
                  <c:v>1.2464999999999999</c:v>
                </c:pt>
                <c:pt idx="131">
                  <c:v>1.2476</c:v>
                </c:pt>
                <c:pt idx="132">
                  <c:v>1.252</c:v>
                </c:pt>
                <c:pt idx="133">
                  <c:v>1.3052999999999999</c:v>
                </c:pt>
                <c:pt idx="134">
                  <c:v>1.3099000000000001</c:v>
                </c:pt>
                <c:pt idx="135">
                  <c:v>1.3129999999999999</c:v>
                </c:pt>
                <c:pt idx="136">
                  <c:v>1.3252999999999999</c:v>
                </c:pt>
                <c:pt idx="137">
                  <c:v>1.3669</c:v>
                </c:pt>
                <c:pt idx="138">
                  <c:v>1.3689</c:v>
                </c:pt>
                <c:pt idx="139">
                  <c:v>1.4234500000000001</c:v>
                </c:pt>
                <c:pt idx="140">
                  <c:v>1.4240999999999999</c:v>
                </c:pt>
                <c:pt idx="141">
                  <c:v>1.42425</c:v>
                </c:pt>
                <c:pt idx="142">
                  <c:v>1.4246000000000001</c:v>
                </c:pt>
                <c:pt idx="143">
                  <c:v>1.4248000000000001</c:v>
                </c:pt>
                <c:pt idx="144">
                  <c:v>1.48295</c:v>
                </c:pt>
                <c:pt idx="145">
                  <c:v>1.4931000000000001</c:v>
                </c:pt>
                <c:pt idx="146">
                  <c:v>1.5559000000000001</c:v>
                </c:pt>
                <c:pt idx="147">
                  <c:v>1.5564</c:v>
                </c:pt>
                <c:pt idx="148">
                  <c:v>1.5587</c:v>
                </c:pt>
                <c:pt idx="149">
                  <c:v>1.5618000000000001</c:v>
                </c:pt>
                <c:pt idx="150">
                  <c:v>1.5623</c:v>
                </c:pt>
                <c:pt idx="151">
                  <c:v>1.5636000000000001</c:v>
                </c:pt>
                <c:pt idx="152">
                  <c:v>1.5641</c:v>
                </c:pt>
                <c:pt idx="153">
                  <c:v>1.6094999999999999</c:v>
                </c:pt>
                <c:pt idx="154">
                  <c:v>1.6113</c:v>
                </c:pt>
                <c:pt idx="155">
                  <c:v>1.6124499999999999</c:v>
                </c:pt>
                <c:pt idx="156">
                  <c:v>1.6133999999999999</c:v>
                </c:pt>
                <c:pt idx="157">
                  <c:v>1.6133999999999999</c:v>
                </c:pt>
                <c:pt idx="158">
                  <c:v>1.6138999999999999</c:v>
                </c:pt>
                <c:pt idx="159">
                  <c:v>1.6138999999999999</c:v>
                </c:pt>
                <c:pt idx="160">
                  <c:v>1.6231</c:v>
                </c:pt>
                <c:pt idx="161">
                  <c:v>1.6249</c:v>
                </c:pt>
                <c:pt idx="162">
                  <c:v>1.6254</c:v>
                </c:pt>
                <c:pt idx="163">
                  <c:v>1.6297999999999999</c:v>
                </c:pt>
                <c:pt idx="164">
                  <c:v>1.6605000000000001</c:v>
                </c:pt>
                <c:pt idx="165">
                  <c:v>1.6695</c:v>
                </c:pt>
                <c:pt idx="166">
                  <c:v>1.6700999999999999</c:v>
                </c:pt>
                <c:pt idx="167">
                  <c:v>1.6763999999999999</c:v>
                </c:pt>
                <c:pt idx="168">
                  <c:v>1.6785000000000001</c:v>
                </c:pt>
                <c:pt idx="169">
                  <c:v>1.7229000000000001</c:v>
                </c:pt>
                <c:pt idx="170">
                  <c:v>1.7234</c:v>
                </c:pt>
                <c:pt idx="171">
                  <c:v>1.7246999999999999</c:v>
                </c:pt>
                <c:pt idx="172">
                  <c:v>1.7264999999999999</c:v>
                </c:pt>
                <c:pt idx="173">
                  <c:v>1.7264999999999999</c:v>
                </c:pt>
                <c:pt idx="174">
                  <c:v>1.72665</c:v>
                </c:pt>
                <c:pt idx="175">
                  <c:v>1.72665</c:v>
                </c:pt>
                <c:pt idx="176">
                  <c:v>1.7314000000000001</c:v>
                </c:pt>
                <c:pt idx="177">
                  <c:v>1.7316</c:v>
                </c:pt>
                <c:pt idx="178">
                  <c:v>1.7316</c:v>
                </c:pt>
                <c:pt idx="179">
                  <c:v>1.7316</c:v>
                </c:pt>
                <c:pt idx="180">
                  <c:v>1.7316</c:v>
                </c:pt>
                <c:pt idx="181">
                  <c:v>1.7317499999999999</c:v>
                </c:pt>
                <c:pt idx="182">
                  <c:v>1.7317499999999999</c:v>
                </c:pt>
                <c:pt idx="183">
                  <c:v>1.7317499999999999</c:v>
                </c:pt>
                <c:pt idx="184">
                  <c:v>1.7317499999999999</c:v>
                </c:pt>
                <c:pt idx="185">
                  <c:v>1.7337</c:v>
                </c:pt>
                <c:pt idx="186">
                  <c:v>1.7341</c:v>
                </c:pt>
                <c:pt idx="187">
                  <c:v>1.7350000000000001</c:v>
                </c:pt>
                <c:pt idx="188">
                  <c:v>1.7353499999999999</c:v>
                </c:pt>
                <c:pt idx="189">
                  <c:v>1.7353499999999999</c:v>
                </c:pt>
                <c:pt idx="190">
                  <c:v>1.7353499999999999</c:v>
                </c:pt>
                <c:pt idx="191">
                  <c:v>1.7353499999999999</c:v>
                </c:pt>
                <c:pt idx="192">
                  <c:v>1.7355</c:v>
                </c:pt>
                <c:pt idx="193">
                  <c:v>1.7355</c:v>
                </c:pt>
                <c:pt idx="194">
                  <c:v>1.7355</c:v>
                </c:pt>
                <c:pt idx="195">
                  <c:v>1.7355</c:v>
                </c:pt>
                <c:pt idx="196">
                  <c:v>1.7396</c:v>
                </c:pt>
                <c:pt idx="197">
                  <c:v>1.7414000000000001</c:v>
                </c:pt>
                <c:pt idx="198">
                  <c:v>1.7837000000000001</c:v>
                </c:pt>
                <c:pt idx="199">
                  <c:v>1.7875000000000001</c:v>
                </c:pt>
                <c:pt idx="200">
                  <c:v>1.7883</c:v>
                </c:pt>
                <c:pt idx="201">
                  <c:v>1.7883</c:v>
                </c:pt>
                <c:pt idx="202">
                  <c:v>1.7884500000000001</c:v>
                </c:pt>
                <c:pt idx="203">
                  <c:v>1.7884500000000001</c:v>
                </c:pt>
                <c:pt idx="204">
                  <c:v>1.7908999999999999</c:v>
                </c:pt>
                <c:pt idx="205">
                  <c:v>1.7908999999999999</c:v>
                </c:pt>
                <c:pt idx="206">
                  <c:v>1.7927</c:v>
                </c:pt>
                <c:pt idx="207">
                  <c:v>1.7968</c:v>
                </c:pt>
                <c:pt idx="208">
                  <c:v>1.8045</c:v>
                </c:pt>
                <c:pt idx="209">
                  <c:v>1.8045</c:v>
                </c:pt>
                <c:pt idx="210">
                  <c:v>1.8045</c:v>
                </c:pt>
                <c:pt idx="211">
                  <c:v>1.8045</c:v>
                </c:pt>
                <c:pt idx="212">
                  <c:v>1.8051999999999999</c:v>
                </c:pt>
                <c:pt idx="213">
                  <c:v>1.8103</c:v>
                </c:pt>
                <c:pt idx="214">
                  <c:v>1.8429</c:v>
                </c:pt>
                <c:pt idx="215">
                  <c:v>1.8563000000000001</c:v>
                </c:pt>
                <c:pt idx="216">
                  <c:v>1.8629</c:v>
                </c:pt>
                <c:pt idx="217">
                  <c:v>1.8645</c:v>
                </c:pt>
                <c:pt idx="218">
                  <c:v>1.9009</c:v>
                </c:pt>
                <c:pt idx="219">
                  <c:v>1.9009</c:v>
                </c:pt>
              </c:numCache>
            </c:numRef>
          </c:xVal>
          <c:yVal>
            <c:numRef>
              <c:f>Q_fit!$E$21:$E$240</c:f>
              <c:numCache>
                <c:formatCode>General</c:formatCode>
                <c:ptCount val="220"/>
                <c:pt idx="0">
                  <c:v>-0.11012546999700135</c:v>
                </c:pt>
                <c:pt idx="1">
                  <c:v>8.8530940001874114E-2</c:v>
                </c:pt>
                <c:pt idx="2">
                  <c:v>6.8784819999564206E-2</c:v>
                </c:pt>
                <c:pt idx="3">
                  <c:v>9.2902919999687583E-2</c:v>
                </c:pt>
                <c:pt idx="4">
                  <c:v>6.051558000035584E-2</c:v>
                </c:pt>
                <c:pt idx="5">
                  <c:v>7.2268880001502112E-2</c:v>
                </c:pt>
                <c:pt idx="6">
                  <c:v>0.12252320000334294</c:v>
                </c:pt>
                <c:pt idx="7">
                  <c:v>8.4877059998689219E-2</c:v>
                </c:pt>
                <c:pt idx="8">
                  <c:v>7.5073160001920769E-2</c:v>
                </c:pt>
                <c:pt idx="9">
                  <c:v>5.0978700004634447E-2</c:v>
                </c:pt>
                <c:pt idx="10">
                  <c:v>6.0691120001138188E-2</c:v>
                </c:pt>
                <c:pt idx="11">
                  <c:v>4.6158280005329289E-2</c:v>
                </c:pt>
                <c:pt idx="12">
                  <c:v>3.8580860000365647E-2</c:v>
                </c:pt>
                <c:pt idx="13">
                  <c:v>5.1033210002060514E-2</c:v>
                </c:pt>
                <c:pt idx="14">
                  <c:v>-3.0402299998968374E-2</c:v>
                </c:pt>
                <c:pt idx="15">
                  <c:v>3.6925999993400183E-3</c:v>
                </c:pt>
                <c:pt idx="16">
                  <c:v>-3.1462679999094689E-2</c:v>
                </c:pt>
                <c:pt idx="17">
                  <c:v>2.5192460001562722E-2</c:v>
                </c:pt>
                <c:pt idx="18">
                  <c:v>1.2424299999111099E-2</c:v>
                </c:pt>
                <c:pt idx="19">
                  <c:v>2.4096840003039688E-2</c:v>
                </c:pt>
                <c:pt idx="20">
                  <c:v>-1.6479859998071333E-2</c:v>
                </c:pt>
                <c:pt idx="21">
                  <c:v>-1.5822399996977765E-2</c:v>
                </c:pt>
                <c:pt idx="22">
                  <c:v>-1.7968799984373618E-3</c:v>
                </c:pt>
                <c:pt idx="23">
                  <c:v>3.8035910001781303E-2</c:v>
                </c:pt>
                <c:pt idx="24">
                  <c:v>1.4581620001990814E-2</c:v>
                </c:pt>
                <c:pt idx="25">
                  <c:v>-7.6398659999540541E-2</c:v>
                </c:pt>
                <c:pt idx="26">
                  <c:v>-2.9953599951113574E-3</c:v>
                </c:pt>
                <c:pt idx="27">
                  <c:v>2.1352980002120603E-2</c:v>
                </c:pt>
                <c:pt idx="28">
                  <c:v>9.2768600006820634E-3</c:v>
                </c:pt>
                <c:pt idx="29">
                  <c:v>-3.5210200003348291E-3</c:v>
                </c:pt>
                <c:pt idx="30">
                  <c:v>9.0343999909237027E-4</c:v>
                </c:pt>
                <c:pt idx="31">
                  <c:v>5.8931999956257641E-4</c:v>
                </c:pt>
                <c:pt idx="32">
                  <c:v>1.0132000024896115E-3</c:v>
                </c:pt>
                <c:pt idx="33">
                  <c:v>-1.2157399978605099E-3</c:v>
                </c:pt>
                <c:pt idx="34">
                  <c:v>1.2848400001530536E-3</c:v>
                </c:pt>
                <c:pt idx="35">
                  <c:v>0</c:v>
                </c:pt>
                <c:pt idx="36">
                  <c:v>4.5456000225385651E-4</c:v>
                </c:pt>
                <c:pt idx="37">
                  <c:v>2.0592100045178086E-3</c:v>
                </c:pt>
                <c:pt idx="38">
                  <c:v>1.0234979999950156E-2</c:v>
                </c:pt>
                <c:pt idx="39">
                  <c:v>1.3667560000612866E-2</c:v>
                </c:pt>
                <c:pt idx="40">
                  <c:v>3.7520199985010549E-3</c:v>
                </c:pt>
                <c:pt idx="41">
                  <c:v>-5.574390001129359E-3</c:v>
                </c:pt>
                <c:pt idx="42">
                  <c:v>2.2526000029756688E-3</c:v>
                </c:pt>
                <c:pt idx="43">
                  <c:v>-7.4739999399753287E-4</c:v>
                </c:pt>
                <c:pt idx="44">
                  <c:v>1.8446380003297236E-2</c:v>
                </c:pt>
                <c:pt idx="45">
                  <c:v>4.2733700029202737E-3</c:v>
                </c:pt>
                <c:pt idx="46">
                  <c:v>3.5236600015196018E-3</c:v>
                </c:pt>
                <c:pt idx="47">
                  <c:v>2.770141999644693E-2</c:v>
                </c:pt>
                <c:pt idx="48">
                  <c:v>9.3208199978107587E-3</c:v>
                </c:pt>
                <c:pt idx="49">
                  <c:v>8.1685800032573752E-3</c:v>
                </c:pt>
                <c:pt idx="50">
                  <c:v>5.0996400022995658E-3</c:v>
                </c:pt>
                <c:pt idx="51">
                  <c:v>4.5229399984236807E-3</c:v>
                </c:pt>
                <c:pt idx="52">
                  <c:v>3.7070000689709559E-4</c:v>
                </c:pt>
                <c:pt idx="53">
                  <c:v>4.8712799980421551E-3</c:v>
                </c:pt>
                <c:pt idx="54">
                  <c:v>-2.1858820000488777E-2</c:v>
                </c:pt>
                <c:pt idx="55">
                  <c:v>-9.0099000008194707E-3</c:v>
                </c:pt>
                <c:pt idx="56">
                  <c:v>-4.2508000478846952E-4</c:v>
                </c:pt>
                <c:pt idx="57">
                  <c:v>5.2439799983403645E-3</c:v>
                </c:pt>
                <c:pt idx="58">
                  <c:v>-1.1711999977706E-3</c:v>
                </c:pt>
                <c:pt idx="59">
                  <c:v>7.496700003684964E-3</c:v>
                </c:pt>
                <c:pt idx="60">
                  <c:v>-1.1231080003199168E-2</c:v>
                </c:pt>
                <c:pt idx="61">
                  <c:v>6.6928000014740974E-3</c:v>
                </c:pt>
                <c:pt idx="62">
                  <c:v>-7.6889599949936382E-3</c:v>
                </c:pt>
                <c:pt idx="63">
                  <c:v>-5.4479991376865655E-5</c:v>
                </c:pt>
                <c:pt idx="64">
                  <c:v>1.7446099998778664E-2</c:v>
                </c:pt>
                <c:pt idx="65">
                  <c:v>-8.1305999992764555E-3</c:v>
                </c:pt>
                <c:pt idx="66">
                  <c:v>2.3944400018081069E-3</c:v>
                </c:pt>
                <c:pt idx="67">
                  <c:v>2.180839997890871E-3</c:v>
                </c:pt>
                <c:pt idx="68">
                  <c:v>4.6041399982641451E-3</c:v>
                </c:pt>
                <c:pt idx="69">
                  <c:v>-1.5100400050869212E-3</c:v>
                </c:pt>
                <c:pt idx="70">
                  <c:v>1.7241200039279647E-3</c:v>
                </c:pt>
                <c:pt idx="71">
                  <c:v>-1.9089800043730065E-3</c:v>
                </c:pt>
                <c:pt idx="72">
                  <c:v>8.7092600006144494E-3</c:v>
                </c:pt>
                <c:pt idx="73">
                  <c:v>1.6363239999918733E-2</c:v>
                </c:pt>
                <c:pt idx="74">
                  <c:v>3.5337200024514459E-3</c:v>
                </c:pt>
                <c:pt idx="75">
                  <c:v>-4.002799978479743E-4</c:v>
                </c:pt>
                <c:pt idx="76">
                  <c:v>-2.1102999744471163E-4</c:v>
                </c:pt>
                <c:pt idx="77">
                  <c:v>1.1580799982766621E-3</c:v>
                </c:pt>
                <c:pt idx="78">
                  <c:v>3.1580799986841157E-3</c:v>
                </c:pt>
                <c:pt idx="79">
                  <c:v>3.1258200033335015E-3</c:v>
                </c:pt>
                <c:pt idx="80">
                  <c:v>-8.4981999680167064E-4</c:v>
                </c:pt>
                <c:pt idx="81">
                  <c:v>8.7488100034534E-3</c:v>
                </c:pt>
                <c:pt idx="82">
                  <c:v>1.0198699965258129E-3</c:v>
                </c:pt>
                <c:pt idx="83">
                  <c:v>-1.736189000075683E-2</c:v>
                </c:pt>
                <c:pt idx="84">
                  <c:v>1.0329100005037617E-2</c:v>
                </c:pt>
                <c:pt idx="85">
                  <c:v>8.5240400076145306E-3</c:v>
                </c:pt>
                <c:pt idx="86">
                  <c:v>-9.8577200042200275E-3</c:v>
                </c:pt>
                <c:pt idx="87">
                  <c:v>-9.4124899987946264E-3</c:v>
                </c:pt>
                <c:pt idx="88">
                  <c:v>1.4511390007100999E-2</c:v>
                </c:pt>
                <c:pt idx="89">
                  <c:v>2.2581819997867569E-2</c:v>
                </c:pt>
                <c:pt idx="90">
                  <c:v>2.0818199991481379E-3</c:v>
                </c:pt>
                <c:pt idx="91">
                  <c:v>3.2449200007249601E-3</c:v>
                </c:pt>
                <c:pt idx="92">
                  <c:v>3.3719100028974935E-3</c:v>
                </c:pt>
                <c:pt idx="93">
                  <c:v>1.5930159999697935E-2</c:v>
                </c:pt>
                <c:pt idx="94">
                  <c:v>7.0064000465208665E-4</c:v>
                </c:pt>
                <c:pt idx="95">
                  <c:v>1.9354620002559386E-2</c:v>
                </c:pt>
                <c:pt idx="96">
                  <c:v>1.3165600030333735E-3</c:v>
                </c:pt>
                <c:pt idx="97">
                  <c:v>-3.3743199965101667E-3</c:v>
                </c:pt>
                <c:pt idx="98">
                  <c:v>3.0126259996904992E-2</c:v>
                </c:pt>
                <c:pt idx="99">
                  <c:v>-4.3878999713342637E-4</c:v>
                </c:pt>
                <c:pt idx="100">
                  <c:v>2.8882000042358413E-3</c:v>
                </c:pt>
                <c:pt idx="101">
                  <c:v>6.0144000017317012E-3</c:v>
                </c:pt>
                <c:pt idx="102">
                  <c:v>-3.0213960002583917E-2</c:v>
                </c:pt>
                <c:pt idx="103">
                  <c:v>2.1705390005081426E-2</c:v>
                </c:pt>
                <c:pt idx="104">
                  <c:v>1.3302859995746985E-2</c:v>
                </c:pt>
                <c:pt idx="105">
                  <c:v>7.4193600012222305E-3</c:v>
                </c:pt>
                <c:pt idx="106">
                  <c:v>3.5739200029638596E-3</c:v>
                </c:pt>
                <c:pt idx="107">
                  <c:v>2.0575080001435708E-2</c:v>
                </c:pt>
                <c:pt idx="108">
                  <c:v>1.8575080001028255E-2</c:v>
                </c:pt>
                <c:pt idx="109">
                  <c:v>-2.328029993805103E-3</c:v>
                </c:pt>
                <c:pt idx="110">
                  <c:v>5.6719700078247115E-3</c:v>
                </c:pt>
                <c:pt idx="111">
                  <c:v>1.3498959997377824E-2</c:v>
                </c:pt>
                <c:pt idx="112">
                  <c:v>1.149895999697037E-2</c:v>
                </c:pt>
                <c:pt idx="113">
                  <c:v>2.0770020004420076E-2</c:v>
                </c:pt>
                <c:pt idx="114">
                  <c:v>-2.383380000537727E-3</c:v>
                </c:pt>
                <c:pt idx="115">
                  <c:v>1.7331200069747865E-3</c:v>
                </c:pt>
                <c:pt idx="116">
                  <c:v>1.1464379997050855E-2</c:v>
                </c:pt>
                <c:pt idx="117">
                  <c:v>-3.6890199990011752E-3</c:v>
                </c:pt>
                <c:pt idx="118">
                  <c:v>2.3404500003380235E-2</c:v>
                </c:pt>
                <c:pt idx="119">
                  <c:v>7.1749800044926815E-3</c:v>
                </c:pt>
                <c:pt idx="120">
                  <c:v>5.1761400027316995E-3</c:v>
                </c:pt>
                <c:pt idx="121">
                  <c:v>-5.053380002209451E-3</c:v>
                </c:pt>
                <c:pt idx="122">
                  <c:v>-5.0522199962870218E-3</c:v>
                </c:pt>
                <c:pt idx="123">
                  <c:v>-1.8609890001243912E-2</c:v>
                </c:pt>
                <c:pt idx="124">
                  <c:v>-6.8675599977723323E-3</c:v>
                </c:pt>
                <c:pt idx="125">
                  <c:v>5.756319995271042E-3</c:v>
                </c:pt>
                <c:pt idx="126">
                  <c:v>-3.3578600050532259E-3</c:v>
                </c:pt>
                <c:pt idx="127">
                  <c:v>4.142720004892908E-3</c:v>
                </c:pt>
                <c:pt idx="128">
                  <c:v>7.5660200018319301E-3</c:v>
                </c:pt>
                <c:pt idx="129">
                  <c:v>-5.7396199990762398E-3</c:v>
                </c:pt>
                <c:pt idx="130">
                  <c:v>-8.4130999966873787E-3</c:v>
                </c:pt>
                <c:pt idx="131">
                  <c:v>-3.6818400039919652E-3</c:v>
                </c:pt>
                <c:pt idx="132">
                  <c:v>9.2431999946711585E-3</c:v>
                </c:pt>
                <c:pt idx="133">
                  <c:v>7.6698000339092687E-4</c:v>
                </c:pt>
                <c:pt idx="134">
                  <c:v>2.4613400019006804E-3</c:v>
                </c:pt>
                <c:pt idx="135">
                  <c:v>-2.1142000041436404E-3</c:v>
                </c:pt>
                <c:pt idx="136">
                  <c:v>1.3698980001208838E-2</c:v>
                </c:pt>
                <c:pt idx="137">
                  <c:v>3.1754000519867986E-4</c:v>
                </c:pt>
                <c:pt idx="138">
                  <c:v>-3.5892599989892915E-3</c:v>
                </c:pt>
                <c:pt idx="139">
                  <c:v>-2.3072299954947084E-3</c:v>
                </c:pt>
                <c:pt idx="140">
                  <c:v>-3.6569400035659783E-3</c:v>
                </c:pt>
                <c:pt idx="141">
                  <c:v>2.0700500026578084E-3</c:v>
                </c:pt>
                <c:pt idx="142">
                  <c:v>-2.4336400019819848E-3</c:v>
                </c:pt>
                <c:pt idx="143">
                  <c:v>-1.0064319998491555E-2</c:v>
                </c:pt>
                <c:pt idx="144">
                  <c:v>8.6546999955317006E-4</c:v>
                </c:pt>
                <c:pt idx="145">
                  <c:v>1.158459999714978E-3</c:v>
                </c:pt>
                <c:pt idx="146">
                  <c:v>1.0724939995270688E-2</c:v>
                </c:pt>
                <c:pt idx="147">
                  <c:v>2.148239997040946E-3</c:v>
                </c:pt>
                <c:pt idx="148">
                  <c:v>5.495420002262108E-3</c:v>
                </c:pt>
                <c:pt idx="149">
                  <c:v>-3.08012000459712E-3</c:v>
                </c:pt>
                <c:pt idx="150">
                  <c:v>-1.265681999939261E-2</c:v>
                </c:pt>
                <c:pt idx="151">
                  <c:v>1.1843760003102943E-2</c:v>
                </c:pt>
                <c:pt idx="152">
                  <c:v>-5.7329399933223613E-3</c:v>
                </c:pt>
                <c:pt idx="153">
                  <c:v>-5.8972999977413565E-3</c:v>
                </c:pt>
                <c:pt idx="154">
                  <c:v>-6.3734199939062819E-3</c:v>
                </c:pt>
                <c:pt idx="155">
                  <c:v>-5.4998300038278103E-3</c:v>
                </c:pt>
                <c:pt idx="156">
                  <c:v>-1.429556000221055E-2</c:v>
                </c:pt>
                <c:pt idx="157">
                  <c:v>-1.0595560001092963E-2</c:v>
                </c:pt>
                <c:pt idx="158">
                  <c:v>-6.2722600050619803E-3</c:v>
                </c:pt>
                <c:pt idx="159">
                  <c:v>-2.4722599991946481E-3</c:v>
                </c:pt>
                <c:pt idx="160">
                  <c:v>2.1646000095643103E-4</c:v>
                </c:pt>
                <c:pt idx="161">
                  <c:v>1.4034000196261331E-4</c:v>
                </c:pt>
                <c:pt idx="162">
                  <c:v>-2.4363600023207255E-3</c:v>
                </c:pt>
                <c:pt idx="163">
                  <c:v>3.9886800004751422E-3</c:v>
                </c:pt>
                <c:pt idx="164">
                  <c:v>1.0793000037665479E-3</c:v>
                </c:pt>
                <c:pt idx="165">
                  <c:v>-1.6301299998303875E-2</c:v>
                </c:pt>
                <c:pt idx="166">
                  <c:v>-3.9933399966685101E-3</c:v>
                </c:pt>
                <c:pt idx="167">
                  <c:v>-1.2597599998116493E-3</c:v>
                </c:pt>
                <c:pt idx="168">
                  <c:v>6.3181000004988164E-3</c:v>
                </c:pt>
                <c:pt idx="169">
                  <c:v>-1.1092859997006599E-2</c:v>
                </c:pt>
                <c:pt idx="170">
                  <c:v>-1.0769559994514566E-2</c:v>
                </c:pt>
                <c:pt idx="171">
                  <c:v>-5.9689800036721863E-3</c:v>
                </c:pt>
                <c:pt idx="172">
                  <c:v>-1.1145100004796404E-2</c:v>
                </c:pt>
                <c:pt idx="173">
                  <c:v>-1.1145100004796404E-2</c:v>
                </c:pt>
                <c:pt idx="174">
                  <c:v>-9.6181100016110577E-3</c:v>
                </c:pt>
                <c:pt idx="175">
                  <c:v>-9.6181100016110577E-3</c:v>
                </c:pt>
                <c:pt idx="176">
                  <c:v>-2.1696759999031201E-2</c:v>
                </c:pt>
                <c:pt idx="177">
                  <c:v>-1.2527439997938927E-2</c:v>
                </c:pt>
                <c:pt idx="178">
                  <c:v>-1.1827440001070499E-2</c:v>
                </c:pt>
                <c:pt idx="179">
                  <c:v>-1.1527440001373179E-2</c:v>
                </c:pt>
                <c:pt idx="180">
                  <c:v>-1.1327439999149647E-2</c:v>
                </c:pt>
                <c:pt idx="181">
                  <c:v>-1.3400449999608099E-2</c:v>
                </c:pt>
                <c:pt idx="182">
                  <c:v>-1.0600449997582473E-2</c:v>
                </c:pt>
                <c:pt idx="183">
                  <c:v>-9.3004500013194047E-3</c:v>
                </c:pt>
                <c:pt idx="184">
                  <c:v>-9.2004499965696596E-3</c:v>
                </c:pt>
                <c:pt idx="185">
                  <c:v>4.6504199999617413E-3</c:v>
                </c:pt>
                <c:pt idx="186">
                  <c:v>-1.0510939995583612E-2</c:v>
                </c:pt>
                <c:pt idx="187">
                  <c:v>-8.8489999980083667E-3</c:v>
                </c:pt>
                <c:pt idx="188">
                  <c:v>-9.352689994557295E-3</c:v>
                </c:pt>
                <c:pt idx="189">
                  <c:v>-8.352689997991547E-3</c:v>
                </c:pt>
                <c:pt idx="190">
                  <c:v>-8.1526899957680143E-3</c:v>
                </c:pt>
                <c:pt idx="191">
                  <c:v>-6.752689994755201E-3</c:v>
                </c:pt>
                <c:pt idx="192">
                  <c:v>-1.0925699993094895E-2</c:v>
                </c:pt>
                <c:pt idx="193">
                  <c:v>-1.0325699993700255E-2</c:v>
                </c:pt>
                <c:pt idx="194">
                  <c:v>-1.0125699991476722E-2</c:v>
                </c:pt>
                <c:pt idx="195">
                  <c:v>-9.2256999923847616E-3</c:v>
                </c:pt>
                <c:pt idx="196">
                  <c:v>-1.0154639996471815E-2</c:v>
                </c:pt>
                <c:pt idx="197">
                  <c:v>-2.723075999529101E-2</c:v>
                </c:pt>
                <c:pt idx="198">
                  <c:v>-7.0195799999055453E-3</c:v>
                </c:pt>
                <c:pt idx="199">
                  <c:v>-1.1502500005008187E-2</c:v>
                </c:pt>
                <c:pt idx="200">
                  <c:v>-1.0325219998776447E-2</c:v>
                </c:pt>
                <c:pt idx="201">
                  <c:v>-1.0325219998776447E-2</c:v>
                </c:pt>
                <c:pt idx="202">
                  <c:v>-8.8982299930648878E-3</c:v>
                </c:pt>
                <c:pt idx="203">
                  <c:v>-8.8982299930648878E-3</c:v>
                </c:pt>
                <c:pt idx="204">
                  <c:v>-1.1024059996998403E-2</c:v>
                </c:pt>
                <c:pt idx="205">
                  <c:v>-1.1024059996998403E-2</c:v>
                </c:pt>
                <c:pt idx="206">
                  <c:v>-2.4001799974939786E-3</c:v>
                </c:pt>
                <c:pt idx="207">
                  <c:v>8.7088000145740807E-4</c:v>
                </c:pt>
                <c:pt idx="208">
                  <c:v>-1.261030000023311E-2</c:v>
                </c:pt>
                <c:pt idx="209">
                  <c:v>-1.261030000023311E-2</c:v>
                </c:pt>
                <c:pt idx="210">
                  <c:v>-1.1010299996996764E-2</c:v>
                </c:pt>
                <c:pt idx="211">
                  <c:v>-1.231030000053579E-2</c:v>
                </c:pt>
                <c:pt idx="212">
                  <c:v>-1.8176800003857352E-3</c:v>
                </c:pt>
                <c:pt idx="213">
                  <c:v>-1.3100019998091739E-2</c:v>
                </c:pt>
                <c:pt idx="214">
                  <c:v>-1.4400859996385407E-2</c:v>
                </c:pt>
                <c:pt idx="215">
                  <c:v>1.1243580003792886E-2</c:v>
                </c:pt>
                <c:pt idx="216">
                  <c:v>4.6311400001286529E-3</c:v>
                </c:pt>
                <c:pt idx="217">
                  <c:v>-1.8214299998362549E-2</c:v>
                </c:pt>
                <c:pt idx="218">
                  <c:v>-1.2198060001537669E-2</c:v>
                </c:pt>
                <c:pt idx="219">
                  <c:v>-1.9805999909294769E-4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B9-42B2-B0BE-806E9550B342}"/>
            </c:ext>
          </c:extLst>
        </c:ser>
        <c:ser>
          <c:idx val="1"/>
          <c:order val="1"/>
          <c:tx>
            <c:strRef>
              <c:f>Q_fit!$V$1</c:f>
              <c:strCache>
                <c:ptCount val="1"/>
                <c:pt idx="0">
                  <c:v>Q.Fit</c:v>
                </c:pt>
              </c:strCache>
            </c:strRef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Q_fit!$U$2:$U$27</c:f>
              <c:numCache>
                <c:formatCode>General</c:formatCode>
                <c:ptCount val="2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</c:numCache>
            </c:numRef>
          </c:xVal>
          <c:yVal>
            <c:numRef>
              <c:f>Q_fit!$V$2:$V$27</c:f>
              <c:numCache>
                <c:formatCode>General</c:formatCode>
                <c:ptCount val="26"/>
                <c:pt idx="0">
                  <c:v>-1.5860353668136469E-3</c:v>
                </c:pt>
                <c:pt idx="1">
                  <c:v>8.2216528574415092E-4</c:v>
                </c:pt>
                <c:pt idx="2">
                  <c:v>2.4383742242026036E-3</c:v>
                </c:pt>
                <c:pt idx="3">
                  <c:v>3.2625914485617112E-3</c:v>
                </c:pt>
                <c:pt idx="4">
                  <c:v>3.2948169588214726E-3</c:v>
                </c:pt>
                <c:pt idx="5">
                  <c:v>2.53505075498189E-3</c:v>
                </c:pt>
                <c:pt idx="6">
                  <c:v>9.8329283704296291E-4</c:v>
                </c:pt>
                <c:pt idx="7">
                  <c:v>-1.3604567949953121E-3</c:v>
                </c:pt>
                <c:pt idx="8">
                  <c:v>-4.4961981411329351E-3</c:v>
                </c:pt>
                <c:pt idx="9">
                  <c:v>-8.423931201369899E-3</c:v>
                </c:pt>
                <c:pt idx="10">
                  <c:v>-1.3143655975706204E-2</c:v>
                </c:pt>
                <c:pt idx="11">
                  <c:v>-1.865537246414186E-2</c:v>
                </c:pt>
                <c:pt idx="12">
                  <c:v>-2.4959080666676854E-2</c:v>
                </c:pt>
                <c:pt idx="13">
                  <c:v>-3.2054780583311203E-2</c:v>
                </c:pt>
                <c:pt idx="14">
                  <c:v>-3.9942472214044886E-2</c:v>
                </c:pt>
                <c:pt idx="15">
                  <c:v>-4.8622155558877923E-2</c:v>
                </c:pt>
                <c:pt idx="16">
                  <c:v>-5.8093830617810323E-2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B9-42B2-B0BE-806E9550B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402472"/>
        <c:axId val="1"/>
      </c:scatterChart>
      <c:valAx>
        <c:axId val="666402472"/>
        <c:scaling>
          <c:orientation val="minMax"/>
          <c:max val="2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X-Axis</a:t>
                </a:r>
              </a:p>
            </c:rich>
          </c:tx>
          <c:layout>
            <c:manualLayout>
              <c:xMode val="edge"/>
              <c:yMode val="edge"/>
              <c:x val="0.69764638156289938"/>
              <c:y val="0.866295264623955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5"/>
          <c:min val="-0.0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Y-Axis</a:t>
                </a:r>
              </a:p>
            </c:rich>
          </c:tx>
          <c:layout>
            <c:manualLayout>
              <c:xMode val="edge"/>
              <c:yMode val="edge"/>
              <c:x val="6.1957868649318466E-3"/>
              <c:y val="0.39554317548746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40247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1474636302432457"/>
          <c:y val="0.88857938718662954"/>
          <c:w val="0.12763333951285827"/>
          <c:h val="5.5710306406685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BX And -- O-C Diagram</a:t>
            </a:r>
          </a:p>
        </c:rich>
      </c:tx>
      <c:layout>
        <c:manualLayout>
          <c:xMode val="edge"/>
          <c:yMode val="edge"/>
          <c:x val="0.40841610145266494"/>
          <c:y val="3.3333333333333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356474534727509E-2"/>
          <c:y val="0.11944476845911584"/>
          <c:w val="0.90965401505816779"/>
          <c:h val="0.68333518699866269"/>
        </c:manualLayout>
      </c:layout>
      <c:scatterChart>
        <c:scatterStyle val="lineMarker"/>
        <c:varyColors val="0"/>
        <c:ser>
          <c:idx val="0"/>
          <c:order val="0"/>
          <c:tx>
            <c:strRef>
              <c:f>Q_fit!$E$20</c:f>
              <c:strCache>
                <c:ptCount val="1"/>
                <c:pt idx="0">
                  <c:v>Y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Q_fit!$D$21:$D$240</c:f>
              <c:numCache>
                <c:formatCode>General</c:formatCode>
                <c:ptCount val="220"/>
                <c:pt idx="0">
                  <c:v>-3.5829499999999999</c:v>
                </c:pt>
                <c:pt idx="1">
                  <c:v>-3.5341</c:v>
                </c:pt>
                <c:pt idx="2">
                  <c:v>-3.4823</c:v>
                </c:pt>
                <c:pt idx="3">
                  <c:v>-3.3037999999999998</c:v>
                </c:pt>
                <c:pt idx="4">
                  <c:v>-3.2237</c:v>
                </c:pt>
                <c:pt idx="5">
                  <c:v>-3.1732</c:v>
                </c:pt>
                <c:pt idx="6">
                  <c:v>-2.948</c:v>
                </c:pt>
                <c:pt idx="7">
                  <c:v>-2.5859000000000001</c:v>
                </c:pt>
                <c:pt idx="8">
                  <c:v>-2.5773999999999999</c:v>
                </c:pt>
                <c:pt idx="9">
                  <c:v>-2.5305</c:v>
                </c:pt>
                <c:pt idx="10">
                  <c:v>-2.2267999999999999</c:v>
                </c:pt>
                <c:pt idx="11">
                  <c:v>-2.2141999999999999</c:v>
                </c:pt>
                <c:pt idx="12">
                  <c:v>-2.0428999999999999</c:v>
                </c:pt>
                <c:pt idx="13">
                  <c:v>-1.50315</c:v>
                </c:pt>
                <c:pt idx="14">
                  <c:v>-1.3154999999999999</c:v>
                </c:pt>
                <c:pt idx="15">
                  <c:v>-1.1890000000000001</c:v>
                </c:pt>
                <c:pt idx="16">
                  <c:v>-1.0198</c:v>
                </c:pt>
                <c:pt idx="17">
                  <c:v>-1.0168999999999999</c:v>
                </c:pt>
                <c:pt idx="18">
                  <c:v>-1.0145</c:v>
                </c:pt>
                <c:pt idx="19">
                  <c:v>-0.97260000000000002</c:v>
                </c:pt>
                <c:pt idx="20">
                  <c:v>-0.97209999999999996</c:v>
                </c:pt>
                <c:pt idx="21">
                  <c:v>-0.96399999999999997</c:v>
                </c:pt>
                <c:pt idx="22">
                  <c:v>-0.90680000000000005</c:v>
                </c:pt>
                <c:pt idx="23">
                  <c:v>-0.89365000000000006</c:v>
                </c:pt>
                <c:pt idx="24">
                  <c:v>-0.83430000000000004</c:v>
                </c:pt>
                <c:pt idx="25">
                  <c:v>-0.79010000000000002</c:v>
                </c:pt>
                <c:pt idx="26">
                  <c:v>-0.48959999999999998</c:v>
                </c:pt>
                <c:pt idx="27">
                  <c:v>-0.48470000000000002</c:v>
                </c:pt>
                <c:pt idx="28">
                  <c:v>-0.4829</c:v>
                </c:pt>
                <c:pt idx="29">
                  <c:v>-0.37469999999999998</c:v>
                </c:pt>
                <c:pt idx="30">
                  <c:v>-0.37159999999999999</c:v>
                </c:pt>
                <c:pt idx="31">
                  <c:v>-0.29980000000000001</c:v>
                </c:pt>
                <c:pt idx="32">
                  <c:v>-0.29799999999999999</c:v>
                </c:pt>
                <c:pt idx="33">
                  <c:v>-0.29389999999999999</c:v>
                </c:pt>
                <c:pt idx="34">
                  <c:v>-0.29260000000000003</c:v>
                </c:pt>
                <c:pt idx="35">
                  <c:v>0</c:v>
                </c:pt>
                <c:pt idx="36">
                  <c:v>1.6000000000000001E-3</c:v>
                </c:pt>
                <c:pt idx="37">
                  <c:v>0.10685</c:v>
                </c:pt>
                <c:pt idx="38">
                  <c:v>0.2853</c:v>
                </c:pt>
                <c:pt idx="39">
                  <c:v>0.30659999999999998</c:v>
                </c:pt>
                <c:pt idx="40">
                  <c:v>0.40970000000000001</c:v>
                </c:pt>
                <c:pt idx="41">
                  <c:v>0.41084999999999999</c:v>
                </c:pt>
                <c:pt idx="42">
                  <c:v>0.41099999999999998</c:v>
                </c:pt>
                <c:pt idx="43">
                  <c:v>0.41099999999999998</c:v>
                </c:pt>
                <c:pt idx="44">
                  <c:v>0.4143</c:v>
                </c:pt>
                <c:pt idx="45">
                  <c:v>0.41444999999999999</c:v>
                </c:pt>
                <c:pt idx="46">
                  <c:v>0.41510000000000002</c:v>
                </c:pt>
                <c:pt idx="47">
                  <c:v>0.46870000000000001</c:v>
                </c:pt>
                <c:pt idx="48">
                  <c:v>0.47770000000000001</c:v>
                </c:pt>
                <c:pt idx="49">
                  <c:v>0.48130000000000001</c:v>
                </c:pt>
                <c:pt idx="50">
                  <c:v>0.58540000000000003</c:v>
                </c:pt>
                <c:pt idx="51">
                  <c:v>0.58589999999999998</c:v>
                </c:pt>
                <c:pt idx="52">
                  <c:v>0.58950000000000002</c:v>
                </c:pt>
                <c:pt idx="53">
                  <c:v>0.59079999999999999</c:v>
                </c:pt>
                <c:pt idx="54">
                  <c:v>0.59230000000000005</c:v>
                </c:pt>
                <c:pt idx="55">
                  <c:v>0.59850000000000003</c:v>
                </c:pt>
                <c:pt idx="56">
                  <c:v>0.61619999999999997</c:v>
                </c:pt>
                <c:pt idx="57">
                  <c:v>0.65029999999999999</c:v>
                </c:pt>
                <c:pt idx="58">
                  <c:v>0.66800000000000004</c:v>
                </c:pt>
                <c:pt idx="59">
                  <c:v>0.69950000000000001</c:v>
                </c:pt>
                <c:pt idx="60">
                  <c:v>0.70620000000000005</c:v>
                </c:pt>
                <c:pt idx="61">
                  <c:v>0.70799999999999996</c:v>
                </c:pt>
                <c:pt idx="62">
                  <c:v>0.71440000000000003</c:v>
                </c:pt>
                <c:pt idx="63">
                  <c:v>0.75719999999999998</c:v>
                </c:pt>
                <c:pt idx="64">
                  <c:v>0.75849999999999995</c:v>
                </c:pt>
                <c:pt idx="65">
                  <c:v>0.75900000000000001</c:v>
                </c:pt>
                <c:pt idx="66">
                  <c:v>0.76339999999999997</c:v>
                </c:pt>
                <c:pt idx="67">
                  <c:v>0.76739999999999997</c:v>
                </c:pt>
                <c:pt idx="68">
                  <c:v>0.76790000000000003</c:v>
                </c:pt>
                <c:pt idx="69">
                  <c:v>0.77059999999999995</c:v>
                </c:pt>
                <c:pt idx="70">
                  <c:v>0.7782</c:v>
                </c:pt>
                <c:pt idx="71">
                  <c:v>0.82469999999999999</c:v>
                </c:pt>
                <c:pt idx="72">
                  <c:v>0.83109999999999995</c:v>
                </c:pt>
                <c:pt idx="73">
                  <c:v>0.83140000000000003</c:v>
                </c:pt>
                <c:pt idx="74">
                  <c:v>0.83420000000000005</c:v>
                </c:pt>
                <c:pt idx="75">
                  <c:v>0.84419999999999995</c:v>
                </c:pt>
                <c:pt idx="76">
                  <c:v>0.88044999999999995</c:v>
                </c:pt>
                <c:pt idx="77">
                  <c:v>0.88880000000000003</c:v>
                </c:pt>
                <c:pt idx="78">
                  <c:v>0.88880000000000003</c:v>
                </c:pt>
                <c:pt idx="79">
                  <c:v>0.90269999999999995</c:v>
                </c:pt>
                <c:pt idx="80">
                  <c:v>0.95730000000000004</c:v>
                </c:pt>
                <c:pt idx="81">
                  <c:v>0.96284999999999998</c:v>
                </c:pt>
                <c:pt idx="82">
                  <c:v>0.96694999999999998</c:v>
                </c:pt>
                <c:pt idx="83">
                  <c:v>0.97335000000000005</c:v>
                </c:pt>
                <c:pt idx="84">
                  <c:v>1.0135000000000001</c:v>
                </c:pt>
                <c:pt idx="85">
                  <c:v>1.0194000000000001</c:v>
                </c:pt>
                <c:pt idx="86">
                  <c:v>1.0258</c:v>
                </c:pt>
                <c:pt idx="87">
                  <c:v>1.0323500000000001</c:v>
                </c:pt>
                <c:pt idx="88">
                  <c:v>1.0341499999999999</c:v>
                </c:pt>
                <c:pt idx="89">
                  <c:v>1.0627</c:v>
                </c:pt>
                <c:pt idx="90">
                  <c:v>1.0627</c:v>
                </c:pt>
                <c:pt idx="91">
                  <c:v>1.0662</c:v>
                </c:pt>
                <c:pt idx="92">
                  <c:v>1.0663499999999999</c:v>
                </c:pt>
                <c:pt idx="93">
                  <c:v>1.0676000000000001</c:v>
                </c:pt>
                <c:pt idx="94">
                  <c:v>1.0704</c:v>
                </c:pt>
                <c:pt idx="95">
                  <c:v>1.0707</c:v>
                </c:pt>
                <c:pt idx="96">
                  <c:v>1.0716000000000001</c:v>
                </c:pt>
                <c:pt idx="97">
                  <c:v>1.0748</c:v>
                </c:pt>
                <c:pt idx="98">
                  <c:v>1.0761000000000001</c:v>
                </c:pt>
                <c:pt idx="99">
                  <c:v>1.0768500000000001</c:v>
                </c:pt>
                <c:pt idx="100">
                  <c:v>1.077</c:v>
                </c:pt>
                <c:pt idx="101">
                  <c:v>1.0840000000000001</c:v>
                </c:pt>
                <c:pt idx="102">
                  <c:v>1.0893999999999999</c:v>
                </c:pt>
                <c:pt idx="103">
                  <c:v>1.12415</c:v>
                </c:pt>
                <c:pt idx="104">
                  <c:v>1.1271</c:v>
                </c:pt>
                <c:pt idx="105">
                  <c:v>1.1295999999999999</c:v>
                </c:pt>
                <c:pt idx="106">
                  <c:v>1.1312</c:v>
                </c:pt>
                <c:pt idx="107">
                  <c:v>1.1337999999999999</c:v>
                </c:pt>
                <c:pt idx="108">
                  <c:v>1.1337999999999999</c:v>
                </c:pt>
                <c:pt idx="109">
                  <c:v>1.1354500000000001</c:v>
                </c:pt>
                <c:pt idx="110">
                  <c:v>1.1354500000000001</c:v>
                </c:pt>
                <c:pt idx="111">
                  <c:v>1.1355999999999999</c:v>
                </c:pt>
                <c:pt idx="112">
                  <c:v>1.1355999999999999</c:v>
                </c:pt>
                <c:pt idx="113">
                  <c:v>1.1396999999999999</c:v>
                </c:pt>
                <c:pt idx="114">
                  <c:v>1.1407</c:v>
                </c:pt>
                <c:pt idx="115">
                  <c:v>1.1432</c:v>
                </c:pt>
                <c:pt idx="116">
                  <c:v>1.1443000000000001</c:v>
                </c:pt>
                <c:pt idx="117">
                  <c:v>1.1453</c:v>
                </c:pt>
                <c:pt idx="118">
                  <c:v>1.1825000000000001</c:v>
                </c:pt>
                <c:pt idx="119">
                  <c:v>1.1853</c:v>
                </c:pt>
                <c:pt idx="120">
                  <c:v>1.1879</c:v>
                </c:pt>
                <c:pt idx="121">
                  <c:v>1.1907000000000001</c:v>
                </c:pt>
                <c:pt idx="122">
                  <c:v>1.1933</c:v>
                </c:pt>
                <c:pt idx="123">
                  <c:v>1.1933499999999999</c:v>
                </c:pt>
                <c:pt idx="124">
                  <c:v>1.1934</c:v>
                </c:pt>
                <c:pt idx="125">
                  <c:v>1.1952</c:v>
                </c:pt>
                <c:pt idx="126">
                  <c:v>1.1979</c:v>
                </c:pt>
                <c:pt idx="127">
                  <c:v>1.1992</c:v>
                </c:pt>
                <c:pt idx="128">
                  <c:v>1.1997</c:v>
                </c:pt>
                <c:pt idx="129">
                  <c:v>1.2042999999999999</c:v>
                </c:pt>
                <c:pt idx="130">
                  <c:v>1.2464999999999999</c:v>
                </c:pt>
                <c:pt idx="131">
                  <c:v>1.2476</c:v>
                </c:pt>
                <c:pt idx="132">
                  <c:v>1.252</c:v>
                </c:pt>
                <c:pt idx="133">
                  <c:v>1.3052999999999999</c:v>
                </c:pt>
                <c:pt idx="134">
                  <c:v>1.3099000000000001</c:v>
                </c:pt>
                <c:pt idx="135">
                  <c:v>1.3129999999999999</c:v>
                </c:pt>
                <c:pt idx="136">
                  <c:v>1.3252999999999999</c:v>
                </c:pt>
                <c:pt idx="137">
                  <c:v>1.3669</c:v>
                </c:pt>
                <c:pt idx="138">
                  <c:v>1.3689</c:v>
                </c:pt>
                <c:pt idx="139">
                  <c:v>1.4234500000000001</c:v>
                </c:pt>
                <c:pt idx="140">
                  <c:v>1.4240999999999999</c:v>
                </c:pt>
                <c:pt idx="141">
                  <c:v>1.42425</c:v>
                </c:pt>
                <c:pt idx="142">
                  <c:v>1.4246000000000001</c:v>
                </c:pt>
                <c:pt idx="143">
                  <c:v>1.4248000000000001</c:v>
                </c:pt>
                <c:pt idx="144">
                  <c:v>1.48295</c:v>
                </c:pt>
                <c:pt idx="145">
                  <c:v>1.4931000000000001</c:v>
                </c:pt>
                <c:pt idx="146">
                  <c:v>1.5559000000000001</c:v>
                </c:pt>
                <c:pt idx="147">
                  <c:v>1.5564</c:v>
                </c:pt>
                <c:pt idx="148">
                  <c:v>1.5587</c:v>
                </c:pt>
                <c:pt idx="149">
                  <c:v>1.5618000000000001</c:v>
                </c:pt>
                <c:pt idx="150">
                  <c:v>1.5623</c:v>
                </c:pt>
                <c:pt idx="151">
                  <c:v>1.5636000000000001</c:v>
                </c:pt>
                <c:pt idx="152">
                  <c:v>1.5641</c:v>
                </c:pt>
                <c:pt idx="153">
                  <c:v>1.6094999999999999</c:v>
                </c:pt>
                <c:pt idx="154">
                  <c:v>1.6113</c:v>
                </c:pt>
                <c:pt idx="155">
                  <c:v>1.6124499999999999</c:v>
                </c:pt>
                <c:pt idx="156">
                  <c:v>1.6133999999999999</c:v>
                </c:pt>
                <c:pt idx="157">
                  <c:v>1.6133999999999999</c:v>
                </c:pt>
                <c:pt idx="158">
                  <c:v>1.6138999999999999</c:v>
                </c:pt>
                <c:pt idx="159">
                  <c:v>1.6138999999999999</c:v>
                </c:pt>
                <c:pt idx="160">
                  <c:v>1.6231</c:v>
                </c:pt>
                <c:pt idx="161">
                  <c:v>1.6249</c:v>
                </c:pt>
                <c:pt idx="162">
                  <c:v>1.6254</c:v>
                </c:pt>
                <c:pt idx="163">
                  <c:v>1.6297999999999999</c:v>
                </c:pt>
                <c:pt idx="164">
                  <c:v>1.6605000000000001</c:v>
                </c:pt>
                <c:pt idx="165">
                  <c:v>1.6695</c:v>
                </c:pt>
                <c:pt idx="166">
                  <c:v>1.6700999999999999</c:v>
                </c:pt>
                <c:pt idx="167">
                  <c:v>1.6763999999999999</c:v>
                </c:pt>
                <c:pt idx="168">
                  <c:v>1.6785000000000001</c:v>
                </c:pt>
                <c:pt idx="169">
                  <c:v>1.7229000000000001</c:v>
                </c:pt>
                <c:pt idx="170">
                  <c:v>1.7234</c:v>
                </c:pt>
                <c:pt idx="171">
                  <c:v>1.7246999999999999</c:v>
                </c:pt>
                <c:pt idx="172">
                  <c:v>1.7264999999999999</c:v>
                </c:pt>
                <c:pt idx="173">
                  <c:v>1.7264999999999999</c:v>
                </c:pt>
                <c:pt idx="174">
                  <c:v>1.72665</c:v>
                </c:pt>
                <c:pt idx="175">
                  <c:v>1.72665</c:v>
                </c:pt>
                <c:pt idx="176">
                  <c:v>1.7314000000000001</c:v>
                </c:pt>
                <c:pt idx="177">
                  <c:v>1.7316</c:v>
                </c:pt>
                <c:pt idx="178">
                  <c:v>1.7316</c:v>
                </c:pt>
                <c:pt idx="179">
                  <c:v>1.7316</c:v>
                </c:pt>
                <c:pt idx="180">
                  <c:v>1.7316</c:v>
                </c:pt>
                <c:pt idx="181">
                  <c:v>1.7317499999999999</c:v>
                </c:pt>
                <c:pt idx="182">
                  <c:v>1.7317499999999999</c:v>
                </c:pt>
                <c:pt idx="183">
                  <c:v>1.7317499999999999</c:v>
                </c:pt>
                <c:pt idx="184">
                  <c:v>1.7317499999999999</c:v>
                </c:pt>
                <c:pt idx="185">
                  <c:v>1.7337</c:v>
                </c:pt>
                <c:pt idx="186">
                  <c:v>1.7341</c:v>
                </c:pt>
                <c:pt idx="187">
                  <c:v>1.7350000000000001</c:v>
                </c:pt>
                <c:pt idx="188">
                  <c:v>1.7353499999999999</c:v>
                </c:pt>
                <c:pt idx="189">
                  <c:v>1.7353499999999999</c:v>
                </c:pt>
                <c:pt idx="190">
                  <c:v>1.7353499999999999</c:v>
                </c:pt>
                <c:pt idx="191">
                  <c:v>1.7353499999999999</c:v>
                </c:pt>
                <c:pt idx="192">
                  <c:v>1.7355</c:v>
                </c:pt>
                <c:pt idx="193">
                  <c:v>1.7355</c:v>
                </c:pt>
                <c:pt idx="194">
                  <c:v>1.7355</c:v>
                </c:pt>
                <c:pt idx="195">
                  <c:v>1.7355</c:v>
                </c:pt>
                <c:pt idx="196">
                  <c:v>1.7396</c:v>
                </c:pt>
                <c:pt idx="197">
                  <c:v>1.7414000000000001</c:v>
                </c:pt>
                <c:pt idx="198">
                  <c:v>1.7837000000000001</c:v>
                </c:pt>
                <c:pt idx="199">
                  <c:v>1.7875000000000001</c:v>
                </c:pt>
                <c:pt idx="200">
                  <c:v>1.7883</c:v>
                </c:pt>
                <c:pt idx="201">
                  <c:v>1.7883</c:v>
                </c:pt>
                <c:pt idx="202">
                  <c:v>1.7884500000000001</c:v>
                </c:pt>
                <c:pt idx="203">
                  <c:v>1.7884500000000001</c:v>
                </c:pt>
                <c:pt idx="204">
                  <c:v>1.7908999999999999</c:v>
                </c:pt>
                <c:pt idx="205">
                  <c:v>1.7908999999999999</c:v>
                </c:pt>
                <c:pt idx="206">
                  <c:v>1.7927</c:v>
                </c:pt>
                <c:pt idx="207">
                  <c:v>1.7968</c:v>
                </c:pt>
                <c:pt idx="208">
                  <c:v>1.8045</c:v>
                </c:pt>
                <c:pt idx="209">
                  <c:v>1.8045</c:v>
                </c:pt>
                <c:pt idx="210">
                  <c:v>1.8045</c:v>
                </c:pt>
                <c:pt idx="211">
                  <c:v>1.8045</c:v>
                </c:pt>
                <c:pt idx="212">
                  <c:v>1.8051999999999999</c:v>
                </c:pt>
                <c:pt idx="213">
                  <c:v>1.8103</c:v>
                </c:pt>
                <c:pt idx="214">
                  <c:v>1.8429</c:v>
                </c:pt>
                <c:pt idx="215">
                  <c:v>1.8563000000000001</c:v>
                </c:pt>
                <c:pt idx="216">
                  <c:v>1.8629</c:v>
                </c:pt>
                <c:pt idx="217">
                  <c:v>1.8645</c:v>
                </c:pt>
                <c:pt idx="218">
                  <c:v>1.9009</c:v>
                </c:pt>
                <c:pt idx="219">
                  <c:v>1.9009</c:v>
                </c:pt>
              </c:numCache>
            </c:numRef>
          </c:xVal>
          <c:yVal>
            <c:numRef>
              <c:f>Q_fit!$E$21:$E$240</c:f>
              <c:numCache>
                <c:formatCode>General</c:formatCode>
                <c:ptCount val="220"/>
                <c:pt idx="0">
                  <c:v>-0.11012546999700135</c:v>
                </c:pt>
                <c:pt idx="1">
                  <c:v>8.8530940001874114E-2</c:v>
                </c:pt>
                <c:pt idx="2">
                  <c:v>6.8784819999564206E-2</c:v>
                </c:pt>
                <c:pt idx="3">
                  <c:v>9.2902919999687583E-2</c:v>
                </c:pt>
                <c:pt idx="4">
                  <c:v>6.051558000035584E-2</c:v>
                </c:pt>
                <c:pt idx="5">
                  <c:v>7.2268880001502112E-2</c:v>
                </c:pt>
                <c:pt idx="6">
                  <c:v>0.12252320000334294</c:v>
                </c:pt>
                <c:pt idx="7">
                  <c:v>8.4877059998689219E-2</c:v>
                </c:pt>
                <c:pt idx="8">
                  <c:v>7.5073160001920769E-2</c:v>
                </c:pt>
                <c:pt idx="9">
                  <c:v>5.0978700004634447E-2</c:v>
                </c:pt>
                <c:pt idx="10">
                  <c:v>6.0691120001138188E-2</c:v>
                </c:pt>
                <c:pt idx="11">
                  <c:v>4.6158280005329289E-2</c:v>
                </c:pt>
                <c:pt idx="12">
                  <c:v>3.8580860000365647E-2</c:v>
                </c:pt>
                <c:pt idx="13">
                  <c:v>5.1033210002060514E-2</c:v>
                </c:pt>
                <c:pt idx="14">
                  <c:v>-3.0402299998968374E-2</c:v>
                </c:pt>
                <c:pt idx="15">
                  <c:v>3.6925999993400183E-3</c:v>
                </c:pt>
                <c:pt idx="16">
                  <c:v>-3.1462679999094689E-2</c:v>
                </c:pt>
                <c:pt idx="17">
                  <c:v>2.5192460001562722E-2</c:v>
                </c:pt>
                <c:pt idx="18">
                  <c:v>1.2424299999111099E-2</c:v>
                </c:pt>
                <c:pt idx="19">
                  <c:v>2.4096840003039688E-2</c:v>
                </c:pt>
                <c:pt idx="20">
                  <c:v>-1.6479859998071333E-2</c:v>
                </c:pt>
                <c:pt idx="21">
                  <c:v>-1.5822399996977765E-2</c:v>
                </c:pt>
                <c:pt idx="22">
                  <c:v>-1.7968799984373618E-3</c:v>
                </c:pt>
                <c:pt idx="23">
                  <c:v>3.8035910001781303E-2</c:v>
                </c:pt>
                <c:pt idx="24">
                  <c:v>1.4581620001990814E-2</c:v>
                </c:pt>
                <c:pt idx="25">
                  <c:v>-7.6398659999540541E-2</c:v>
                </c:pt>
                <c:pt idx="26">
                  <c:v>-2.9953599951113574E-3</c:v>
                </c:pt>
                <c:pt idx="27">
                  <c:v>2.1352980002120603E-2</c:v>
                </c:pt>
                <c:pt idx="28">
                  <c:v>9.2768600006820634E-3</c:v>
                </c:pt>
                <c:pt idx="29">
                  <c:v>-3.5210200003348291E-3</c:v>
                </c:pt>
                <c:pt idx="30">
                  <c:v>9.0343999909237027E-4</c:v>
                </c:pt>
                <c:pt idx="31">
                  <c:v>5.8931999956257641E-4</c:v>
                </c:pt>
                <c:pt idx="32">
                  <c:v>1.0132000024896115E-3</c:v>
                </c:pt>
                <c:pt idx="33">
                  <c:v>-1.2157399978605099E-3</c:v>
                </c:pt>
                <c:pt idx="34">
                  <c:v>1.2848400001530536E-3</c:v>
                </c:pt>
                <c:pt idx="35">
                  <c:v>0</c:v>
                </c:pt>
                <c:pt idx="36">
                  <c:v>4.5456000225385651E-4</c:v>
                </c:pt>
                <c:pt idx="37">
                  <c:v>2.0592100045178086E-3</c:v>
                </c:pt>
                <c:pt idx="38">
                  <c:v>1.0234979999950156E-2</c:v>
                </c:pt>
                <c:pt idx="39">
                  <c:v>1.3667560000612866E-2</c:v>
                </c:pt>
                <c:pt idx="40">
                  <c:v>3.7520199985010549E-3</c:v>
                </c:pt>
                <c:pt idx="41">
                  <c:v>-5.574390001129359E-3</c:v>
                </c:pt>
                <c:pt idx="42">
                  <c:v>2.2526000029756688E-3</c:v>
                </c:pt>
                <c:pt idx="43">
                  <c:v>-7.4739999399753287E-4</c:v>
                </c:pt>
                <c:pt idx="44">
                  <c:v>1.8446380003297236E-2</c:v>
                </c:pt>
                <c:pt idx="45">
                  <c:v>4.2733700029202737E-3</c:v>
                </c:pt>
                <c:pt idx="46">
                  <c:v>3.5236600015196018E-3</c:v>
                </c:pt>
                <c:pt idx="47">
                  <c:v>2.770141999644693E-2</c:v>
                </c:pt>
                <c:pt idx="48">
                  <c:v>9.3208199978107587E-3</c:v>
                </c:pt>
                <c:pt idx="49">
                  <c:v>8.1685800032573752E-3</c:v>
                </c:pt>
                <c:pt idx="50">
                  <c:v>5.0996400022995658E-3</c:v>
                </c:pt>
                <c:pt idx="51">
                  <c:v>4.5229399984236807E-3</c:v>
                </c:pt>
                <c:pt idx="52">
                  <c:v>3.7070000689709559E-4</c:v>
                </c:pt>
                <c:pt idx="53">
                  <c:v>4.8712799980421551E-3</c:v>
                </c:pt>
                <c:pt idx="54">
                  <c:v>-2.1858820000488777E-2</c:v>
                </c:pt>
                <c:pt idx="55">
                  <c:v>-9.0099000008194707E-3</c:v>
                </c:pt>
                <c:pt idx="56">
                  <c:v>-4.2508000478846952E-4</c:v>
                </c:pt>
                <c:pt idx="57">
                  <c:v>5.2439799983403645E-3</c:v>
                </c:pt>
                <c:pt idx="58">
                  <c:v>-1.1711999977706E-3</c:v>
                </c:pt>
                <c:pt idx="59">
                  <c:v>7.496700003684964E-3</c:v>
                </c:pt>
                <c:pt idx="60">
                  <c:v>-1.1231080003199168E-2</c:v>
                </c:pt>
                <c:pt idx="61">
                  <c:v>6.6928000014740974E-3</c:v>
                </c:pt>
                <c:pt idx="62">
                  <c:v>-7.6889599949936382E-3</c:v>
                </c:pt>
                <c:pt idx="63">
                  <c:v>-5.4479991376865655E-5</c:v>
                </c:pt>
                <c:pt idx="64">
                  <c:v>1.7446099998778664E-2</c:v>
                </c:pt>
                <c:pt idx="65">
                  <c:v>-8.1305999992764555E-3</c:v>
                </c:pt>
                <c:pt idx="66">
                  <c:v>2.3944400018081069E-3</c:v>
                </c:pt>
                <c:pt idx="67">
                  <c:v>2.180839997890871E-3</c:v>
                </c:pt>
                <c:pt idx="68">
                  <c:v>4.6041399982641451E-3</c:v>
                </c:pt>
                <c:pt idx="69">
                  <c:v>-1.5100400050869212E-3</c:v>
                </c:pt>
                <c:pt idx="70">
                  <c:v>1.7241200039279647E-3</c:v>
                </c:pt>
                <c:pt idx="71">
                  <c:v>-1.9089800043730065E-3</c:v>
                </c:pt>
                <c:pt idx="72">
                  <c:v>8.7092600006144494E-3</c:v>
                </c:pt>
                <c:pt idx="73">
                  <c:v>1.6363239999918733E-2</c:v>
                </c:pt>
                <c:pt idx="74">
                  <c:v>3.5337200024514459E-3</c:v>
                </c:pt>
                <c:pt idx="75">
                  <c:v>-4.002799978479743E-4</c:v>
                </c:pt>
                <c:pt idx="76">
                  <c:v>-2.1102999744471163E-4</c:v>
                </c:pt>
                <c:pt idx="77">
                  <c:v>1.1580799982766621E-3</c:v>
                </c:pt>
                <c:pt idx="78">
                  <c:v>3.1580799986841157E-3</c:v>
                </c:pt>
                <c:pt idx="79">
                  <c:v>3.1258200033335015E-3</c:v>
                </c:pt>
                <c:pt idx="80">
                  <c:v>-8.4981999680167064E-4</c:v>
                </c:pt>
                <c:pt idx="81">
                  <c:v>8.7488100034534E-3</c:v>
                </c:pt>
                <c:pt idx="82">
                  <c:v>1.0198699965258129E-3</c:v>
                </c:pt>
                <c:pt idx="83">
                  <c:v>-1.736189000075683E-2</c:v>
                </c:pt>
                <c:pt idx="84">
                  <c:v>1.0329100005037617E-2</c:v>
                </c:pt>
                <c:pt idx="85">
                  <c:v>8.5240400076145306E-3</c:v>
                </c:pt>
                <c:pt idx="86">
                  <c:v>-9.8577200042200275E-3</c:v>
                </c:pt>
                <c:pt idx="87">
                  <c:v>-9.4124899987946264E-3</c:v>
                </c:pt>
                <c:pt idx="88">
                  <c:v>1.4511390007100999E-2</c:v>
                </c:pt>
                <c:pt idx="89">
                  <c:v>2.2581819997867569E-2</c:v>
                </c:pt>
                <c:pt idx="90">
                  <c:v>2.0818199991481379E-3</c:v>
                </c:pt>
                <c:pt idx="91">
                  <c:v>3.2449200007249601E-3</c:v>
                </c:pt>
                <c:pt idx="92">
                  <c:v>3.3719100028974935E-3</c:v>
                </c:pt>
                <c:pt idx="93">
                  <c:v>1.5930159999697935E-2</c:v>
                </c:pt>
                <c:pt idx="94">
                  <c:v>7.0064000465208665E-4</c:v>
                </c:pt>
                <c:pt idx="95">
                  <c:v>1.9354620002559386E-2</c:v>
                </c:pt>
                <c:pt idx="96">
                  <c:v>1.3165600030333735E-3</c:v>
                </c:pt>
                <c:pt idx="97">
                  <c:v>-3.3743199965101667E-3</c:v>
                </c:pt>
                <c:pt idx="98">
                  <c:v>3.0126259996904992E-2</c:v>
                </c:pt>
                <c:pt idx="99">
                  <c:v>-4.3878999713342637E-4</c:v>
                </c:pt>
                <c:pt idx="100">
                  <c:v>2.8882000042358413E-3</c:v>
                </c:pt>
                <c:pt idx="101">
                  <c:v>6.0144000017317012E-3</c:v>
                </c:pt>
                <c:pt idx="102">
                  <c:v>-3.0213960002583917E-2</c:v>
                </c:pt>
                <c:pt idx="103">
                  <c:v>2.1705390005081426E-2</c:v>
                </c:pt>
                <c:pt idx="104">
                  <c:v>1.3302859995746985E-2</c:v>
                </c:pt>
                <c:pt idx="105">
                  <c:v>7.4193600012222305E-3</c:v>
                </c:pt>
                <c:pt idx="106">
                  <c:v>3.5739200029638596E-3</c:v>
                </c:pt>
                <c:pt idx="107">
                  <c:v>2.0575080001435708E-2</c:v>
                </c:pt>
                <c:pt idx="108">
                  <c:v>1.8575080001028255E-2</c:v>
                </c:pt>
                <c:pt idx="109">
                  <c:v>-2.328029993805103E-3</c:v>
                </c:pt>
                <c:pt idx="110">
                  <c:v>5.6719700078247115E-3</c:v>
                </c:pt>
                <c:pt idx="111">
                  <c:v>1.3498959997377824E-2</c:v>
                </c:pt>
                <c:pt idx="112">
                  <c:v>1.149895999697037E-2</c:v>
                </c:pt>
                <c:pt idx="113">
                  <c:v>2.0770020004420076E-2</c:v>
                </c:pt>
                <c:pt idx="114">
                  <c:v>-2.383380000537727E-3</c:v>
                </c:pt>
                <c:pt idx="115">
                  <c:v>1.7331200069747865E-3</c:v>
                </c:pt>
                <c:pt idx="116">
                  <c:v>1.1464379997050855E-2</c:v>
                </c:pt>
                <c:pt idx="117">
                  <c:v>-3.6890199990011752E-3</c:v>
                </c:pt>
                <c:pt idx="118">
                  <c:v>2.3404500003380235E-2</c:v>
                </c:pt>
                <c:pt idx="119">
                  <c:v>7.1749800044926815E-3</c:v>
                </c:pt>
                <c:pt idx="120">
                  <c:v>5.1761400027316995E-3</c:v>
                </c:pt>
                <c:pt idx="121">
                  <c:v>-5.053380002209451E-3</c:v>
                </c:pt>
                <c:pt idx="122">
                  <c:v>-5.0522199962870218E-3</c:v>
                </c:pt>
                <c:pt idx="123">
                  <c:v>-1.8609890001243912E-2</c:v>
                </c:pt>
                <c:pt idx="124">
                  <c:v>-6.8675599977723323E-3</c:v>
                </c:pt>
                <c:pt idx="125">
                  <c:v>5.756319995271042E-3</c:v>
                </c:pt>
                <c:pt idx="126">
                  <c:v>-3.3578600050532259E-3</c:v>
                </c:pt>
                <c:pt idx="127">
                  <c:v>4.142720004892908E-3</c:v>
                </c:pt>
                <c:pt idx="128">
                  <c:v>7.5660200018319301E-3</c:v>
                </c:pt>
                <c:pt idx="129">
                  <c:v>-5.7396199990762398E-3</c:v>
                </c:pt>
                <c:pt idx="130">
                  <c:v>-8.4130999966873787E-3</c:v>
                </c:pt>
                <c:pt idx="131">
                  <c:v>-3.6818400039919652E-3</c:v>
                </c:pt>
                <c:pt idx="132">
                  <c:v>9.2431999946711585E-3</c:v>
                </c:pt>
                <c:pt idx="133">
                  <c:v>7.6698000339092687E-4</c:v>
                </c:pt>
                <c:pt idx="134">
                  <c:v>2.4613400019006804E-3</c:v>
                </c:pt>
                <c:pt idx="135">
                  <c:v>-2.1142000041436404E-3</c:v>
                </c:pt>
                <c:pt idx="136">
                  <c:v>1.3698980001208838E-2</c:v>
                </c:pt>
                <c:pt idx="137">
                  <c:v>3.1754000519867986E-4</c:v>
                </c:pt>
                <c:pt idx="138">
                  <c:v>-3.5892599989892915E-3</c:v>
                </c:pt>
                <c:pt idx="139">
                  <c:v>-2.3072299954947084E-3</c:v>
                </c:pt>
                <c:pt idx="140">
                  <c:v>-3.6569400035659783E-3</c:v>
                </c:pt>
                <c:pt idx="141">
                  <c:v>2.0700500026578084E-3</c:v>
                </c:pt>
                <c:pt idx="142">
                  <c:v>-2.4336400019819848E-3</c:v>
                </c:pt>
                <c:pt idx="143">
                  <c:v>-1.0064319998491555E-2</c:v>
                </c:pt>
                <c:pt idx="144">
                  <c:v>8.6546999955317006E-4</c:v>
                </c:pt>
                <c:pt idx="145">
                  <c:v>1.158459999714978E-3</c:v>
                </c:pt>
                <c:pt idx="146">
                  <c:v>1.0724939995270688E-2</c:v>
                </c:pt>
                <c:pt idx="147">
                  <c:v>2.148239997040946E-3</c:v>
                </c:pt>
                <c:pt idx="148">
                  <c:v>5.495420002262108E-3</c:v>
                </c:pt>
                <c:pt idx="149">
                  <c:v>-3.08012000459712E-3</c:v>
                </c:pt>
                <c:pt idx="150">
                  <c:v>-1.265681999939261E-2</c:v>
                </c:pt>
                <c:pt idx="151">
                  <c:v>1.1843760003102943E-2</c:v>
                </c:pt>
                <c:pt idx="152">
                  <c:v>-5.7329399933223613E-3</c:v>
                </c:pt>
                <c:pt idx="153">
                  <c:v>-5.8972999977413565E-3</c:v>
                </c:pt>
                <c:pt idx="154">
                  <c:v>-6.3734199939062819E-3</c:v>
                </c:pt>
                <c:pt idx="155">
                  <c:v>-5.4998300038278103E-3</c:v>
                </c:pt>
                <c:pt idx="156">
                  <c:v>-1.429556000221055E-2</c:v>
                </c:pt>
                <c:pt idx="157">
                  <c:v>-1.0595560001092963E-2</c:v>
                </c:pt>
                <c:pt idx="158">
                  <c:v>-6.2722600050619803E-3</c:v>
                </c:pt>
                <c:pt idx="159">
                  <c:v>-2.4722599991946481E-3</c:v>
                </c:pt>
                <c:pt idx="160">
                  <c:v>2.1646000095643103E-4</c:v>
                </c:pt>
                <c:pt idx="161">
                  <c:v>1.4034000196261331E-4</c:v>
                </c:pt>
                <c:pt idx="162">
                  <c:v>-2.4363600023207255E-3</c:v>
                </c:pt>
                <c:pt idx="163">
                  <c:v>3.9886800004751422E-3</c:v>
                </c:pt>
                <c:pt idx="164">
                  <c:v>1.0793000037665479E-3</c:v>
                </c:pt>
                <c:pt idx="165">
                  <c:v>-1.6301299998303875E-2</c:v>
                </c:pt>
                <c:pt idx="166">
                  <c:v>-3.9933399966685101E-3</c:v>
                </c:pt>
                <c:pt idx="167">
                  <c:v>-1.2597599998116493E-3</c:v>
                </c:pt>
                <c:pt idx="168">
                  <c:v>6.3181000004988164E-3</c:v>
                </c:pt>
                <c:pt idx="169">
                  <c:v>-1.1092859997006599E-2</c:v>
                </c:pt>
                <c:pt idx="170">
                  <c:v>-1.0769559994514566E-2</c:v>
                </c:pt>
                <c:pt idx="171">
                  <c:v>-5.9689800036721863E-3</c:v>
                </c:pt>
                <c:pt idx="172">
                  <c:v>-1.1145100004796404E-2</c:v>
                </c:pt>
                <c:pt idx="173">
                  <c:v>-1.1145100004796404E-2</c:v>
                </c:pt>
                <c:pt idx="174">
                  <c:v>-9.6181100016110577E-3</c:v>
                </c:pt>
                <c:pt idx="175">
                  <c:v>-9.6181100016110577E-3</c:v>
                </c:pt>
                <c:pt idx="176">
                  <c:v>-2.1696759999031201E-2</c:v>
                </c:pt>
                <c:pt idx="177">
                  <c:v>-1.2527439997938927E-2</c:v>
                </c:pt>
                <c:pt idx="178">
                  <c:v>-1.1827440001070499E-2</c:v>
                </c:pt>
                <c:pt idx="179">
                  <c:v>-1.1527440001373179E-2</c:v>
                </c:pt>
                <c:pt idx="180">
                  <c:v>-1.1327439999149647E-2</c:v>
                </c:pt>
                <c:pt idx="181">
                  <c:v>-1.3400449999608099E-2</c:v>
                </c:pt>
                <c:pt idx="182">
                  <c:v>-1.0600449997582473E-2</c:v>
                </c:pt>
                <c:pt idx="183">
                  <c:v>-9.3004500013194047E-3</c:v>
                </c:pt>
                <c:pt idx="184">
                  <c:v>-9.2004499965696596E-3</c:v>
                </c:pt>
                <c:pt idx="185">
                  <c:v>4.6504199999617413E-3</c:v>
                </c:pt>
                <c:pt idx="186">
                  <c:v>-1.0510939995583612E-2</c:v>
                </c:pt>
                <c:pt idx="187">
                  <c:v>-8.8489999980083667E-3</c:v>
                </c:pt>
                <c:pt idx="188">
                  <c:v>-9.352689994557295E-3</c:v>
                </c:pt>
                <c:pt idx="189">
                  <c:v>-8.352689997991547E-3</c:v>
                </c:pt>
                <c:pt idx="190">
                  <c:v>-8.1526899957680143E-3</c:v>
                </c:pt>
                <c:pt idx="191">
                  <c:v>-6.752689994755201E-3</c:v>
                </c:pt>
                <c:pt idx="192">
                  <c:v>-1.0925699993094895E-2</c:v>
                </c:pt>
                <c:pt idx="193">
                  <c:v>-1.0325699993700255E-2</c:v>
                </c:pt>
                <c:pt idx="194">
                  <c:v>-1.0125699991476722E-2</c:v>
                </c:pt>
                <c:pt idx="195">
                  <c:v>-9.2256999923847616E-3</c:v>
                </c:pt>
                <c:pt idx="196">
                  <c:v>-1.0154639996471815E-2</c:v>
                </c:pt>
                <c:pt idx="197">
                  <c:v>-2.723075999529101E-2</c:v>
                </c:pt>
                <c:pt idx="198">
                  <c:v>-7.0195799999055453E-3</c:v>
                </c:pt>
                <c:pt idx="199">
                  <c:v>-1.1502500005008187E-2</c:v>
                </c:pt>
                <c:pt idx="200">
                  <c:v>-1.0325219998776447E-2</c:v>
                </c:pt>
                <c:pt idx="201">
                  <c:v>-1.0325219998776447E-2</c:v>
                </c:pt>
                <c:pt idx="202">
                  <c:v>-8.8982299930648878E-3</c:v>
                </c:pt>
                <c:pt idx="203">
                  <c:v>-8.8982299930648878E-3</c:v>
                </c:pt>
                <c:pt idx="204">
                  <c:v>-1.1024059996998403E-2</c:v>
                </c:pt>
                <c:pt idx="205">
                  <c:v>-1.1024059996998403E-2</c:v>
                </c:pt>
                <c:pt idx="206">
                  <c:v>-2.4001799974939786E-3</c:v>
                </c:pt>
                <c:pt idx="207">
                  <c:v>8.7088000145740807E-4</c:v>
                </c:pt>
                <c:pt idx="208">
                  <c:v>-1.261030000023311E-2</c:v>
                </c:pt>
                <c:pt idx="209">
                  <c:v>-1.261030000023311E-2</c:v>
                </c:pt>
                <c:pt idx="210">
                  <c:v>-1.1010299996996764E-2</c:v>
                </c:pt>
                <c:pt idx="211">
                  <c:v>-1.231030000053579E-2</c:v>
                </c:pt>
                <c:pt idx="212">
                  <c:v>-1.8176800003857352E-3</c:v>
                </c:pt>
                <c:pt idx="213">
                  <c:v>-1.3100019998091739E-2</c:v>
                </c:pt>
                <c:pt idx="214">
                  <c:v>-1.4400859996385407E-2</c:v>
                </c:pt>
                <c:pt idx="215">
                  <c:v>1.1243580003792886E-2</c:v>
                </c:pt>
                <c:pt idx="216">
                  <c:v>4.6311400001286529E-3</c:v>
                </c:pt>
                <c:pt idx="217">
                  <c:v>-1.8214299998362549E-2</c:v>
                </c:pt>
                <c:pt idx="218">
                  <c:v>-1.2198060001537669E-2</c:v>
                </c:pt>
                <c:pt idx="219">
                  <c:v>-1.9805999909294769E-4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E3-4E00-B741-787960773E1D}"/>
            </c:ext>
          </c:extLst>
        </c:ser>
        <c:ser>
          <c:idx val="1"/>
          <c:order val="1"/>
          <c:tx>
            <c:strRef>
              <c:f>Q_fit!$V$1</c:f>
              <c:strCache>
                <c:ptCount val="1"/>
                <c:pt idx="0">
                  <c:v>Q.Fit</c:v>
                </c:pt>
              </c:strCache>
            </c:strRef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Q_fit!$U$2:$U$27</c:f>
              <c:numCache>
                <c:formatCode>General</c:formatCode>
                <c:ptCount val="2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</c:numCache>
            </c:numRef>
          </c:xVal>
          <c:yVal>
            <c:numRef>
              <c:f>Q_fit!$V$2:$V$27</c:f>
              <c:numCache>
                <c:formatCode>General</c:formatCode>
                <c:ptCount val="26"/>
                <c:pt idx="0">
                  <c:v>-1.5860353668136469E-3</c:v>
                </c:pt>
                <c:pt idx="1">
                  <c:v>8.2216528574415092E-4</c:v>
                </c:pt>
                <c:pt idx="2">
                  <c:v>2.4383742242026036E-3</c:v>
                </c:pt>
                <c:pt idx="3">
                  <c:v>3.2625914485617112E-3</c:v>
                </c:pt>
                <c:pt idx="4">
                  <c:v>3.2948169588214726E-3</c:v>
                </c:pt>
                <c:pt idx="5">
                  <c:v>2.53505075498189E-3</c:v>
                </c:pt>
                <c:pt idx="6">
                  <c:v>9.8329283704296291E-4</c:v>
                </c:pt>
                <c:pt idx="7">
                  <c:v>-1.3604567949953121E-3</c:v>
                </c:pt>
                <c:pt idx="8">
                  <c:v>-4.4961981411329351E-3</c:v>
                </c:pt>
                <c:pt idx="9">
                  <c:v>-8.423931201369899E-3</c:v>
                </c:pt>
                <c:pt idx="10">
                  <c:v>-1.3143655975706204E-2</c:v>
                </c:pt>
                <c:pt idx="11">
                  <c:v>-1.865537246414186E-2</c:v>
                </c:pt>
                <c:pt idx="12">
                  <c:v>-2.4959080666676854E-2</c:v>
                </c:pt>
                <c:pt idx="13">
                  <c:v>-3.2054780583311203E-2</c:v>
                </c:pt>
                <c:pt idx="14">
                  <c:v>-3.9942472214044886E-2</c:v>
                </c:pt>
                <c:pt idx="15">
                  <c:v>-4.8622155558877923E-2</c:v>
                </c:pt>
                <c:pt idx="16">
                  <c:v>-5.8093830617810323E-2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1E3-4E00-B741-787960773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444040"/>
        <c:axId val="1"/>
      </c:scatterChart>
      <c:valAx>
        <c:axId val="661444040"/>
        <c:scaling>
          <c:orientation val="minMax"/>
          <c:max val="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X-Axis</a:t>
                </a:r>
              </a:p>
            </c:rich>
          </c:tx>
          <c:layout>
            <c:manualLayout>
              <c:xMode val="edge"/>
              <c:yMode val="edge"/>
              <c:x val="0.70297068683246278"/>
              <c:y val="0.872224555263925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Y-Axis</a:t>
                </a:r>
              </a:p>
            </c:rich>
          </c:tx>
          <c:layout>
            <c:manualLayout>
              <c:xMode val="edge"/>
              <c:yMode val="edge"/>
              <c:x val="6.1881188118811884E-3"/>
              <c:y val="0.408334499854184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44404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1064369429068889"/>
          <c:y val="0.89444677748614754"/>
          <c:w val="0.12747537745900578"/>
          <c:h val="5.555584718576844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295275</xdr:colOff>
      <xdr:row>0</xdr:row>
      <xdr:rowOff>85725</xdr:rowOff>
    </xdr:from>
    <xdr:to>
      <xdr:col>26</xdr:col>
      <xdr:colOff>180975</xdr:colOff>
      <xdr:row>19</xdr:row>
      <xdr:rowOff>9525</xdr:rowOff>
    </xdr:to>
    <xdr:graphicFrame macro="">
      <xdr:nvGraphicFramePr>
        <xdr:cNvPr id="1036" name="Chart 3">
          <a:extLst>
            <a:ext uri="{FF2B5EF4-FFF2-40B4-BE49-F238E27FC236}">
              <a16:creationId xmlns:a16="http://schemas.microsoft.com/office/drawing/2014/main" id="{6B234494-61E8-A31D-86D7-C3ED91A46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0</xdr:row>
      <xdr:rowOff>38100</xdr:rowOff>
    </xdr:from>
    <xdr:to>
      <xdr:col>17</xdr:col>
      <xdr:colOff>190500</xdr:colOff>
      <xdr:row>18</xdr:row>
      <xdr:rowOff>66675</xdr:rowOff>
    </xdr:to>
    <xdr:graphicFrame macro="">
      <xdr:nvGraphicFramePr>
        <xdr:cNvPr id="1037" name="Chart 4">
          <a:extLst>
            <a:ext uri="{FF2B5EF4-FFF2-40B4-BE49-F238E27FC236}">
              <a16:creationId xmlns:a16="http://schemas.microsoft.com/office/drawing/2014/main" id="{B26E0380-7804-2D7A-8938-EAC42782E8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9525</xdr:rowOff>
    </xdr:from>
    <xdr:to>
      <xdr:col>9</xdr:col>
      <xdr:colOff>381000</xdr:colOff>
      <xdr:row>19</xdr:row>
      <xdr:rowOff>152400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4D279F5A-F3AC-A167-E862-DDE348F547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171449</xdr:colOff>
      <xdr:row>21</xdr:row>
      <xdr:rowOff>76200</xdr:rowOff>
    </xdr:from>
    <xdr:to>
      <xdr:col>10</xdr:col>
      <xdr:colOff>66674</xdr:colOff>
      <xdr:row>41</xdr:row>
      <xdr:rowOff>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B5F66906-4DED-7923-3911-705644BAC5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17</xdr:row>
      <xdr:rowOff>133350</xdr:rowOff>
    </xdr:from>
    <xdr:to>
      <xdr:col>19</xdr:col>
      <xdr:colOff>447675</xdr:colOff>
      <xdr:row>38</xdr:row>
      <xdr:rowOff>123825</xdr:rowOff>
    </xdr:to>
    <xdr:graphicFrame macro="">
      <xdr:nvGraphicFramePr>
        <xdr:cNvPr id="50182" name="Chart 1025">
          <a:extLst>
            <a:ext uri="{FF2B5EF4-FFF2-40B4-BE49-F238E27FC236}">
              <a16:creationId xmlns:a16="http://schemas.microsoft.com/office/drawing/2014/main" id="{2C868AF7-A31A-15B1-7048-CEF32B53FA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35</xdr:col>
      <xdr:colOff>381000</xdr:colOff>
      <xdr:row>21</xdr:row>
      <xdr:rowOff>142875</xdr:rowOff>
    </xdr:to>
    <xdr:graphicFrame macro="">
      <xdr:nvGraphicFramePr>
        <xdr:cNvPr id="50183" name="Chart 1027">
          <a:extLst>
            <a:ext uri="{FF2B5EF4-FFF2-40B4-BE49-F238E27FC236}">
              <a16:creationId xmlns:a16="http://schemas.microsoft.com/office/drawing/2014/main" id="{73D09877-1AD1-C640-9016-928055E04C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26" Type="http://schemas.openxmlformats.org/officeDocument/2006/relationships/hyperlink" Target="http://vsolj.cetus-net.org/bulletin.html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hyperlink" Target="http://cdsbib.u-strasbg.fr/cgi-bin/cdsbib?1990RMxAA..21..381G" TargetMode="External"/><Relationship Id="rId34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s://www.aavso.org/ejaavso" TargetMode="External"/><Relationship Id="rId25" Type="http://schemas.openxmlformats.org/officeDocument/2006/relationships/hyperlink" Target="http://vsolj.cetus-net.org/bulletin.html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24" Type="http://schemas.openxmlformats.org/officeDocument/2006/relationships/hyperlink" Target="http://cdsbib.u-strasbg.fr/cgi-bin/cdsbib?1990RMxAA..21..381G" TargetMode="External"/><Relationship Id="rId32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vsolj.cetus-net.org/bulletin.html" TargetMode="External"/><Relationship Id="rId23" Type="http://schemas.openxmlformats.org/officeDocument/2006/relationships/hyperlink" Target="http://cdsbib.u-strasbg.fr/cgi-bin/cdsbib?1990RMxAA..21..381G" TargetMode="External"/><Relationship Id="rId28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s://www.aavso.org/ejaavso" TargetMode="External"/><Relationship Id="rId22" Type="http://schemas.openxmlformats.org/officeDocument/2006/relationships/hyperlink" Target="http://cdsbib.u-strasbg.fr/cgi-bin/cdsbib?1990RMxAA..21..381G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av-astro.de/sfs/BAVM_link.php?BAVMnr=31" TargetMode="External"/><Relationship Id="rId117" Type="http://schemas.openxmlformats.org/officeDocument/2006/relationships/hyperlink" Target="http://www.konkoly.hu/cgi-bin/IBVS?5980" TargetMode="External"/><Relationship Id="rId21" Type="http://schemas.openxmlformats.org/officeDocument/2006/relationships/hyperlink" Target="http://www.bav-astro.de/sfs/BAVM_link.php?BAVMnr=29" TargetMode="External"/><Relationship Id="rId42" Type="http://schemas.openxmlformats.org/officeDocument/2006/relationships/hyperlink" Target="http://www.konkoly.hu/cgi-bin/IBVS?3325" TargetMode="External"/><Relationship Id="rId47" Type="http://schemas.openxmlformats.org/officeDocument/2006/relationships/hyperlink" Target="http://www.konkoly.hu/cgi-bin/IBVS?3266" TargetMode="External"/><Relationship Id="rId63" Type="http://schemas.openxmlformats.org/officeDocument/2006/relationships/hyperlink" Target="http://www.konkoly.hu/cgi-bin/IBVS?5006" TargetMode="External"/><Relationship Id="rId68" Type="http://schemas.openxmlformats.org/officeDocument/2006/relationships/hyperlink" Target="http://var.astro.cz/oejv/issues/oejv0074.pdf" TargetMode="External"/><Relationship Id="rId84" Type="http://schemas.openxmlformats.org/officeDocument/2006/relationships/hyperlink" Target="http://www.konkoly.hu/cgi-bin/IBVS?5056" TargetMode="External"/><Relationship Id="rId89" Type="http://schemas.openxmlformats.org/officeDocument/2006/relationships/hyperlink" Target="http://vsolj.cetus-net.org/no40.pdf" TargetMode="External"/><Relationship Id="rId112" Type="http://schemas.openxmlformats.org/officeDocument/2006/relationships/hyperlink" Target="http://www.aavso.org/sites/default/files/jaavso/v37n1/44.pdf" TargetMode="External"/><Relationship Id="rId16" Type="http://schemas.openxmlformats.org/officeDocument/2006/relationships/hyperlink" Target="http://www.konkoly.hu/cgi-bin/IBVS?1358" TargetMode="External"/><Relationship Id="rId107" Type="http://schemas.openxmlformats.org/officeDocument/2006/relationships/hyperlink" Target="http://var.astro.cz/oejv/issues/oejv0074.pdf" TargetMode="External"/><Relationship Id="rId11" Type="http://schemas.openxmlformats.org/officeDocument/2006/relationships/hyperlink" Target="http://www.konkoly.hu/cgi-bin/IBVS?668" TargetMode="External"/><Relationship Id="rId32" Type="http://schemas.openxmlformats.org/officeDocument/2006/relationships/hyperlink" Target="http://www.konkoly.hu/cgi-bin/IBVS?2793" TargetMode="External"/><Relationship Id="rId37" Type="http://schemas.openxmlformats.org/officeDocument/2006/relationships/hyperlink" Target="http://www.konkoly.hu/cgi-bin/IBVS?3266" TargetMode="External"/><Relationship Id="rId53" Type="http://schemas.openxmlformats.org/officeDocument/2006/relationships/hyperlink" Target="http://www.bav-astro.de/sfs/BAVM_link.php?BAVMnr=60" TargetMode="External"/><Relationship Id="rId58" Type="http://schemas.openxmlformats.org/officeDocument/2006/relationships/hyperlink" Target="http://www.konkoly.hu/cgi-bin/IBVS?5006" TargetMode="External"/><Relationship Id="rId74" Type="http://schemas.openxmlformats.org/officeDocument/2006/relationships/hyperlink" Target="http://var.astro.cz/oejv/issues/oejv0074.pdf" TargetMode="External"/><Relationship Id="rId79" Type="http://schemas.openxmlformats.org/officeDocument/2006/relationships/hyperlink" Target="http://www.konkoly.hu/cgi-bin/IBVS?5006" TargetMode="External"/><Relationship Id="rId102" Type="http://schemas.openxmlformats.org/officeDocument/2006/relationships/hyperlink" Target="http://www.konkoly.hu/cgi-bin/IBVS?5694" TargetMode="External"/><Relationship Id="rId123" Type="http://schemas.openxmlformats.org/officeDocument/2006/relationships/hyperlink" Target="http://var.astro.cz/oejv/issues/oejv0160.pdf" TargetMode="External"/><Relationship Id="rId128" Type="http://schemas.openxmlformats.org/officeDocument/2006/relationships/hyperlink" Target="http://www.konkoly.hu/cgi-bin/IBVS?6042" TargetMode="External"/><Relationship Id="rId5" Type="http://schemas.openxmlformats.org/officeDocument/2006/relationships/hyperlink" Target="http://www.konkoly.hu/cgi-bin/IBVS?456" TargetMode="External"/><Relationship Id="rId90" Type="http://schemas.openxmlformats.org/officeDocument/2006/relationships/hyperlink" Target="http://www.konkoly.hu/cgi-bin/IBVS?5371" TargetMode="External"/><Relationship Id="rId95" Type="http://schemas.openxmlformats.org/officeDocument/2006/relationships/hyperlink" Target="http://www.konkoly.hu/cgi-bin/IBVS?5623" TargetMode="External"/><Relationship Id="rId19" Type="http://schemas.openxmlformats.org/officeDocument/2006/relationships/hyperlink" Target="http://www.konkoly.hu/cgi-bin/IBVS?2321" TargetMode="External"/><Relationship Id="rId14" Type="http://schemas.openxmlformats.org/officeDocument/2006/relationships/hyperlink" Target="http://www.konkoly.hu/cgi-bin/IBVS?937" TargetMode="External"/><Relationship Id="rId22" Type="http://schemas.openxmlformats.org/officeDocument/2006/relationships/hyperlink" Target="http://www.bav-astro.de/sfs/BAVM_link.php?BAVMnr=29" TargetMode="External"/><Relationship Id="rId27" Type="http://schemas.openxmlformats.org/officeDocument/2006/relationships/hyperlink" Target="http://www.konkoly.hu/cgi-bin/IBVS?2094" TargetMode="External"/><Relationship Id="rId30" Type="http://schemas.openxmlformats.org/officeDocument/2006/relationships/hyperlink" Target="http://www.konkoly.hu/cgi-bin/IBVS?2424" TargetMode="External"/><Relationship Id="rId35" Type="http://schemas.openxmlformats.org/officeDocument/2006/relationships/hyperlink" Target="http://www.konkoly.hu/cgi-bin/IBVS?3078" TargetMode="External"/><Relationship Id="rId43" Type="http://schemas.openxmlformats.org/officeDocument/2006/relationships/hyperlink" Target="http://www.konkoly.hu/cgi-bin/IBVS?4138" TargetMode="External"/><Relationship Id="rId48" Type="http://schemas.openxmlformats.org/officeDocument/2006/relationships/hyperlink" Target="http://www.konkoly.hu/cgi-bin/IBVS?3266" TargetMode="External"/><Relationship Id="rId56" Type="http://schemas.openxmlformats.org/officeDocument/2006/relationships/hyperlink" Target="http://www.konkoly.hu/cgi-bin/IBVS?5006" TargetMode="External"/><Relationship Id="rId64" Type="http://schemas.openxmlformats.org/officeDocument/2006/relationships/hyperlink" Target="http://www.konkoly.hu/cgi-bin/IBVS?5006" TargetMode="External"/><Relationship Id="rId69" Type="http://schemas.openxmlformats.org/officeDocument/2006/relationships/hyperlink" Target="http://var.astro.cz/oejv/issues/oejv0074.pdf" TargetMode="External"/><Relationship Id="rId77" Type="http://schemas.openxmlformats.org/officeDocument/2006/relationships/hyperlink" Target="http://www.konkoly.hu/cgi-bin/IBVS?5006" TargetMode="External"/><Relationship Id="rId100" Type="http://schemas.openxmlformats.org/officeDocument/2006/relationships/hyperlink" Target="http://www.konkoly.hu/cgi-bin/IBVS?5668" TargetMode="External"/><Relationship Id="rId105" Type="http://schemas.openxmlformats.org/officeDocument/2006/relationships/hyperlink" Target="http://www.konkoly.hu/cgi-bin/IBVS?5754" TargetMode="External"/><Relationship Id="rId113" Type="http://schemas.openxmlformats.org/officeDocument/2006/relationships/hyperlink" Target="http://www.konkoly.hu/cgi-bin/IBVS?5938" TargetMode="External"/><Relationship Id="rId118" Type="http://schemas.openxmlformats.org/officeDocument/2006/relationships/hyperlink" Target="http://www.konkoly.hu/cgi-bin/IBVS?5980" TargetMode="External"/><Relationship Id="rId126" Type="http://schemas.openxmlformats.org/officeDocument/2006/relationships/hyperlink" Target="http://www.konkoly.hu/cgi-bin/IBVS?6044" TargetMode="External"/><Relationship Id="rId8" Type="http://schemas.openxmlformats.org/officeDocument/2006/relationships/hyperlink" Target="http://www.konkoly.hu/cgi-bin/IBVS?647" TargetMode="External"/><Relationship Id="rId51" Type="http://schemas.openxmlformats.org/officeDocument/2006/relationships/hyperlink" Target="http://www.konkoly.hu/cgi-bin/IBVS?4138" TargetMode="External"/><Relationship Id="rId72" Type="http://schemas.openxmlformats.org/officeDocument/2006/relationships/hyperlink" Target="http://var.astro.cz/oejv/issues/oejv0074.pdf" TargetMode="External"/><Relationship Id="rId80" Type="http://schemas.openxmlformats.org/officeDocument/2006/relationships/hyperlink" Target="http://www.konkoly.hu/cgi-bin/IBVS?5006" TargetMode="External"/><Relationship Id="rId85" Type="http://schemas.openxmlformats.org/officeDocument/2006/relationships/hyperlink" Target="http://www.konkoly.hu/cgi-bin/IBVS?5056" TargetMode="External"/><Relationship Id="rId93" Type="http://schemas.openxmlformats.org/officeDocument/2006/relationships/hyperlink" Target="http://vsolj.cetus-net.org/no42.pdf" TargetMode="External"/><Relationship Id="rId98" Type="http://schemas.openxmlformats.org/officeDocument/2006/relationships/hyperlink" Target="http://www.konkoly.hu/cgi-bin/IBVS?5623" TargetMode="External"/><Relationship Id="rId121" Type="http://schemas.openxmlformats.org/officeDocument/2006/relationships/hyperlink" Target="http://www.konkoly.hu/cgi-bin/IBVS?6044" TargetMode="External"/><Relationship Id="rId3" Type="http://schemas.openxmlformats.org/officeDocument/2006/relationships/hyperlink" Target="http://www.bav-astro.de/sfs/BAVM_link.php?BAVMnr=23" TargetMode="External"/><Relationship Id="rId12" Type="http://schemas.openxmlformats.org/officeDocument/2006/relationships/hyperlink" Target="http://www.konkoly.hu/cgi-bin/IBVS?937" TargetMode="External"/><Relationship Id="rId17" Type="http://schemas.openxmlformats.org/officeDocument/2006/relationships/hyperlink" Target="http://www.konkoly.hu/cgi-bin/IBVS?2321" TargetMode="External"/><Relationship Id="rId25" Type="http://schemas.openxmlformats.org/officeDocument/2006/relationships/hyperlink" Target="http://www.konkoly.hu/cgi-bin/IBVS?1554" TargetMode="External"/><Relationship Id="rId33" Type="http://schemas.openxmlformats.org/officeDocument/2006/relationships/hyperlink" Target="http://www.konkoly.hu/cgi-bin/IBVS?2793" TargetMode="External"/><Relationship Id="rId38" Type="http://schemas.openxmlformats.org/officeDocument/2006/relationships/hyperlink" Target="http://www.konkoly.hu/cgi-bin/IBVS?3266" TargetMode="External"/><Relationship Id="rId46" Type="http://schemas.openxmlformats.org/officeDocument/2006/relationships/hyperlink" Target="http://www.bav-astro.de/sfs/BAVM_link.php?BAVMnr=50" TargetMode="External"/><Relationship Id="rId59" Type="http://schemas.openxmlformats.org/officeDocument/2006/relationships/hyperlink" Target="http://www.konkoly.hu/cgi-bin/IBVS?5006" TargetMode="External"/><Relationship Id="rId67" Type="http://schemas.openxmlformats.org/officeDocument/2006/relationships/hyperlink" Target="http://www.konkoly.hu/cgi-bin/IBVS?5006" TargetMode="External"/><Relationship Id="rId103" Type="http://schemas.openxmlformats.org/officeDocument/2006/relationships/hyperlink" Target="http://www.konkoly.hu/cgi-bin/IBVS?5649" TargetMode="External"/><Relationship Id="rId108" Type="http://schemas.openxmlformats.org/officeDocument/2006/relationships/hyperlink" Target="http://var.astro.cz/oejv/issues/oejv0074.pdf" TargetMode="External"/><Relationship Id="rId116" Type="http://schemas.openxmlformats.org/officeDocument/2006/relationships/hyperlink" Target="http://www.konkoly.hu/cgi-bin/IBVS?5980" TargetMode="External"/><Relationship Id="rId124" Type="http://schemas.openxmlformats.org/officeDocument/2006/relationships/hyperlink" Target="http://www.konkoly.hu/cgi-bin/IBVS?6044" TargetMode="External"/><Relationship Id="rId20" Type="http://schemas.openxmlformats.org/officeDocument/2006/relationships/hyperlink" Target="http://www.konkoly.hu/cgi-bin/IBVS?2321" TargetMode="External"/><Relationship Id="rId41" Type="http://schemas.openxmlformats.org/officeDocument/2006/relationships/hyperlink" Target="http://www.konkoly.hu/cgi-bin/IBVS?3325" TargetMode="External"/><Relationship Id="rId54" Type="http://schemas.openxmlformats.org/officeDocument/2006/relationships/hyperlink" Target="http://www.bav-astro.de/sfs/BAVM_link.php?BAVMnr=60" TargetMode="External"/><Relationship Id="rId62" Type="http://schemas.openxmlformats.org/officeDocument/2006/relationships/hyperlink" Target="http://www.konkoly.hu/cgi-bin/IBVS?5006" TargetMode="External"/><Relationship Id="rId70" Type="http://schemas.openxmlformats.org/officeDocument/2006/relationships/hyperlink" Target="http://var.astro.cz/oejv/issues/oejv0074.pdf" TargetMode="External"/><Relationship Id="rId75" Type="http://schemas.openxmlformats.org/officeDocument/2006/relationships/hyperlink" Target="http://www.konkoly.hu/cgi-bin/IBVS?5056" TargetMode="External"/><Relationship Id="rId83" Type="http://schemas.openxmlformats.org/officeDocument/2006/relationships/hyperlink" Target="http://www.konkoly.hu/cgi-bin/IBVS?5056" TargetMode="External"/><Relationship Id="rId88" Type="http://schemas.openxmlformats.org/officeDocument/2006/relationships/hyperlink" Target="http://www.konkoly.hu/cgi-bin/IBVS?5364" TargetMode="External"/><Relationship Id="rId91" Type="http://schemas.openxmlformats.org/officeDocument/2006/relationships/hyperlink" Target="http://vsolj.cetus-net.org/no42.pdf" TargetMode="External"/><Relationship Id="rId96" Type="http://schemas.openxmlformats.org/officeDocument/2006/relationships/hyperlink" Target="http://www.konkoly.hu/cgi-bin/IBVS?5623" TargetMode="External"/><Relationship Id="rId111" Type="http://schemas.openxmlformats.org/officeDocument/2006/relationships/hyperlink" Target="http://www.aavso.org/sites/default/files/jaavso/vn36/186.pdf" TargetMode="External"/><Relationship Id="rId1" Type="http://schemas.openxmlformats.org/officeDocument/2006/relationships/hyperlink" Target="http://www.bav-astro.de/LkDB/index.php?lang=en&amp;sprache_dial=en" TargetMode="External"/><Relationship Id="rId6" Type="http://schemas.openxmlformats.org/officeDocument/2006/relationships/hyperlink" Target="http://www.konkoly.hu/cgi-bin/IBVS?456" TargetMode="External"/><Relationship Id="rId15" Type="http://schemas.openxmlformats.org/officeDocument/2006/relationships/hyperlink" Target="http://www.konkoly.hu/cgi-bin/IBVS?937" TargetMode="External"/><Relationship Id="rId23" Type="http://schemas.openxmlformats.org/officeDocument/2006/relationships/hyperlink" Target="http://www.bav-astro.de/sfs/BAVM_link.php?BAVMnr=31" TargetMode="External"/><Relationship Id="rId28" Type="http://schemas.openxmlformats.org/officeDocument/2006/relationships/hyperlink" Target="http://www.konkoly.hu/cgi-bin/IBVS?2424" TargetMode="External"/><Relationship Id="rId36" Type="http://schemas.openxmlformats.org/officeDocument/2006/relationships/hyperlink" Target="http://www.konkoly.hu/cgi-bin/IBVS?3078" TargetMode="External"/><Relationship Id="rId49" Type="http://schemas.openxmlformats.org/officeDocument/2006/relationships/hyperlink" Target="http://www.konkoly.hu/cgi-bin/IBVS?3266" TargetMode="External"/><Relationship Id="rId57" Type="http://schemas.openxmlformats.org/officeDocument/2006/relationships/hyperlink" Target="http://www.konkoly.hu/cgi-bin/IBVS?5006" TargetMode="External"/><Relationship Id="rId106" Type="http://schemas.openxmlformats.org/officeDocument/2006/relationships/hyperlink" Target="http://www.konkoly.hu/cgi-bin/IBVS?5741" TargetMode="External"/><Relationship Id="rId114" Type="http://schemas.openxmlformats.org/officeDocument/2006/relationships/hyperlink" Target="http://www.konkoly.hu/cgi-bin/IBVS?5938" TargetMode="External"/><Relationship Id="rId119" Type="http://schemas.openxmlformats.org/officeDocument/2006/relationships/hyperlink" Target="http://www.konkoly.hu/cgi-bin/IBVS?5960" TargetMode="External"/><Relationship Id="rId127" Type="http://schemas.openxmlformats.org/officeDocument/2006/relationships/hyperlink" Target="http://www.konkoly.hu/cgi-bin/IBVS?6050" TargetMode="External"/><Relationship Id="rId10" Type="http://schemas.openxmlformats.org/officeDocument/2006/relationships/hyperlink" Target="http://www.konkoly.hu/cgi-bin/IBVS?668" TargetMode="External"/><Relationship Id="rId31" Type="http://schemas.openxmlformats.org/officeDocument/2006/relationships/hyperlink" Target="http://www.konkoly.hu/cgi-bin/IBVS?2424" TargetMode="External"/><Relationship Id="rId44" Type="http://schemas.openxmlformats.org/officeDocument/2006/relationships/hyperlink" Target="http://www.konkoly.hu/cgi-bin/IBVS?3325" TargetMode="External"/><Relationship Id="rId52" Type="http://schemas.openxmlformats.org/officeDocument/2006/relationships/hyperlink" Target="http://www.bav-astro.de/sfs/BAVM_link.php?BAVMnr=56" TargetMode="External"/><Relationship Id="rId60" Type="http://schemas.openxmlformats.org/officeDocument/2006/relationships/hyperlink" Target="http://www.konkoly.hu/cgi-bin/IBVS?5006" TargetMode="External"/><Relationship Id="rId65" Type="http://schemas.openxmlformats.org/officeDocument/2006/relationships/hyperlink" Target="http://www.konkoly.hu/cgi-bin/IBVS?5006" TargetMode="External"/><Relationship Id="rId73" Type="http://schemas.openxmlformats.org/officeDocument/2006/relationships/hyperlink" Target="http://var.astro.cz/oejv/issues/oejv0074.pdf" TargetMode="External"/><Relationship Id="rId78" Type="http://schemas.openxmlformats.org/officeDocument/2006/relationships/hyperlink" Target="http://www.konkoly.hu/cgi-bin/IBVS?5006" TargetMode="External"/><Relationship Id="rId81" Type="http://schemas.openxmlformats.org/officeDocument/2006/relationships/hyperlink" Target="http://www.konkoly.hu/cgi-bin/IBVS?5006" TargetMode="External"/><Relationship Id="rId86" Type="http://schemas.openxmlformats.org/officeDocument/2006/relationships/hyperlink" Target="http://var.astro.cz/oejv/issues/oejv0074.pdf" TargetMode="External"/><Relationship Id="rId94" Type="http://schemas.openxmlformats.org/officeDocument/2006/relationships/hyperlink" Target="http://www.konkoly.hu/cgi-bin/IBVS?5592" TargetMode="External"/><Relationship Id="rId99" Type="http://schemas.openxmlformats.org/officeDocument/2006/relationships/hyperlink" Target="http://www.konkoly.hu/cgi-bin/IBVS?5623" TargetMode="External"/><Relationship Id="rId101" Type="http://schemas.openxmlformats.org/officeDocument/2006/relationships/hyperlink" Target="http://var.astro.cz/oejv/issues/oejv0074.pdf" TargetMode="External"/><Relationship Id="rId122" Type="http://schemas.openxmlformats.org/officeDocument/2006/relationships/hyperlink" Target="http://www.bav-astro.de/sfs/BAVM_link.php?BAVMnr=225" TargetMode="External"/><Relationship Id="rId4" Type="http://schemas.openxmlformats.org/officeDocument/2006/relationships/hyperlink" Target="http://www.konkoly.hu/cgi-bin/IBVS?456" TargetMode="External"/><Relationship Id="rId9" Type="http://schemas.openxmlformats.org/officeDocument/2006/relationships/hyperlink" Target="http://www.konkoly.hu/cgi-bin/IBVS?668" TargetMode="External"/><Relationship Id="rId13" Type="http://schemas.openxmlformats.org/officeDocument/2006/relationships/hyperlink" Target="http://www.konkoly.hu/cgi-bin/IBVS?937" TargetMode="External"/><Relationship Id="rId18" Type="http://schemas.openxmlformats.org/officeDocument/2006/relationships/hyperlink" Target="http://www.konkoly.hu/cgi-bin/IBVS?2321" TargetMode="External"/><Relationship Id="rId39" Type="http://schemas.openxmlformats.org/officeDocument/2006/relationships/hyperlink" Target="http://www.konkoly.hu/cgi-bin/IBVS?3266" TargetMode="External"/><Relationship Id="rId109" Type="http://schemas.openxmlformats.org/officeDocument/2006/relationships/hyperlink" Target="http://www.aavso.org/sites/default/files/jaavso/v36n2/171.pdf" TargetMode="External"/><Relationship Id="rId34" Type="http://schemas.openxmlformats.org/officeDocument/2006/relationships/hyperlink" Target="http://www.konkoly.hu/cgi-bin/IBVS?3078" TargetMode="External"/><Relationship Id="rId50" Type="http://schemas.openxmlformats.org/officeDocument/2006/relationships/hyperlink" Target="http://www.konkoly.hu/cgi-bin/IBVS?4138" TargetMode="External"/><Relationship Id="rId55" Type="http://schemas.openxmlformats.org/officeDocument/2006/relationships/hyperlink" Target="http://www.bav-astro.de/sfs/BAVM_link.php?BAVMnr=60" TargetMode="External"/><Relationship Id="rId76" Type="http://schemas.openxmlformats.org/officeDocument/2006/relationships/hyperlink" Target="http://www.konkoly.hu/cgi-bin/IBVS?5056" TargetMode="External"/><Relationship Id="rId97" Type="http://schemas.openxmlformats.org/officeDocument/2006/relationships/hyperlink" Target="http://www.konkoly.hu/cgi-bin/IBVS?5623" TargetMode="External"/><Relationship Id="rId104" Type="http://schemas.openxmlformats.org/officeDocument/2006/relationships/hyperlink" Target="http://www.konkoly.hu/cgi-bin/IBVS?5694" TargetMode="External"/><Relationship Id="rId120" Type="http://schemas.openxmlformats.org/officeDocument/2006/relationships/hyperlink" Target="http://vsolj.cetus-net.org/vsoljno51.pdf" TargetMode="External"/><Relationship Id="rId125" Type="http://schemas.openxmlformats.org/officeDocument/2006/relationships/hyperlink" Target="http://www.konkoly.hu/cgi-bin/IBVS?6044" TargetMode="External"/><Relationship Id="rId7" Type="http://schemas.openxmlformats.org/officeDocument/2006/relationships/hyperlink" Target="http://www.konkoly.hu/cgi-bin/IBVS?456" TargetMode="External"/><Relationship Id="rId71" Type="http://schemas.openxmlformats.org/officeDocument/2006/relationships/hyperlink" Target="http://var.astro.cz/oejv/issues/oejv0074.pdf" TargetMode="External"/><Relationship Id="rId92" Type="http://schemas.openxmlformats.org/officeDocument/2006/relationships/hyperlink" Target="http://www.konkoly.hu/cgi-bin/IBVS?5645" TargetMode="External"/><Relationship Id="rId2" Type="http://schemas.openxmlformats.org/officeDocument/2006/relationships/hyperlink" Target="http://www.konkoly.hu/cgi-bin/IBVS?119" TargetMode="External"/><Relationship Id="rId29" Type="http://schemas.openxmlformats.org/officeDocument/2006/relationships/hyperlink" Target="http://www.konkoly.hu/cgi-bin/IBVS?2424" TargetMode="External"/><Relationship Id="rId24" Type="http://schemas.openxmlformats.org/officeDocument/2006/relationships/hyperlink" Target="http://www.konkoly.hu/cgi-bin/IBVS?1554" TargetMode="External"/><Relationship Id="rId40" Type="http://schemas.openxmlformats.org/officeDocument/2006/relationships/hyperlink" Target="http://www.konkoly.hu/cgi-bin/IBVS?3266" TargetMode="External"/><Relationship Id="rId45" Type="http://schemas.openxmlformats.org/officeDocument/2006/relationships/hyperlink" Target="http://www.konkoly.hu/cgi-bin/IBVS?3325" TargetMode="External"/><Relationship Id="rId66" Type="http://schemas.openxmlformats.org/officeDocument/2006/relationships/hyperlink" Target="http://www.konkoly.hu/cgi-bin/IBVS?5006" TargetMode="External"/><Relationship Id="rId87" Type="http://schemas.openxmlformats.org/officeDocument/2006/relationships/hyperlink" Target="http://www.konkoly.hu/cgi-bin/IBVS?5341" TargetMode="External"/><Relationship Id="rId110" Type="http://schemas.openxmlformats.org/officeDocument/2006/relationships/hyperlink" Target="http://www.aavso.org/sites/default/files/jaavso/vn36/186.pdf" TargetMode="External"/><Relationship Id="rId115" Type="http://schemas.openxmlformats.org/officeDocument/2006/relationships/hyperlink" Target="http://www.konkoly.hu/cgi-bin/IBVS?5980" TargetMode="External"/><Relationship Id="rId61" Type="http://schemas.openxmlformats.org/officeDocument/2006/relationships/hyperlink" Target="http://www.konkoly.hu/cgi-bin/IBVS?5006" TargetMode="External"/><Relationship Id="rId82" Type="http://schemas.openxmlformats.org/officeDocument/2006/relationships/hyperlink" Target="http://www.konkoly.hu/cgi-bin/IBVS?5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513"/>
  <sheetViews>
    <sheetView tabSelected="1" workbookViewId="0">
      <pane xSplit="13" ySplit="21" topLeftCell="N402" activePane="bottomRight" state="frozen"/>
      <selection pane="topRight" activeCell="N1" sqref="N1"/>
      <selection pane="bottomLeft" activeCell="A22" sqref="A22"/>
      <selection pane="bottomRight" activeCell="A423" sqref="A423"/>
    </sheetView>
  </sheetViews>
  <sheetFormatPr defaultColWidth="10.28515625" defaultRowHeight="12.75"/>
  <cols>
    <col min="1" max="1" width="19.7109375" customWidth="1"/>
    <col min="2" max="2" width="5.140625" style="3" customWidth="1"/>
    <col min="3" max="3" width="14.140625" customWidth="1"/>
    <col min="4" max="4" width="10.7109375" style="13" customWidth="1"/>
    <col min="5" max="5" width="12.28515625" customWidth="1"/>
    <col min="6" max="6" width="16.425781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42" ht="21" thickBot="1">
      <c r="A1" s="1" t="s">
        <v>150</v>
      </c>
      <c r="V1" s="6" t="s">
        <v>18</v>
      </c>
      <c r="W1" s="6" t="s">
        <v>30</v>
      </c>
      <c r="AO1">
        <v>-3747</v>
      </c>
      <c r="AP1">
        <v>-3.5210200003348291E-3</v>
      </c>
    </row>
    <row r="2" spans="1:42">
      <c r="A2" t="s">
        <v>32</v>
      </c>
      <c r="B2" s="3" t="s">
        <v>33</v>
      </c>
      <c r="C2" s="8" t="s">
        <v>35</v>
      </c>
      <c r="V2">
        <v>0</v>
      </c>
      <c r="W2">
        <f>+D$11+D$12*V2+D$13*V2^2</f>
        <v>-2.4485716153482022E-3</v>
      </c>
      <c r="AO2">
        <v>-3716</v>
      </c>
      <c r="AP2">
        <v>9.0343999909237027E-4</v>
      </c>
    </row>
    <row r="3" spans="1:42" ht="13.5" thickBot="1">
      <c r="A3" t="s">
        <v>34</v>
      </c>
      <c r="C3" s="9"/>
      <c r="V3">
        <v>2000</v>
      </c>
      <c r="W3">
        <f t="shared" ref="W3:W18" si="0">+D$11+D$12*V3+D$13*V3^2</f>
        <v>1.9456076777213036E-4</v>
      </c>
      <c r="AO3">
        <v>-2998</v>
      </c>
      <c r="AP3">
        <v>5.8931999956257641E-4</v>
      </c>
    </row>
    <row r="4" spans="1:42" ht="14.25" thickTop="1" thickBot="1">
      <c r="A4" s="5" t="s">
        <v>10</v>
      </c>
      <c r="C4" s="2">
        <v>36528.777699999999</v>
      </c>
      <c r="D4" s="14">
        <v>0.61011534000000001</v>
      </c>
      <c r="V4">
        <v>4000</v>
      </c>
      <c r="W4">
        <f t="shared" si="0"/>
        <v>2.0155624556926718E-3</v>
      </c>
      <c r="AO4">
        <v>-2980</v>
      </c>
      <c r="AP4">
        <v>1.0132000024896115E-3</v>
      </c>
    </row>
    <row r="5" spans="1:42" ht="13.5" thickTop="1">
      <c r="A5" s="19" t="s">
        <v>154</v>
      </c>
      <c r="B5" s="12"/>
      <c r="C5" s="20">
        <v>-9.5</v>
      </c>
      <c r="D5" s="12" t="s">
        <v>155</v>
      </c>
      <c r="E5" s="12"/>
      <c r="V5">
        <v>6000</v>
      </c>
      <c r="W5">
        <f t="shared" si="0"/>
        <v>3.0144334484134227E-3</v>
      </c>
      <c r="AO5">
        <v>-2939</v>
      </c>
      <c r="AP5">
        <v>-1.2157399978605099E-3</v>
      </c>
    </row>
    <row r="6" spans="1:42">
      <c r="A6" s="5" t="s">
        <v>11</v>
      </c>
      <c r="V6">
        <v>8000</v>
      </c>
      <c r="W6">
        <f t="shared" si="0"/>
        <v>3.1911737459343805E-3</v>
      </c>
      <c r="AO6">
        <v>-2926</v>
      </c>
      <c r="AP6">
        <v>1.2848400001530536E-3</v>
      </c>
    </row>
    <row r="7" spans="1:42">
      <c r="A7" t="s">
        <v>12</v>
      </c>
      <c r="C7">
        <v>36528.777699999999</v>
      </c>
      <c r="V7">
        <v>10000</v>
      </c>
      <c r="W7">
        <f t="shared" si="0"/>
        <v>2.5457833482555488E-3</v>
      </c>
      <c r="AO7">
        <v>0</v>
      </c>
      <c r="AP7">
        <v>0</v>
      </c>
    </row>
    <row r="8" spans="1:42">
      <c r="A8" t="s">
        <v>13</v>
      </c>
      <c r="C8">
        <v>0.61011534000000001</v>
      </c>
      <c r="V8">
        <v>12000</v>
      </c>
      <c r="W8">
        <f t="shared" si="0"/>
        <v>1.0782622553769262E-3</v>
      </c>
      <c r="AO8">
        <v>16</v>
      </c>
      <c r="AP8">
        <v>4.5456000225385651E-4</v>
      </c>
    </row>
    <row r="9" spans="1:42">
      <c r="A9" s="28" t="s">
        <v>159</v>
      </c>
      <c r="B9" s="29">
        <v>350</v>
      </c>
      <c r="C9" s="21" t="str">
        <f>"F"&amp;B9</f>
        <v>F350</v>
      </c>
      <c r="D9" s="9" t="str">
        <f>"G"&amp;B9</f>
        <v>G350</v>
      </c>
      <c r="V9">
        <v>14000</v>
      </c>
      <c r="W9">
        <f t="shared" si="0"/>
        <v>-1.2113895327014873E-3</v>
      </c>
      <c r="AO9">
        <v>1068.5</v>
      </c>
      <c r="AP9">
        <v>2.0592100045178086E-3</v>
      </c>
    </row>
    <row r="10" spans="1:42" ht="13.5" thickBot="1">
      <c r="A10" s="12"/>
      <c r="B10" s="12"/>
      <c r="C10" s="4" t="s">
        <v>28</v>
      </c>
      <c r="D10" s="4" t="s">
        <v>29</v>
      </c>
      <c r="E10" s="12"/>
      <c r="V10">
        <v>16000</v>
      </c>
      <c r="W10">
        <f t="shared" si="0"/>
        <v>-4.3231720159796934E-3</v>
      </c>
      <c r="AO10">
        <v>2853</v>
      </c>
      <c r="AP10">
        <v>1.0234979999950156E-2</v>
      </c>
    </row>
    <row r="11" spans="1:42" ht="13.5" thickTop="1">
      <c r="A11" s="12" t="s">
        <v>24</v>
      </c>
      <c r="B11" s="12"/>
      <c r="C11" s="11">
        <f ca="1">INTERCEPT(INDIRECT($D$9):G957,INDIRECT($C$9):F957)</f>
        <v>0.27636866830422113</v>
      </c>
      <c r="D11" s="13">
        <f>E11*F11</f>
        <v>-2.4485716153482022E-3</v>
      </c>
      <c r="E11" s="96">
        <v>-2.4485716153482022E-3</v>
      </c>
      <c r="F11" s="97">
        <v>1</v>
      </c>
      <c r="V11">
        <v>18000</v>
      </c>
      <c r="W11">
        <f t="shared" si="0"/>
        <v>-8.2570851944576938E-3</v>
      </c>
      <c r="AO11">
        <v>3066</v>
      </c>
      <c r="AP11">
        <v>1.3667560000612866E-2</v>
      </c>
    </row>
    <row r="12" spans="1:42">
      <c r="A12" s="12" t="s">
        <v>25</v>
      </c>
      <c r="B12" s="12"/>
      <c r="C12" s="11">
        <f ca="1">SLOPE(INDIRECT($D$9):G957,INDIRECT($C$9):F957)</f>
        <v>-1.0531345015316167E-5</v>
      </c>
      <c r="D12" s="13">
        <f>E12*F12</f>
        <v>1.5270988653601141E-6</v>
      </c>
      <c r="E12" s="98">
        <v>1.5270988653601141E-2</v>
      </c>
      <c r="F12" s="97">
        <v>1E-4</v>
      </c>
      <c r="V12">
        <v>20000</v>
      </c>
      <c r="W12">
        <f t="shared" si="0"/>
        <v>-1.3013129068135478E-2</v>
      </c>
      <c r="AO12">
        <v>4097</v>
      </c>
      <c r="AP12">
        <v>3.7520199985010549E-3</v>
      </c>
    </row>
    <row r="13" spans="1:42" ht="13.5" thickBot="1">
      <c r="A13" s="12" t="s">
        <v>27</v>
      </c>
      <c r="B13" s="12"/>
      <c r="C13" s="3" t="s">
        <v>22</v>
      </c>
      <c r="D13" s="13">
        <f>E13*F13</f>
        <v>-1.0276633689997389E-10</v>
      </c>
      <c r="E13" s="99">
        <v>-1.0276633689997389E-2</v>
      </c>
      <c r="F13" s="97">
        <v>1E-8</v>
      </c>
      <c r="V13">
        <v>22000</v>
      </c>
      <c r="W13">
        <f t="shared" si="0"/>
        <v>-1.8591303637013053E-2</v>
      </c>
      <c r="AO13">
        <v>4108.5</v>
      </c>
      <c r="AP13">
        <v>-5.574390001129359E-3</v>
      </c>
    </row>
    <row r="14" spans="1:42" ht="13.5" thickTop="1">
      <c r="A14" s="12"/>
      <c r="B14" s="12"/>
      <c r="C14" s="12"/>
      <c r="E14">
        <f>SUM(U21:U997)</f>
        <v>4.3234713388357861E-2</v>
      </c>
      <c r="V14">
        <v>24000</v>
      </c>
      <c r="W14">
        <f t="shared" si="0"/>
        <v>-2.4991608901090423E-2</v>
      </c>
      <c r="AO14">
        <v>4110</v>
      </c>
      <c r="AP14">
        <v>-7.4739999399753287E-4</v>
      </c>
    </row>
    <row r="15" spans="1:42">
      <c r="A15" s="22" t="s">
        <v>26</v>
      </c>
      <c r="B15" s="12"/>
      <c r="C15" s="16">
        <f ca="1">(C7+C11)+(C8+C12)*INT(MAX(F21:F3498))</f>
        <v>59808.823252516551</v>
      </c>
      <c r="D15" s="9">
        <f>+C7+INT(MAX(F21:F1587))*C8+D11+D12*INT(MAX(F21:F4022))+D13*INT(MAX(F21:F4049)^2)</f>
        <v>59808.854925988286</v>
      </c>
      <c r="E15" s="23" t="s">
        <v>231</v>
      </c>
      <c r="F15" s="20">
        <v>1</v>
      </c>
      <c r="V15">
        <v>26000</v>
      </c>
      <c r="W15">
        <f t="shared" si="0"/>
        <v>-3.2214044860367587E-2</v>
      </c>
      <c r="AO15">
        <v>4110</v>
      </c>
      <c r="AP15">
        <v>2.2526000029756688E-3</v>
      </c>
    </row>
    <row r="16" spans="1:42">
      <c r="A16" s="25" t="s">
        <v>14</v>
      </c>
      <c r="B16" s="12"/>
      <c r="C16" s="26">
        <f ca="1">+C8+C12</f>
        <v>0.61010480865498473</v>
      </c>
      <c r="D16" s="9">
        <f>+C8+D12+2*D13*MAX(F21:F895)</f>
        <v>0.61010902458863114</v>
      </c>
      <c r="E16" s="23" t="s">
        <v>156</v>
      </c>
      <c r="F16" s="24">
        <f ca="1">NOW()+15018.5+$C$5/24</f>
        <v>60318.608188541664</v>
      </c>
      <c r="V16">
        <v>28000</v>
      </c>
      <c r="W16">
        <f t="shared" si="0"/>
        <v>-4.0258611514844535E-2</v>
      </c>
      <c r="AO16">
        <v>4143</v>
      </c>
      <c r="AP16">
        <v>1.8446380003297236E-2</v>
      </c>
    </row>
    <row r="17" spans="1:42" ht="13.5" thickBot="1">
      <c r="A17" s="23" t="s">
        <v>147</v>
      </c>
      <c r="B17" s="12"/>
      <c r="C17" s="12">
        <f>COUNT(C21:C2156)</f>
        <v>403</v>
      </c>
      <c r="E17" s="23" t="s">
        <v>232</v>
      </c>
      <c r="F17" s="24">
        <f ca="1">ROUND(2*(F16-$C$7)/$C$8,0)/2+F15</f>
        <v>38993.5</v>
      </c>
      <c r="V17">
        <v>30000</v>
      </c>
      <c r="W17">
        <f t="shared" si="0"/>
        <v>-4.9125308864521273E-2</v>
      </c>
      <c r="AO17">
        <v>4144.5</v>
      </c>
      <c r="AP17">
        <v>4.2733700029202737E-3</v>
      </c>
    </row>
    <row r="18" spans="1:42" ht="14.25" thickTop="1" thickBot="1">
      <c r="A18" s="5" t="s">
        <v>260</v>
      </c>
      <c r="B18"/>
      <c r="C18" s="100">
        <f ca="1">+C15</f>
        <v>59808.823252516551</v>
      </c>
      <c r="D18" s="101">
        <f ca="1">C16</f>
        <v>0.61010480865498473</v>
      </c>
      <c r="E18" s="23" t="s">
        <v>157</v>
      </c>
      <c r="F18" s="9">
        <f ca="1">ROUND(2*(F16-$C$15)/$C$16,0)/2+F15</f>
        <v>836.5</v>
      </c>
      <c r="V18">
        <v>32000</v>
      </c>
      <c r="W18">
        <f t="shared" si="0"/>
        <v>-5.881413690939781E-2</v>
      </c>
      <c r="AO18">
        <v>4151</v>
      </c>
      <c r="AP18">
        <v>3.5236600015196018E-3</v>
      </c>
    </row>
    <row r="19" spans="1:42" ht="13.5" thickBot="1">
      <c r="A19" s="5" t="s">
        <v>261</v>
      </c>
      <c r="B19"/>
      <c r="C19" s="102">
        <f>+D15</f>
        <v>59808.854925988286</v>
      </c>
      <c r="D19" s="103">
        <f>+D16</f>
        <v>0.61010902458863114</v>
      </c>
      <c r="E19" s="23" t="s">
        <v>158</v>
      </c>
      <c r="F19" s="27">
        <f ca="1">+$C$15+$C$16*F18-15018.5-$C$5/24</f>
        <v>45301.071758289785</v>
      </c>
      <c r="AO19">
        <v>4628</v>
      </c>
      <c r="AP19">
        <v>-2.8493520003394224E-2</v>
      </c>
    </row>
    <row r="20" spans="1:42" ht="15" thickBot="1">
      <c r="A20" s="4" t="s">
        <v>15</v>
      </c>
      <c r="B20" s="4" t="s">
        <v>111</v>
      </c>
      <c r="C20" s="4" t="s">
        <v>16</v>
      </c>
      <c r="D20" s="15" t="s">
        <v>21</v>
      </c>
      <c r="E20" s="4" t="s">
        <v>17</v>
      </c>
      <c r="F20" s="4" t="s">
        <v>18</v>
      </c>
      <c r="G20" s="4" t="s">
        <v>19</v>
      </c>
      <c r="H20" s="7" t="s">
        <v>118</v>
      </c>
      <c r="I20" s="7" t="s">
        <v>273</v>
      </c>
      <c r="J20" s="7" t="s">
        <v>271</v>
      </c>
      <c r="K20" s="7" t="s">
        <v>270</v>
      </c>
      <c r="L20" s="7" t="s">
        <v>103</v>
      </c>
      <c r="M20" s="7" t="s">
        <v>1263</v>
      </c>
      <c r="N20" s="7" t="s">
        <v>102</v>
      </c>
      <c r="O20" s="7" t="s">
        <v>31</v>
      </c>
      <c r="P20" s="6" t="s">
        <v>30</v>
      </c>
      <c r="Q20" s="4" t="s">
        <v>23</v>
      </c>
      <c r="R20" s="84" t="s">
        <v>233</v>
      </c>
      <c r="S20" s="95" t="s">
        <v>250</v>
      </c>
      <c r="T20" s="43" t="s">
        <v>252</v>
      </c>
      <c r="U20" s="95" t="s">
        <v>251</v>
      </c>
      <c r="AO20">
        <v>4687</v>
      </c>
      <c r="AP20">
        <v>2.770141999644693E-2</v>
      </c>
    </row>
    <row r="21" spans="1:42">
      <c r="A21" s="31" t="s">
        <v>125</v>
      </c>
      <c r="B21" s="32"/>
      <c r="C21" s="30">
        <v>14668.54</v>
      </c>
      <c r="D21" s="33" t="s">
        <v>118</v>
      </c>
      <c r="E21" s="34">
        <f t="shared" ref="E21:E84" si="1">+(C21-C$7)/C$8</f>
        <v>-35829.680499428185</v>
      </c>
      <c r="F21" s="34">
        <f t="shared" ref="F21:F84" si="2">ROUND(2*E21,0)/2</f>
        <v>-35829.5</v>
      </c>
      <c r="H21" s="34"/>
      <c r="I21" s="34"/>
      <c r="J21" s="34"/>
      <c r="L21" s="34"/>
      <c r="M21" s="34"/>
      <c r="N21" s="34"/>
      <c r="O21" s="34"/>
      <c r="P21" s="34"/>
      <c r="Q21" s="156" t="s">
        <v>1283</v>
      </c>
      <c r="R21" s="34">
        <f>+C21-(C$7+F21*C$8)</f>
        <v>-0.11012546999700135</v>
      </c>
      <c r="S21" s="34">
        <f>+(P21-R21)^2</f>
        <v>1.2127619142060444E-2</v>
      </c>
      <c r="T21" s="34">
        <v>0.1</v>
      </c>
      <c r="U21">
        <f t="shared" ref="U21:U67" si="3">+T21*S21</f>
        <v>1.2127619142060446E-3</v>
      </c>
      <c r="AO21">
        <v>4777</v>
      </c>
      <c r="AP21">
        <v>9.3208199978107587E-3</v>
      </c>
    </row>
    <row r="22" spans="1:42">
      <c r="A22" s="31" t="s">
        <v>125</v>
      </c>
      <c r="B22" s="32"/>
      <c r="C22" s="30">
        <v>14966.78</v>
      </c>
      <c r="D22" s="33" t="s">
        <v>118</v>
      </c>
      <c r="E22" s="34">
        <f t="shared" si="1"/>
        <v>-35340.854894748263</v>
      </c>
      <c r="F22" s="34">
        <f t="shared" si="2"/>
        <v>-35341</v>
      </c>
      <c r="G22" s="34">
        <f t="shared" ref="G22:G67" si="4">+C22-(C$7+F22*C$8)</f>
        <v>8.8530940001874114E-2</v>
      </c>
      <c r="H22" s="34">
        <f t="shared" ref="H22:H51" si="5">G22</f>
        <v>8.8530940001874114E-2</v>
      </c>
      <c r="I22" s="34"/>
      <c r="J22" s="34"/>
      <c r="L22" s="34"/>
      <c r="M22" s="34"/>
      <c r="N22" s="34"/>
      <c r="O22" s="34"/>
      <c r="P22" s="34"/>
      <c r="Q22" s="156" t="s">
        <v>1284</v>
      </c>
      <c r="R22" s="34"/>
      <c r="S22" s="34">
        <f t="shared" ref="S22:S85" si="6">+(P22-G22)^2</f>
        <v>7.8377273376154348E-3</v>
      </c>
      <c r="T22" s="34">
        <v>0.1</v>
      </c>
      <c r="U22">
        <f t="shared" si="3"/>
        <v>7.8377273376154357E-4</v>
      </c>
      <c r="AO22">
        <v>4813</v>
      </c>
      <c r="AP22">
        <v>8.1685800032573752E-3</v>
      </c>
    </row>
    <row r="23" spans="1:42">
      <c r="A23" s="31" t="s">
        <v>125</v>
      </c>
      <c r="B23" s="32"/>
      <c r="C23" s="30">
        <v>15282.8</v>
      </c>
      <c r="D23" s="33" t="s">
        <v>118</v>
      </c>
      <c r="E23" s="34">
        <f t="shared" si="1"/>
        <v>-34822.887259317227</v>
      </c>
      <c r="F23" s="34">
        <f t="shared" si="2"/>
        <v>-34823</v>
      </c>
      <c r="G23" s="34">
        <f t="shared" si="4"/>
        <v>6.8784819999564206E-2</v>
      </c>
      <c r="H23" s="34">
        <f t="shared" si="5"/>
        <v>6.8784819999564206E-2</v>
      </c>
      <c r="I23" s="34"/>
      <c r="J23" s="34"/>
      <c r="L23" s="34"/>
      <c r="M23" s="34"/>
      <c r="N23" s="34"/>
      <c r="O23" s="34"/>
      <c r="P23" s="34"/>
      <c r="Q23" s="35">
        <f t="shared" ref="Q21:Q84" si="7">+C23-15018.5</f>
        <v>264.29999999999927</v>
      </c>
      <c r="R23" s="34"/>
      <c r="S23" s="34">
        <f t="shared" si="6"/>
        <v>4.7313514623724476E-3</v>
      </c>
      <c r="T23" s="34">
        <v>0.1</v>
      </c>
      <c r="U23">
        <f t="shared" si="3"/>
        <v>4.7313514623724477E-4</v>
      </c>
      <c r="AO23">
        <v>5834.5</v>
      </c>
      <c r="AP23">
        <v>-4.8651229997631162E-2</v>
      </c>
    </row>
    <row r="24" spans="1:42">
      <c r="A24" s="31" t="s">
        <v>125</v>
      </c>
      <c r="B24" s="31"/>
      <c r="C24" s="30">
        <v>16371.88</v>
      </c>
      <c r="D24" s="33" t="s">
        <v>118</v>
      </c>
      <c r="E24" s="31">
        <f t="shared" si="1"/>
        <v>-33037.847728922861</v>
      </c>
      <c r="F24" s="34">
        <f t="shared" si="2"/>
        <v>-33038</v>
      </c>
      <c r="G24" s="34">
        <f t="shared" si="4"/>
        <v>9.2902919999687583E-2</v>
      </c>
      <c r="H24" s="34">
        <f t="shared" si="5"/>
        <v>9.2902919999687583E-2</v>
      </c>
      <c r="I24" s="34"/>
      <c r="J24" s="34"/>
      <c r="L24" s="34"/>
      <c r="M24" s="34"/>
      <c r="N24" s="34"/>
      <c r="O24" s="34"/>
      <c r="P24" s="34"/>
      <c r="Q24" s="35">
        <f t="shared" si="7"/>
        <v>1353.3799999999992</v>
      </c>
      <c r="R24" s="34"/>
      <c r="S24" s="34">
        <f t="shared" si="6"/>
        <v>8.6309525444683514E-3</v>
      </c>
      <c r="T24" s="34">
        <v>0.1</v>
      </c>
      <c r="U24">
        <f t="shared" si="3"/>
        <v>8.6309525444683516E-4</v>
      </c>
      <c r="AO24">
        <v>5854</v>
      </c>
      <c r="AP24">
        <v>5.0996400022995658E-3</v>
      </c>
    </row>
    <row r="25" spans="1:42">
      <c r="A25" s="31" t="s">
        <v>125</v>
      </c>
      <c r="B25" s="31"/>
      <c r="C25" s="30">
        <v>16860.55</v>
      </c>
      <c r="D25" s="33" t="s">
        <v>118</v>
      </c>
      <c r="E25" s="31">
        <f t="shared" si="1"/>
        <v>-32236.90081288564</v>
      </c>
      <c r="F25" s="34">
        <f t="shared" si="2"/>
        <v>-32237</v>
      </c>
      <c r="G25" s="34">
        <f t="shared" si="4"/>
        <v>6.051558000035584E-2</v>
      </c>
      <c r="H25" s="34">
        <f t="shared" si="5"/>
        <v>6.051558000035584E-2</v>
      </c>
      <c r="I25" s="34"/>
      <c r="J25" s="34"/>
      <c r="L25" s="34"/>
      <c r="M25" s="34"/>
      <c r="N25" s="34"/>
      <c r="O25" s="34"/>
      <c r="P25" s="34"/>
      <c r="Q25" s="35">
        <f t="shared" si="7"/>
        <v>1842.0499999999993</v>
      </c>
      <c r="R25" s="34"/>
      <c r="S25" s="34">
        <f t="shared" si="6"/>
        <v>3.6621354227794676E-3</v>
      </c>
      <c r="T25" s="34">
        <v>0.1</v>
      </c>
      <c r="U25">
        <f t="shared" si="3"/>
        <v>3.6621354227794677E-4</v>
      </c>
      <c r="AO25">
        <v>5859</v>
      </c>
      <c r="AP25">
        <v>4.5229399984236807E-3</v>
      </c>
    </row>
    <row r="26" spans="1:42">
      <c r="A26" s="31" t="s">
        <v>126</v>
      </c>
      <c r="B26" s="31"/>
      <c r="C26" s="30">
        <v>17168.669999999998</v>
      </c>
      <c r="D26" s="33" t="s">
        <v>118</v>
      </c>
      <c r="E26" s="31">
        <f t="shared" si="1"/>
        <v>-31731.88154882321</v>
      </c>
      <c r="F26" s="34">
        <f t="shared" si="2"/>
        <v>-31732</v>
      </c>
      <c r="G26" s="34">
        <f t="shared" si="4"/>
        <v>7.2268880001502112E-2</v>
      </c>
      <c r="H26" s="34">
        <f t="shared" si="5"/>
        <v>7.2268880001502112E-2</v>
      </c>
      <c r="I26" s="34"/>
      <c r="J26" s="34"/>
      <c r="L26" s="34"/>
      <c r="M26" s="34"/>
      <c r="N26" s="34"/>
      <c r="O26" s="34"/>
      <c r="P26" s="34"/>
      <c r="Q26" s="35">
        <f t="shared" si="7"/>
        <v>2150.1699999999983</v>
      </c>
      <c r="R26" s="34"/>
      <c r="S26" s="34">
        <f t="shared" si="6"/>
        <v>5.2227910166715115E-3</v>
      </c>
      <c r="T26" s="34">
        <v>0.1</v>
      </c>
      <c r="U26">
        <f t="shared" si="3"/>
        <v>5.2227910166715121E-4</v>
      </c>
      <c r="AO26">
        <v>5895</v>
      </c>
      <c r="AP26">
        <v>3.7070000689709559E-4</v>
      </c>
    </row>
    <row r="27" spans="1:42">
      <c r="A27" s="31" t="s">
        <v>126</v>
      </c>
      <c r="B27" s="31"/>
      <c r="C27" s="30">
        <v>18542.7</v>
      </c>
      <c r="D27" s="33" t="s">
        <v>118</v>
      </c>
      <c r="E27" s="31">
        <f t="shared" si="1"/>
        <v>-29479.799180266469</v>
      </c>
      <c r="F27" s="34">
        <f t="shared" si="2"/>
        <v>-29480</v>
      </c>
      <c r="G27" s="34">
        <f t="shared" si="4"/>
        <v>0.12252320000334294</v>
      </c>
      <c r="H27" s="34">
        <f t="shared" si="5"/>
        <v>0.12252320000334294</v>
      </c>
      <c r="I27" s="34"/>
      <c r="J27" s="34"/>
      <c r="L27" s="34"/>
      <c r="M27" s="34"/>
      <c r="N27" s="34"/>
      <c r="O27" s="34"/>
      <c r="P27" s="34"/>
      <c r="Q27" s="35">
        <f t="shared" si="7"/>
        <v>3524.2000000000007</v>
      </c>
      <c r="R27" s="34"/>
      <c r="S27" s="34">
        <f t="shared" si="6"/>
        <v>1.5011934539059175E-2</v>
      </c>
      <c r="T27" s="34">
        <v>0.1</v>
      </c>
      <c r="U27">
        <f t="shared" si="3"/>
        <v>1.5011934539059177E-3</v>
      </c>
      <c r="AO27">
        <v>5908</v>
      </c>
      <c r="AP27">
        <v>4.8712799980421551E-3</v>
      </c>
    </row>
    <row r="28" spans="1:42">
      <c r="A28" s="31" t="s">
        <v>126</v>
      </c>
      <c r="B28" s="31"/>
      <c r="C28" s="30">
        <v>20751.89</v>
      </c>
      <c r="D28" s="33" t="s">
        <v>118</v>
      </c>
      <c r="E28" s="31">
        <f t="shared" si="1"/>
        <v>-25858.860883583093</v>
      </c>
      <c r="F28" s="34">
        <f t="shared" si="2"/>
        <v>-25859</v>
      </c>
      <c r="G28" s="34">
        <f t="shared" si="4"/>
        <v>8.4877059998689219E-2</v>
      </c>
      <c r="H28" s="34">
        <f t="shared" si="5"/>
        <v>8.4877059998689219E-2</v>
      </c>
      <c r="I28" s="34"/>
      <c r="J28" s="34"/>
      <c r="L28" s="34"/>
      <c r="M28" s="34"/>
      <c r="N28" s="34"/>
      <c r="O28" s="34"/>
      <c r="P28" s="34"/>
      <c r="Q28" s="35">
        <f t="shared" si="7"/>
        <v>5733.3899999999994</v>
      </c>
      <c r="R28" s="34"/>
      <c r="S28" s="34">
        <f t="shared" si="6"/>
        <v>7.2041153140210892E-3</v>
      </c>
      <c r="T28" s="34">
        <v>0.1</v>
      </c>
      <c r="U28">
        <f t="shared" si="3"/>
        <v>7.2041153140210896E-4</v>
      </c>
      <c r="AO28">
        <v>5923</v>
      </c>
      <c r="AP28">
        <v>-2.1858820000488777E-2</v>
      </c>
    </row>
    <row r="29" spans="1:42">
      <c r="A29" s="31" t="s">
        <v>126</v>
      </c>
      <c r="B29" s="31"/>
      <c r="C29" s="30">
        <v>20803.740000000002</v>
      </c>
      <c r="D29" s="33" t="s">
        <v>118</v>
      </c>
      <c r="E29" s="31">
        <f t="shared" si="1"/>
        <v>-25773.876952511957</v>
      </c>
      <c r="F29" s="34">
        <f t="shared" si="2"/>
        <v>-25774</v>
      </c>
      <c r="G29" s="34">
        <f t="shared" si="4"/>
        <v>7.5073160001920769E-2</v>
      </c>
      <c r="H29" s="34">
        <f t="shared" si="5"/>
        <v>7.5073160001920769E-2</v>
      </c>
      <c r="I29" s="34"/>
      <c r="J29" s="34"/>
      <c r="L29" s="34"/>
      <c r="M29" s="34"/>
      <c r="N29" s="34"/>
      <c r="O29" s="34"/>
      <c r="P29" s="34"/>
      <c r="Q29" s="35">
        <f t="shared" si="7"/>
        <v>5785.2400000000016</v>
      </c>
      <c r="R29" s="34"/>
      <c r="S29" s="34">
        <f t="shared" si="6"/>
        <v>5.6359793526739961E-3</v>
      </c>
      <c r="T29" s="34">
        <v>0.1</v>
      </c>
      <c r="U29">
        <f t="shared" si="3"/>
        <v>5.6359793526739965E-4</v>
      </c>
      <c r="AO29">
        <v>5985</v>
      </c>
      <c r="AP29">
        <v>-9.0099000008194707E-3</v>
      </c>
    </row>
    <row r="30" spans="1:42">
      <c r="A30" s="31" t="s">
        <v>126</v>
      </c>
      <c r="B30" s="31"/>
      <c r="C30" s="30">
        <v>21089.86</v>
      </c>
      <c r="D30" s="33" t="s">
        <v>118</v>
      </c>
      <c r="E30" s="31">
        <f t="shared" si="1"/>
        <v>-25304.916444159557</v>
      </c>
      <c r="F30" s="34">
        <f t="shared" si="2"/>
        <v>-25305</v>
      </c>
      <c r="G30" s="34">
        <f t="shared" si="4"/>
        <v>5.0978700004634447E-2</v>
      </c>
      <c r="H30" s="34">
        <f t="shared" si="5"/>
        <v>5.0978700004634447E-2</v>
      </c>
      <c r="I30" s="34"/>
      <c r="J30" s="34"/>
      <c r="L30" s="34"/>
      <c r="M30" s="34"/>
      <c r="N30" s="34"/>
      <c r="O30" s="34"/>
      <c r="P30" s="34"/>
      <c r="Q30" s="35">
        <f t="shared" si="7"/>
        <v>6071.3600000000006</v>
      </c>
      <c r="R30" s="34"/>
      <c r="S30" s="34">
        <f t="shared" si="6"/>
        <v>2.5988278541625161E-3</v>
      </c>
      <c r="T30" s="34">
        <v>0.1</v>
      </c>
      <c r="U30">
        <f t="shared" si="3"/>
        <v>2.5988278541625164E-4</v>
      </c>
      <c r="AO30">
        <v>6162</v>
      </c>
      <c r="AP30">
        <v>-4.2508000478846952E-4</v>
      </c>
    </row>
    <row r="31" spans="1:42">
      <c r="A31" s="31" t="s">
        <v>126</v>
      </c>
      <c r="B31" s="31"/>
      <c r="C31" s="30">
        <v>22942.79</v>
      </c>
      <c r="D31" s="33" t="s">
        <v>118</v>
      </c>
      <c r="E31" s="31">
        <f t="shared" si="1"/>
        <v>-22267.900525169549</v>
      </c>
      <c r="F31" s="34">
        <f t="shared" si="2"/>
        <v>-22268</v>
      </c>
      <c r="G31" s="34">
        <f t="shared" si="4"/>
        <v>6.0691120001138188E-2</v>
      </c>
      <c r="H31" s="34">
        <f t="shared" si="5"/>
        <v>6.0691120001138188E-2</v>
      </c>
      <c r="I31" s="34"/>
      <c r="J31" s="34"/>
      <c r="L31" s="34"/>
      <c r="M31" s="34"/>
      <c r="N31" s="34"/>
      <c r="O31" s="34"/>
      <c r="P31" s="34"/>
      <c r="Q31" s="35">
        <f t="shared" si="7"/>
        <v>7924.2900000000009</v>
      </c>
      <c r="R31" s="34"/>
      <c r="S31" s="34">
        <f t="shared" si="6"/>
        <v>3.6834120469925557E-3</v>
      </c>
      <c r="T31" s="34">
        <v>0.1</v>
      </c>
      <c r="U31">
        <f t="shared" si="3"/>
        <v>3.683412046992556E-4</v>
      </c>
      <c r="AO31">
        <v>6503</v>
      </c>
      <c r="AP31">
        <v>5.2439799983403645E-3</v>
      </c>
    </row>
    <row r="32" spans="1:42">
      <c r="A32" s="31" t="s">
        <v>126</v>
      </c>
      <c r="B32" s="31"/>
      <c r="C32" s="30">
        <v>23019.65</v>
      </c>
      <c r="D32" s="33" t="s">
        <v>118</v>
      </c>
      <c r="E32" s="31">
        <f t="shared" si="1"/>
        <v>-22141.924344993517</v>
      </c>
      <c r="F32" s="34">
        <f t="shared" si="2"/>
        <v>-22142</v>
      </c>
      <c r="G32" s="34">
        <f t="shared" si="4"/>
        <v>4.6158280005329289E-2</v>
      </c>
      <c r="H32" s="34">
        <f t="shared" si="5"/>
        <v>4.6158280005329289E-2</v>
      </c>
      <c r="I32" s="34"/>
      <c r="J32" s="34"/>
      <c r="L32" s="34"/>
      <c r="M32" s="34"/>
      <c r="N32" s="34"/>
      <c r="O32" s="34"/>
      <c r="P32" s="34"/>
      <c r="Q32" s="35">
        <f t="shared" si="7"/>
        <v>8001.1500000000015</v>
      </c>
      <c r="R32" s="34"/>
      <c r="S32" s="34">
        <f t="shared" si="6"/>
        <v>2.1305868130503816E-3</v>
      </c>
      <c r="T32" s="34">
        <v>0.1</v>
      </c>
      <c r="U32">
        <f t="shared" si="3"/>
        <v>2.1305868130503818E-4</v>
      </c>
      <c r="AO32">
        <v>6680</v>
      </c>
      <c r="AP32">
        <v>-1.1711999977706E-3</v>
      </c>
    </row>
    <row r="33" spans="1:42">
      <c r="A33" s="31" t="s">
        <v>126</v>
      </c>
      <c r="B33" s="31"/>
      <c r="C33" s="30">
        <v>24064.77</v>
      </c>
      <c r="D33" s="33" t="s">
        <v>118</v>
      </c>
      <c r="E33" s="31">
        <f t="shared" si="1"/>
        <v>-20428.936764645186</v>
      </c>
      <c r="F33" s="34">
        <f t="shared" si="2"/>
        <v>-20429</v>
      </c>
      <c r="G33" s="34">
        <f t="shared" si="4"/>
        <v>3.8580860000365647E-2</v>
      </c>
      <c r="H33" s="34">
        <f t="shared" si="5"/>
        <v>3.8580860000365647E-2</v>
      </c>
      <c r="I33" s="34"/>
      <c r="J33" s="34"/>
      <c r="L33" s="34"/>
      <c r="M33" s="34"/>
      <c r="N33" s="34"/>
      <c r="O33" s="34"/>
      <c r="P33" s="34"/>
      <c r="Q33" s="35">
        <f t="shared" si="7"/>
        <v>9046.27</v>
      </c>
      <c r="R33" s="34"/>
      <c r="S33" s="34">
        <f t="shared" si="6"/>
        <v>1.4884827583678138E-3</v>
      </c>
      <c r="T33" s="34">
        <v>0.1</v>
      </c>
      <c r="U33">
        <f t="shared" si="3"/>
        <v>1.488482758367814E-4</v>
      </c>
      <c r="AO33">
        <v>6995</v>
      </c>
      <c r="AP33">
        <v>7.496700003684964E-3</v>
      </c>
    </row>
    <row r="34" spans="1:42">
      <c r="A34" s="31" t="s">
        <v>126</v>
      </c>
      <c r="B34" s="31"/>
      <c r="C34" s="30">
        <v>27357.88</v>
      </c>
      <c r="D34" s="33" t="s">
        <v>118</v>
      </c>
      <c r="E34" s="31">
        <f t="shared" si="1"/>
        <v>-15031.416354815792</v>
      </c>
      <c r="F34" s="34">
        <f t="shared" si="2"/>
        <v>-15031.5</v>
      </c>
      <c r="G34" s="34">
        <f t="shared" si="4"/>
        <v>5.1033210002060514E-2</v>
      </c>
      <c r="H34" s="34">
        <f t="shared" si="5"/>
        <v>5.1033210002060514E-2</v>
      </c>
      <c r="I34" s="34"/>
      <c r="J34" s="34"/>
      <c r="L34" s="34"/>
      <c r="M34" s="34"/>
      <c r="N34" s="34"/>
      <c r="O34" s="34"/>
      <c r="P34" s="34"/>
      <c r="Q34" s="35">
        <f t="shared" si="7"/>
        <v>12339.380000000001</v>
      </c>
      <c r="R34" s="34"/>
      <c r="S34" s="34">
        <f t="shared" si="6"/>
        <v>2.6043885231144094E-3</v>
      </c>
      <c r="T34" s="34">
        <v>0.1</v>
      </c>
      <c r="U34">
        <f t="shared" si="3"/>
        <v>2.6043885231144098E-4</v>
      </c>
      <c r="AO34">
        <v>7062</v>
      </c>
      <c r="AP34">
        <v>-1.1231080003199168E-2</v>
      </c>
    </row>
    <row r="35" spans="1:42">
      <c r="A35" s="31" t="s">
        <v>126</v>
      </c>
      <c r="B35" s="31"/>
      <c r="C35" s="30">
        <v>28502.68</v>
      </c>
      <c r="D35" s="33" t="s">
        <v>118</v>
      </c>
      <c r="E35" s="31">
        <f t="shared" si="1"/>
        <v>-13155.049830414031</v>
      </c>
      <c r="F35" s="34">
        <f t="shared" si="2"/>
        <v>-13155</v>
      </c>
      <c r="G35" s="34">
        <f t="shared" si="4"/>
        <v>-3.0402299998968374E-2</v>
      </c>
      <c r="H35" s="34">
        <f t="shared" si="5"/>
        <v>-3.0402299998968374E-2</v>
      </c>
      <c r="I35" s="34"/>
      <c r="J35" s="34"/>
      <c r="L35" s="34"/>
      <c r="M35" s="34"/>
      <c r="N35" s="34"/>
      <c r="O35" s="34"/>
      <c r="P35" s="34"/>
      <c r="Q35" s="35">
        <f t="shared" si="7"/>
        <v>13484.18</v>
      </c>
      <c r="R35" s="34"/>
      <c r="S35" s="34">
        <f t="shared" si="6"/>
        <v>9.2429984522727235E-4</v>
      </c>
      <c r="T35" s="34">
        <v>0.1</v>
      </c>
      <c r="U35">
        <f t="shared" si="3"/>
        <v>9.2429984522727238E-5</v>
      </c>
      <c r="AO35">
        <v>7080</v>
      </c>
      <c r="AP35">
        <v>6.6928000014740974E-3</v>
      </c>
    </row>
    <row r="36" spans="1:42">
      <c r="A36" s="31" t="s">
        <v>126</v>
      </c>
      <c r="B36" s="31"/>
      <c r="C36" s="30">
        <v>29274.51</v>
      </c>
      <c r="D36" s="33" t="s">
        <v>118</v>
      </c>
      <c r="E36" s="31">
        <f t="shared" si="1"/>
        <v>-11889.993947701758</v>
      </c>
      <c r="F36" s="34">
        <f t="shared" si="2"/>
        <v>-11890</v>
      </c>
      <c r="G36" s="34">
        <f t="shared" si="4"/>
        <v>3.6925999993400183E-3</v>
      </c>
      <c r="H36" s="34">
        <f t="shared" si="5"/>
        <v>3.6925999993400183E-3</v>
      </c>
      <c r="I36" s="34"/>
      <c r="J36" s="34"/>
      <c r="L36" s="34"/>
      <c r="M36" s="34"/>
      <c r="N36" s="34"/>
      <c r="O36" s="34"/>
      <c r="P36" s="34"/>
      <c r="Q36" s="35">
        <f t="shared" si="7"/>
        <v>14256.009999999998</v>
      </c>
      <c r="R36" s="34"/>
      <c r="S36" s="34">
        <f t="shared" si="6"/>
        <v>1.3635294755125903E-5</v>
      </c>
      <c r="T36" s="34">
        <v>0.1</v>
      </c>
      <c r="U36">
        <f t="shared" si="3"/>
        <v>1.3635294755125905E-6</v>
      </c>
      <c r="AO36">
        <v>7144</v>
      </c>
      <c r="AP36">
        <v>-7.6889599949936382E-3</v>
      </c>
    </row>
    <row r="37" spans="1:42">
      <c r="A37" s="31" t="s">
        <v>126</v>
      </c>
      <c r="B37" s="31"/>
      <c r="C37" s="30">
        <v>30306.79</v>
      </c>
      <c r="D37" s="33" t="s">
        <v>118</v>
      </c>
      <c r="E37" s="31">
        <f t="shared" si="1"/>
        <v>-10198.051568413273</v>
      </c>
      <c r="F37" s="34">
        <f t="shared" si="2"/>
        <v>-10198</v>
      </c>
      <c r="G37" s="34">
        <f t="shared" si="4"/>
        <v>-3.1462679999094689E-2</v>
      </c>
      <c r="H37" s="34">
        <f t="shared" si="5"/>
        <v>-3.1462679999094689E-2</v>
      </c>
      <c r="I37" s="34"/>
      <c r="J37" s="34"/>
      <c r="L37" s="34"/>
      <c r="M37" s="34"/>
      <c r="N37" s="34"/>
      <c r="O37" s="34"/>
      <c r="P37" s="34"/>
      <c r="Q37" s="35">
        <f t="shared" si="7"/>
        <v>15288.29</v>
      </c>
      <c r="R37" s="34"/>
      <c r="S37" s="34">
        <f t="shared" si="6"/>
        <v>9.8990023272543305E-4</v>
      </c>
      <c r="T37" s="34">
        <v>0.1</v>
      </c>
      <c r="U37">
        <f t="shared" si="3"/>
        <v>9.8990023272543316E-5</v>
      </c>
      <c r="AO37">
        <v>7572</v>
      </c>
      <c r="AP37">
        <v>-5.4479991376865655E-5</v>
      </c>
    </row>
    <row r="38" spans="1:42">
      <c r="A38" s="31" t="s">
        <v>126</v>
      </c>
      <c r="B38" s="31"/>
      <c r="C38" s="30">
        <v>30324.54</v>
      </c>
      <c r="D38" s="33" t="s">
        <v>118</v>
      </c>
      <c r="E38" s="31">
        <f t="shared" si="1"/>
        <v>-10168.958708692684</v>
      </c>
      <c r="F38" s="34">
        <f t="shared" si="2"/>
        <v>-10169</v>
      </c>
      <c r="G38" s="34">
        <f t="shared" si="4"/>
        <v>2.5192460001562722E-2</v>
      </c>
      <c r="H38" s="34">
        <f t="shared" si="5"/>
        <v>2.5192460001562722E-2</v>
      </c>
      <c r="I38" s="34"/>
      <c r="J38" s="34"/>
      <c r="L38" s="34"/>
      <c r="M38" s="34"/>
      <c r="N38" s="34"/>
      <c r="O38" s="34"/>
      <c r="P38" s="34"/>
      <c r="Q38" s="35">
        <f t="shared" si="7"/>
        <v>15306.04</v>
      </c>
      <c r="R38" s="34"/>
      <c r="S38" s="34">
        <f t="shared" si="6"/>
        <v>6.3466004093033768E-4</v>
      </c>
      <c r="T38" s="34">
        <v>0.1</v>
      </c>
      <c r="U38">
        <f t="shared" si="3"/>
        <v>6.3466004093033765E-5</v>
      </c>
      <c r="AO38">
        <v>7585</v>
      </c>
      <c r="AP38">
        <v>1.7446099998778664E-2</v>
      </c>
    </row>
    <row r="39" spans="1:42">
      <c r="A39" s="31" t="s">
        <v>127</v>
      </c>
      <c r="B39" s="31"/>
      <c r="C39" s="30">
        <v>30339.17</v>
      </c>
      <c r="D39" s="30"/>
      <c r="E39" s="31">
        <f t="shared" si="1"/>
        <v>-10144.979636145521</v>
      </c>
      <c r="F39" s="34">
        <f t="shared" si="2"/>
        <v>-10145</v>
      </c>
      <c r="G39" s="34">
        <f t="shared" si="4"/>
        <v>1.2424299999111099E-2</v>
      </c>
      <c r="H39" s="34">
        <f t="shared" si="5"/>
        <v>1.2424299999111099E-2</v>
      </c>
      <c r="I39" s="34"/>
      <c r="J39" s="34"/>
      <c r="L39" s="34"/>
      <c r="M39" s="34"/>
      <c r="N39" s="34"/>
      <c r="O39" s="34"/>
      <c r="P39" s="34"/>
      <c r="Q39" s="35">
        <f t="shared" si="7"/>
        <v>15320.669999999998</v>
      </c>
      <c r="R39" s="34"/>
      <c r="S39" s="34">
        <f t="shared" si="6"/>
        <v>1.5436323046791206E-4</v>
      </c>
      <c r="T39" s="34">
        <v>0.1</v>
      </c>
      <c r="U39">
        <f t="shared" si="3"/>
        <v>1.5436323046791207E-5</v>
      </c>
      <c r="AO39">
        <v>7590</v>
      </c>
      <c r="AP39">
        <v>-8.1305999992764555E-3</v>
      </c>
    </row>
    <row r="40" spans="1:42">
      <c r="A40" s="31" t="s">
        <v>126</v>
      </c>
      <c r="B40" s="31"/>
      <c r="C40" s="30">
        <v>30594.82</v>
      </c>
      <c r="D40" s="30"/>
      <c r="E40" s="31">
        <f t="shared" si="1"/>
        <v>-9725.960504451501</v>
      </c>
      <c r="F40" s="34">
        <f t="shared" si="2"/>
        <v>-9726</v>
      </c>
      <c r="G40" s="34">
        <f t="shared" si="4"/>
        <v>2.4096840003039688E-2</v>
      </c>
      <c r="H40" s="34">
        <f t="shared" si="5"/>
        <v>2.4096840003039688E-2</v>
      </c>
      <c r="I40" s="34"/>
      <c r="J40" s="34"/>
      <c r="L40" s="34"/>
      <c r="M40" s="34"/>
      <c r="N40" s="34"/>
      <c r="O40" s="34"/>
      <c r="P40" s="34"/>
      <c r="Q40" s="35">
        <f t="shared" si="7"/>
        <v>15576.32</v>
      </c>
      <c r="R40" s="34"/>
      <c r="S40" s="34">
        <f t="shared" si="6"/>
        <v>5.8065769813209374E-4</v>
      </c>
      <c r="T40" s="34">
        <v>0.1</v>
      </c>
      <c r="U40">
        <f t="shared" si="3"/>
        <v>5.8065769813209374E-5</v>
      </c>
      <c r="AO40">
        <v>7634</v>
      </c>
      <c r="AP40">
        <v>2.3944400018081069E-3</v>
      </c>
    </row>
    <row r="41" spans="1:42">
      <c r="A41" s="31" t="s">
        <v>126</v>
      </c>
      <c r="B41" s="31"/>
      <c r="C41" s="30">
        <v>30597.83</v>
      </c>
      <c r="D41" s="30"/>
      <c r="E41" s="31">
        <f t="shared" si="1"/>
        <v>-9721.0270110566253</v>
      </c>
      <c r="F41" s="34">
        <f t="shared" si="2"/>
        <v>-9721</v>
      </c>
      <c r="G41" s="34">
        <f t="shared" si="4"/>
        <v>-1.6479859998071333E-2</v>
      </c>
      <c r="H41" s="34">
        <f t="shared" si="5"/>
        <v>-1.6479859998071333E-2</v>
      </c>
      <c r="I41" s="34"/>
      <c r="J41" s="34"/>
      <c r="L41" s="34"/>
      <c r="M41" s="34"/>
      <c r="N41" s="34"/>
      <c r="O41" s="34"/>
      <c r="P41" s="34"/>
      <c r="Q41" s="35">
        <f t="shared" si="7"/>
        <v>15579.330000000002</v>
      </c>
      <c r="R41" s="34"/>
      <c r="S41" s="34">
        <f t="shared" si="6"/>
        <v>2.7158578555603171E-4</v>
      </c>
      <c r="T41" s="34">
        <v>0.1</v>
      </c>
      <c r="U41">
        <f t="shared" si="3"/>
        <v>2.7158578555603172E-5</v>
      </c>
      <c r="AO41">
        <v>7674</v>
      </c>
      <c r="AP41">
        <v>2.180839997890871E-3</v>
      </c>
    </row>
    <row r="42" spans="1:42">
      <c r="A42" s="31" t="s">
        <v>127</v>
      </c>
      <c r="B42" s="31"/>
      <c r="C42" s="30">
        <v>30647.25</v>
      </c>
      <c r="D42" s="30"/>
      <c r="E42" s="31">
        <f t="shared" si="1"/>
        <v>-9640.0259334571037</v>
      </c>
      <c r="F42" s="34">
        <f t="shared" si="2"/>
        <v>-9640</v>
      </c>
      <c r="G42" s="34">
        <f t="shared" si="4"/>
        <v>-1.5822399996977765E-2</v>
      </c>
      <c r="H42" s="34">
        <f t="shared" si="5"/>
        <v>-1.5822399996977765E-2</v>
      </c>
      <c r="I42" s="34"/>
      <c r="J42" s="34"/>
      <c r="L42" s="34"/>
      <c r="M42" s="34"/>
      <c r="N42" s="34"/>
      <c r="O42" s="34"/>
      <c r="P42" s="34"/>
      <c r="Q42" s="35">
        <f t="shared" si="7"/>
        <v>15628.75</v>
      </c>
      <c r="R42" s="34"/>
      <c r="S42" s="34">
        <f t="shared" si="6"/>
        <v>2.5034834166436196E-4</v>
      </c>
      <c r="T42" s="34">
        <v>0.1</v>
      </c>
      <c r="U42">
        <f t="shared" si="3"/>
        <v>2.5034834166436197E-5</v>
      </c>
      <c r="AO42">
        <v>7679</v>
      </c>
      <c r="AP42">
        <v>4.6041399982641451E-3</v>
      </c>
    </row>
    <row r="43" spans="1:42">
      <c r="A43" s="31" t="s">
        <v>127</v>
      </c>
      <c r="B43" s="31"/>
      <c r="C43" s="30">
        <v>30996.25</v>
      </c>
      <c r="D43" s="30"/>
      <c r="E43" s="31">
        <f t="shared" si="1"/>
        <v>-9068.0029451480423</v>
      </c>
      <c r="F43" s="34">
        <f t="shared" si="2"/>
        <v>-9068</v>
      </c>
      <c r="G43" s="34">
        <f t="shared" si="4"/>
        <v>-1.7968799984373618E-3</v>
      </c>
      <c r="H43" s="34">
        <f t="shared" si="5"/>
        <v>-1.7968799984373618E-3</v>
      </c>
      <c r="I43" s="34"/>
      <c r="J43" s="34"/>
      <c r="L43" s="34"/>
      <c r="M43" s="34"/>
      <c r="N43" s="34"/>
      <c r="O43" s="34"/>
      <c r="P43" s="34"/>
      <c r="Q43" s="35">
        <f t="shared" si="7"/>
        <v>15977.75</v>
      </c>
      <c r="R43" s="34"/>
      <c r="S43" s="34">
        <f t="shared" si="6"/>
        <v>3.2287777287842534E-6</v>
      </c>
      <c r="T43" s="34">
        <v>0.1</v>
      </c>
      <c r="U43">
        <f t="shared" si="3"/>
        <v>3.2287777287842537E-7</v>
      </c>
      <c r="AO43">
        <v>7706</v>
      </c>
      <c r="AP43">
        <v>-1.5100400050869212E-3</v>
      </c>
    </row>
    <row r="44" spans="1:42">
      <c r="A44" s="31" t="s">
        <v>126</v>
      </c>
      <c r="B44" s="31"/>
      <c r="C44" s="30">
        <v>31076.52</v>
      </c>
      <c r="D44" s="30"/>
      <c r="E44" s="31">
        <f t="shared" si="1"/>
        <v>-8936.4376578369556</v>
      </c>
      <c r="F44" s="34">
        <f t="shared" si="2"/>
        <v>-8936.5</v>
      </c>
      <c r="G44" s="34">
        <f t="shared" si="4"/>
        <v>3.8035910001781303E-2</v>
      </c>
      <c r="H44" s="34">
        <f t="shared" si="5"/>
        <v>3.8035910001781303E-2</v>
      </c>
      <c r="I44" s="34"/>
      <c r="J44" s="34"/>
      <c r="L44" s="34"/>
      <c r="M44" s="34"/>
      <c r="N44" s="34"/>
      <c r="O44" s="34"/>
      <c r="P44" s="34"/>
      <c r="Q44" s="35">
        <f t="shared" si="7"/>
        <v>16058.02</v>
      </c>
      <c r="R44" s="34"/>
      <c r="S44" s="34">
        <f t="shared" si="6"/>
        <v>1.4467304496636069E-3</v>
      </c>
      <c r="T44" s="34">
        <v>0.1</v>
      </c>
      <c r="U44">
        <f t="shared" si="3"/>
        <v>1.4467304496636069E-4</v>
      </c>
      <c r="AO44">
        <v>7782</v>
      </c>
      <c r="AP44">
        <v>1.7241200039279647E-3</v>
      </c>
    </row>
    <row r="45" spans="1:42">
      <c r="A45" s="31" t="s">
        <v>126</v>
      </c>
      <c r="B45" s="31"/>
      <c r="C45" s="30">
        <v>31438.6</v>
      </c>
      <c r="D45" s="30"/>
      <c r="E45" s="31">
        <f t="shared" si="1"/>
        <v>-8342.9761002239356</v>
      </c>
      <c r="F45" s="34">
        <f t="shared" si="2"/>
        <v>-8343</v>
      </c>
      <c r="G45" s="34">
        <f t="shared" si="4"/>
        <v>1.4581620001990814E-2</v>
      </c>
      <c r="H45" s="34">
        <f t="shared" si="5"/>
        <v>1.4581620001990814E-2</v>
      </c>
      <c r="I45" s="34"/>
      <c r="J45" s="34"/>
      <c r="L45" s="34"/>
      <c r="M45" s="34"/>
      <c r="N45" s="34"/>
      <c r="O45" s="34"/>
      <c r="P45" s="34"/>
      <c r="Q45" s="35">
        <f t="shared" si="7"/>
        <v>16420.099999999999</v>
      </c>
      <c r="R45" s="34"/>
      <c r="S45" s="34">
        <f t="shared" si="6"/>
        <v>2.1262364188245859E-4</v>
      </c>
      <c r="T45" s="34">
        <v>0.1</v>
      </c>
      <c r="U45">
        <f t="shared" si="3"/>
        <v>2.1262364188245859E-5</v>
      </c>
      <c r="AO45">
        <v>8247</v>
      </c>
      <c r="AP45">
        <v>-1.9089800043730065E-3</v>
      </c>
    </row>
    <row r="46" spans="1:42">
      <c r="A46" s="31" t="s">
        <v>127</v>
      </c>
      <c r="B46" s="31"/>
      <c r="C46" s="30">
        <v>31708.18</v>
      </c>
      <c r="D46" s="30"/>
      <c r="E46" s="31">
        <f t="shared" si="1"/>
        <v>-7901.125220028066</v>
      </c>
      <c r="F46" s="34">
        <f t="shared" si="2"/>
        <v>-7901</v>
      </c>
      <c r="G46" s="34">
        <f t="shared" si="4"/>
        <v>-7.6398659999540541E-2</v>
      </c>
      <c r="H46" s="34">
        <f t="shared" si="5"/>
        <v>-7.6398659999540541E-2</v>
      </c>
      <c r="I46" s="34"/>
      <c r="J46" s="34"/>
      <c r="L46" s="34"/>
      <c r="M46" s="34"/>
      <c r="N46" s="34"/>
      <c r="O46" s="34"/>
      <c r="P46" s="34"/>
      <c r="Q46" s="35">
        <f t="shared" si="7"/>
        <v>16689.68</v>
      </c>
      <c r="R46" s="34"/>
      <c r="S46" s="34">
        <f t="shared" si="6"/>
        <v>5.8367552497253956E-3</v>
      </c>
      <c r="T46" s="34">
        <v>0.1</v>
      </c>
      <c r="U46">
        <f t="shared" si="3"/>
        <v>5.8367552497253959E-4</v>
      </c>
      <c r="AO46">
        <v>8311</v>
      </c>
      <c r="AP46">
        <v>8.7092600006144494E-3</v>
      </c>
    </row>
    <row r="47" spans="1:42">
      <c r="A47" s="31" t="s">
        <v>126</v>
      </c>
      <c r="B47" s="31"/>
      <c r="C47" s="30">
        <v>33541.65</v>
      </c>
      <c r="D47" s="30"/>
      <c r="E47" s="31">
        <f t="shared" si="1"/>
        <v>-4896.0049094979277</v>
      </c>
      <c r="F47" s="34">
        <f t="shared" si="2"/>
        <v>-4896</v>
      </c>
      <c r="G47" s="34">
        <f t="shared" si="4"/>
        <v>-2.9953599951113574E-3</v>
      </c>
      <c r="H47" s="34">
        <f t="shared" si="5"/>
        <v>-2.9953599951113574E-3</v>
      </c>
      <c r="I47" s="34"/>
      <c r="J47" s="34"/>
      <c r="L47" s="34"/>
      <c r="M47" s="34"/>
      <c r="N47" s="34"/>
      <c r="O47" s="34"/>
      <c r="P47" s="34"/>
      <c r="Q47" s="35">
        <f t="shared" si="7"/>
        <v>18523.150000000001</v>
      </c>
      <c r="R47" s="34"/>
      <c r="S47" s="34">
        <f t="shared" si="6"/>
        <v>8.9721815003135119E-6</v>
      </c>
      <c r="T47" s="34">
        <v>0.1</v>
      </c>
      <c r="U47">
        <f t="shared" si="3"/>
        <v>8.9721815003135128E-7</v>
      </c>
      <c r="AO47">
        <v>8314</v>
      </c>
      <c r="AP47">
        <v>1.6363239999918733E-2</v>
      </c>
    </row>
    <row r="48" spans="1:42">
      <c r="A48" s="31" t="s">
        <v>126</v>
      </c>
      <c r="B48" s="31"/>
      <c r="C48" s="30">
        <v>33571.57</v>
      </c>
      <c r="D48" s="30"/>
      <c r="E48" s="31">
        <f t="shared" si="1"/>
        <v>-4846.9650017322938</v>
      </c>
      <c r="F48" s="34">
        <f t="shared" si="2"/>
        <v>-4847</v>
      </c>
      <c r="G48" s="34">
        <f t="shared" si="4"/>
        <v>2.1352980002120603E-2</v>
      </c>
      <c r="H48" s="34">
        <f t="shared" si="5"/>
        <v>2.1352980002120603E-2</v>
      </c>
      <c r="I48" s="34"/>
      <c r="J48" s="34"/>
      <c r="L48" s="34"/>
      <c r="M48" s="34"/>
      <c r="N48" s="34"/>
      <c r="O48" s="34"/>
      <c r="P48" s="34"/>
      <c r="Q48" s="35">
        <f t="shared" si="7"/>
        <v>18553.07</v>
      </c>
      <c r="R48" s="34"/>
      <c r="S48" s="34">
        <f t="shared" si="6"/>
        <v>4.5594975497096236E-4</v>
      </c>
      <c r="T48" s="34">
        <v>0.1</v>
      </c>
      <c r="U48">
        <f t="shared" si="3"/>
        <v>4.5594975497096238E-5</v>
      </c>
      <c r="AO48">
        <v>8342</v>
      </c>
      <c r="AP48">
        <v>3.5337200024514459E-3</v>
      </c>
    </row>
    <row r="49" spans="1:42">
      <c r="A49" s="31" t="s">
        <v>126</v>
      </c>
      <c r="B49" s="31"/>
      <c r="C49" s="30">
        <v>33582.54</v>
      </c>
      <c r="D49" s="30"/>
      <c r="E49" s="31">
        <f t="shared" si="1"/>
        <v>-4828.9847949077921</v>
      </c>
      <c r="F49" s="34">
        <f t="shared" si="2"/>
        <v>-4829</v>
      </c>
      <c r="G49" s="34">
        <f t="shared" si="4"/>
        <v>9.2768600006820634E-3</v>
      </c>
      <c r="H49" s="34">
        <f t="shared" si="5"/>
        <v>9.2768600006820634E-3</v>
      </c>
      <c r="I49" s="34"/>
      <c r="J49" s="34"/>
      <c r="L49" s="34"/>
      <c r="M49" s="34"/>
      <c r="N49" s="34"/>
      <c r="O49" s="34"/>
      <c r="P49" s="34"/>
      <c r="Q49" s="35">
        <f t="shared" si="7"/>
        <v>18564.04</v>
      </c>
      <c r="R49" s="34"/>
      <c r="S49" s="34">
        <f t="shared" si="6"/>
        <v>8.6060131472254808E-5</v>
      </c>
      <c r="T49" s="34">
        <v>0.1</v>
      </c>
      <c r="U49">
        <f t="shared" si="3"/>
        <v>8.6060131472254808E-6</v>
      </c>
      <c r="AO49">
        <v>8442</v>
      </c>
      <c r="AP49">
        <v>-4.002799978479743E-4</v>
      </c>
    </row>
    <row r="50" spans="1:42">
      <c r="A50" s="31" t="s">
        <v>128</v>
      </c>
      <c r="B50" s="31"/>
      <c r="C50" s="30">
        <v>34242.671999999999</v>
      </c>
      <c r="D50" s="30"/>
      <c r="E50" s="31">
        <f t="shared" si="1"/>
        <v>-3747.0057710727287</v>
      </c>
      <c r="F50" s="34">
        <f t="shared" si="2"/>
        <v>-3747</v>
      </c>
      <c r="G50" s="34">
        <f t="shared" si="4"/>
        <v>-3.5210200003348291E-3</v>
      </c>
      <c r="H50" s="34">
        <f t="shared" si="5"/>
        <v>-3.5210200003348291E-3</v>
      </c>
      <c r="I50" s="34"/>
      <c r="J50" s="34"/>
      <c r="L50" s="34"/>
      <c r="M50" s="34"/>
      <c r="N50" s="34"/>
      <c r="O50" s="34"/>
      <c r="P50" s="34"/>
      <c r="Q50" s="35">
        <f t="shared" si="7"/>
        <v>19224.171999999999</v>
      </c>
      <c r="R50" s="34"/>
      <c r="S50" s="34">
        <f t="shared" si="6"/>
        <v>1.239758184275788E-5</v>
      </c>
      <c r="T50" s="34">
        <v>0.1</v>
      </c>
      <c r="U50">
        <f t="shared" si="3"/>
        <v>1.2397581842757881E-6</v>
      </c>
      <c r="AO50">
        <v>8804.5</v>
      </c>
      <c r="AP50">
        <v>-2.1102999744471163E-4</v>
      </c>
    </row>
    <row r="51" spans="1:42">
      <c r="A51" s="31" t="s">
        <v>129</v>
      </c>
      <c r="B51" s="31"/>
      <c r="C51" s="30">
        <v>34261.589999999997</v>
      </c>
      <c r="D51" s="30"/>
      <c r="E51" s="31">
        <f t="shared" si="1"/>
        <v>-3715.99851923081</v>
      </c>
      <c r="F51" s="34">
        <f t="shared" si="2"/>
        <v>-3716</v>
      </c>
      <c r="G51" s="34">
        <f t="shared" si="4"/>
        <v>9.0343999909237027E-4</v>
      </c>
      <c r="H51" s="34">
        <f t="shared" si="5"/>
        <v>9.0343999909237027E-4</v>
      </c>
      <c r="I51" s="34"/>
      <c r="J51" s="34"/>
      <c r="L51" s="34"/>
      <c r="M51" s="34"/>
      <c r="N51" s="34"/>
      <c r="O51" s="34"/>
      <c r="P51" s="34"/>
      <c r="Q51" s="35">
        <f t="shared" si="7"/>
        <v>19243.089999999997</v>
      </c>
      <c r="R51" s="34"/>
      <c r="S51" s="34">
        <f t="shared" si="6"/>
        <v>8.16203831960022E-7</v>
      </c>
      <c r="T51" s="34">
        <v>0.1</v>
      </c>
      <c r="U51">
        <f t="shared" si="3"/>
        <v>8.1620383196002205E-8</v>
      </c>
      <c r="AO51">
        <v>8888</v>
      </c>
      <c r="AP51">
        <v>1.1580799982766621E-3</v>
      </c>
    </row>
    <row r="52" spans="1:42">
      <c r="A52" s="31" t="s">
        <v>1264</v>
      </c>
      <c r="B52" s="31"/>
      <c r="C52" s="30">
        <v>34699.652499999997</v>
      </c>
      <c r="D52" s="30" t="s">
        <v>271</v>
      </c>
      <c r="E52" s="31">
        <f t="shared" si="1"/>
        <v>-2997.9990340842801</v>
      </c>
      <c r="F52" s="34">
        <f t="shared" si="2"/>
        <v>-2998</v>
      </c>
      <c r="G52" s="34">
        <f t="shared" si="4"/>
        <v>5.8931999956257641E-4</v>
      </c>
      <c r="I52" s="34"/>
      <c r="J52" s="34">
        <f>G52</f>
        <v>5.8931999956257641E-4</v>
      </c>
      <c r="L52" s="34"/>
      <c r="M52" s="34"/>
      <c r="O52" s="34"/>
      <c r="P52" s="34"/>
      <c r="Q52" s="35">
        <f t="shared" si="7"/>
        <v>19681.152499999997</v>
      </c>
      <c r="R52" s="34"/>
      <c r="S52" s="34">
        <f t="shared" si="6"/>
        <v>3.4729806188443506E-7</v>
      </c>
      <c r="T52" s="34">
        <v>0.1</v>
      </c>
      <c r="U52">
        <f t="shared" si="3"/>
        <v>3.4729806188443508E-8</v>
      </c>
      <c r="AO52">
        <v>8888</v>
      </c>
      <c r="AP52">
        <v>3.1580799986841157E-3</v>
      </c>
    </row>
    <row r="53" spans="1:42">
      <c r="A53" s="31" t="s">
        <v>1264</v>
      </c>
      <c r="B53" s="31"/>
      <c r="C53" s="30">
        <v>34710.635000000002</v>
      </c>
      <c r="D53" s="30" t="s">
        <v>271</v>
      </c>
      <c r="E53" s="31">
        <f t="shared" si="1"/>
        <v>-2979.9983393303905</v>
      </c>
      <c r="F53" s="34">
        <f t="shared" si="2"/>
        <v>-2980</v>
      </c>
      <c r="G53" s="34">
        <f t="shared" si="4"/>
        <v>1.0132000024896115E-3</v>
      </c>
      <c r="H53" s="34"/>
      <c r="I53" s="34"/>
      <c r="J53" s="34">
        <f>G53</f>
        <v>1.0132000024896115E-3</v>
      </c>
      <c r="L53" s="34"/>
      <c r="M53" s="34"/>
      <c r="O53" s="34"/>
      <c r="P53" s="34"/>
      <c r="Q53" s="35">
        <f t="shared" si="7"/>
        <v>19692.135000000002</v>
      </c>
      <c r="R53" s="34"/>
      <c r="S53" s="34">
        <f t="shared" si="6"/>
        <v>1.0265742450449488E-6</v>
      </c>
      <c r="T53" s="34">
        <v>0.1</v>
      </c>
      <c r="U53">
        <f t="shared" si="3"/>
        <v>1.0265742450449488E-7</v>
      </c>
      <c r="AO53">
        <v>9027</v>
      </c>
      <c r="AP53">
        <v>3.1258200033335015E-3</v>
      </c>
    </row>
    <row r="54" spans="1:42">
      <c r="A54" s="31" t="s">
        <v>1264</v>
      </c>
      <c r="B54" s="31"/>
      <c r="C54" s="30">
        <v>34735.647499999999</v>
      </c>
      <c r="D54" s="30" t="s">
        <v>271</v>
      </c>
      <c r="E54" s="31">
        <f t="shared" si="1"/>
        <v>-2939.0019926396208</v>
      </c>
      <c r="F54" s="34">
        <f t="shared" si="2"/>
        <v>-2939</v>
      </c>
      <c r="G54" s="34">
        <f t="shared" si="4"/>
        <v>-1.2157399978605099E-3</v>
      </c>
      <c r="H54" s="34"/>
      <c r="I54" s="34"/>
      <c r="J54" s="34">
        <f>G54</f>
        <v>-1.2157399978605099E-3</v>
      </c>
      <c r="L54" s="34"/>
      <c r="M54" s="34"/>
      <c r="O54" s="34"/>
      <c r="P54" s="34"/>
      <c r="Q54" s="35">
        <f t="shared" si="7"/>
        <v>19717.147499999999</v>
      </c>
      <c r="R54" s="34"/>
      <c r="S54" s="34">
        <f t="shared" si="6"/>
        <v>1.4780237423978726E-6</v>
      </c>
      <c r="T54" s="34">
        <v>0.1</v>
      </c>
      <c r="U54">
        <f t="shared" si="3"/>
        <v>1.4780237423978727E-7</v>
      </c>
      <c r="AO54">
        <v>9573</v>
      </c>
      <c r="AP54">
        <v>-8.4981999680167064E-4</v>
      </c>
    </row>
    <row r="55" spans="1:42" ht="13.5" thickBot="1">
      <c r="A55" s="31" t="s">
        <v>1264</v>
      </c>
      <c r="B55" s="31"/>
      <c r="C55" s="30">
        <v>34743.5815</v>
      </c>
      <c r="D55" s="30" t="s">
        <v>271</v>
      </c>
      <c r="E55" s="31">
        <f t="shared" si="1"/>
        <v>-2925.9978941031027</v>
      </c>
      <c r="F55" s="87">
        <f t="shared" si="2"/>
        <v>-2926</v>
      </c>
      <c r="G55" s="87">
        <f t="shared" si="4"/>
        <v>1.2848400001530536E-3</v>
      </c>
      <c r="H55" s="34"/>
      <c r="I55" s="34"/>
      <c r="J55" s="34">
        <f>G55</f>
        <v>1.2848400001530536E-3</v>
      </c>
      <c r="L55" s="34"/>
      <c r="M55" s="34"/>
      <c r="O55" s="34"/>
      <c r="P55" s="34"/>
      <c r="Q55" s="88">
        <f t="shared" si="7"/>
        <v>19725.0815</v>
      </c>
      <c r="R55" s="87"/>
      <c r="S55" s="87">
        <f t="shared" si="6"/>
        <v>1.6508138259932986E-6</v>
      </c>
      <c r="T55" s="87">
        <v>0.1</v>
      </c>
      <c r="U55" s="89">
        <f t="shared" si="3"/>
        <v>1.6508138259932987E-7</v>
      </c>
      <c r="V55" s="89"/>
      <c r="AO55">
        <v>9628.5</v>
      </c>
      <c r="AP55">
        <v>8.7488100034534E-3</v>
      </c>
    </row>
    <row r="56" spans="1:42">
      <c r="A56" s="31" t="s">
        <v>20</v>
      </c>
      <c r="B56" s="38"/>
      <c r="C56" s="30">
        <v>36528.777699999999</v>
      </c>
      <c r="D56" s="30"/>
      <c r="E56" s="31">
        <f t="shared" si="1"/>
        <v>0</v>
      </c>
      <c r="F56" s="34">
        <f t="shared" si="2"/>
        <v>0</v>
      </c>
      <c r="G56" s="34">
        <f t="shared" si="4"/>
        <v>0</v>
      </c>
      <c r="H56" s="34">
        <f>+G56</f>
        <v>0</v>
      </c>
      <c r="I56" s="34"/>
      <c r="J56" s="34"/>
      <c r="K56" s="34"/>
      <c r="L56" s="34"/>
      <c r="M56" s="34"/>
      <c r="N56" s="34"/>
      <c r="O56" s="34"/>
      <c r="P56" s="34">
        <f t="shared" ref="P56:P119" si="8">+D$11+D$12*F56+D$13*F56^2</f>
        <v>-2.4485716153482022E-3</v>
      </c>
      <c r="Q56" s="35">
        <f t="shared" si="7"/>
        <v>21510.277699999999</v>
      </c>
      <c r="R56" s="34"/>
      <c r="S56" s="34">
        <f t="shared" si="6"/>
        <v>5.9955029554889043E-6</v>
      </c>
      <c r="T56" s="34">
        <v>0.2</v>
      </c>
      <c r="U56">
        <f t="shared" si="3"/>
        <v>1.1991005910977809E-6</v>
      </c>
      <c r="AO56">
        <v>9669.5</v>
      </c>
      <c r="AP56">
        <v>1.0198699965258129E-3</v>
      </c>
    </row>
    <row r="57" spans="1:42">
      <c r="A57" s="31" t="s">
        <v>130</v>
      </c>
      <c r="B57" s="31"/>
      <c r="C57" s="30">
        <v>36538.54</v>
      </c>
      <c r="D57" s="30"/>
      <c r="E57" s="31">
        <f t="shared" si="1"/>
        <v>16.000745039457854</v>
      </c>
      <c r="F57" s="34">
        <f t="shared" si="2"/>
        <v>16</v>
      </c>
      <c r="G57" s="34">
        <f t="shared" si="4"/>
        <v>4.5456000225385651E-4</v>
      </c>
      <c r="H57" s="34"/>
      <c r="I57" s="34">
        <f t="shared" ref="I57:I67" si="9">G57</f>
        <v>4.5456000225385651E-4</v>
      </c>
      <c r="J57" s="34"/>
      <c r="K57" s="34"/>
      <c r="L57" s="34"/>
      <c r="M57" s="34"/>
      <c r="N57" s="34"/>
      <c r="O57" s="34"/>
      <c r="P57" s="34">
        <f t="shared" si="8"/>
        <v>-2.4241643416846865E-3</v>
      </c>
      <c r="Q57" s="35">
        <f t="shared" si="7"/>
        <v>21520.04</v>
      </c>
      <c r="R57" s="34"/>
      <c r="S57" s="34">
        <f t="shared" si="6"/>
        <v>8.2870538483843955E-6</v>
      </c>
      <c r="T57" s="34">
        <v>0.2</v>
      </c>
      <c r="U57">
        <f t="shared" si="3"/>
        <v>1.6574107696768793E-6</v>
      </c>
      <c r="AO57">
        <v>9733.5</v>
      </c>
      <c r="AP57">
        <v>-1.736189000075683E-2</v>
      </c>
    </row>
    <row r="58" spans="1:42">
      <c r="A58" s="36" t="s">
        <v>112</v>
      </c>
      <c r="B58" s="82"/>
      <c r="C58" s="37">
        <v>37180.688000000002</v>
      </c>
      <c r="D58" s="37" t="s">
        <v>273</v>
      </c>
      <c r="E58" s="31">
        <f t="shared" si="1"/>
        <v>1068.5033751159301</v>
      </c>
      <c r="F58" s="34">
        <f t="shared" si="2"/>
        <v>1068.5</v>
      </c>
      <c r="G58" s="34">
        <f t="shared" si="4"/>
        <v>2.0592100045178086E-3</v>
      </c>
      <c r="I58" s="34">
        <f t="shared" si="9"/>
        <v>2.0592100045178086E-3</v>
      </c>
      <c r="J58" s="34"/>
      <c r="K58" s="34"/>
      <c r="L58" s="34"/>
      <c r="M58" s="34"/>
      <c r="N58" s="34"/>
      <c r="O58" s="34"/>
      <c r="P58" s="34">
        <f t="shared" si="8"/>
        <v>-9.341940081105094E-4</v>
      </c>
      <c r="Q58" s="35">
        <f t="shared" si="7"/>
        <v>22162.188000000002</v>
      </c>
      <c r="R58" s="34"/>
      <c r="S58" s="34">
        <f t="shared" si="6"/>
        <v>8.960467582819315E-6</v>
      </c>
      <c r="T58" s="34">
        <v>0.5</v>
      </c>
      <c r="U58">
        <f t="shared" si="3"/>
        <v>4.4802337914096575E-6</v>
      </c>
      <c r="AO58">
        <v>10135</v>
      </c>
      <c r="AP58">
        <v>1.0329100005037617E-2</v>
      </c>
    </row>
    <row r="59" spans="1:42">
      <c r="A59" s="31" t="s">
        <v>131</v>
      </c>
      <c r="B59" s="31"/>
      <c r="C59" s="30">
        <v>38269.447</v>
      </c>
      <c r="D59" s="30"/>
      <c r="E59" s="31">
        <f t="shared" si="1"/>
        <v>2853.0167754837985</v>
      </c>
      <c r="F59" s="34">
        <f t="shared" si="2"/>
        <v>2853</v>
      </c>
      <c r="G59" s="34">
        <f t="shared" si="4"/>
        <v>1.0234979999950156E-2</v>
      </c>
      <c r="H59" s="34"/>
      <c r="I59" s="34">
        <f t="shared" si="9"/>
        <v>1.0234979999950156E-2</v>
      </c>
      <c r="J59" s="34"/>
      <c r="K59" s="34"/>
      <c r="L59" s="34"/>
      <c r="M59" s="34"/>
      <c r="N59" s="34"/>
      <c r="O59" s="34"/>
      <c r="P59" s="34">
        <f t="shared" si="8"/>
        <v>1.0717636467961437E-3</v>
      </c>
      <c r="Q59" s="35">
        <f t="shared" si="7"/>
        <v>23250.947</v>
      </c>
      <c r="R59" s="34"/>
      <c r="S59" s="34">
        <f t="shared" si="6"/>
        <v>8.3964533934709093E-5</v>
      </c>
      <c r="T59" s="34">
        <v>0.2</v>
      </c>
      <c r="U59">
        <f t="shared" si="3"/>
        <v>1.6792906786941821E-5</v>
      </c>
      <c r="AO59">
        <v>10194</v>
      </c>
      <c r="AP59">
        <v>8.5240400076145306E-3</v>
      </c>
    </row>
    <row r="60" spans="1:42">
      <c r="A60" s="31" t="s">
        <v>132</v>
      </c>
      <c r="B60" s="31"/>
      <c r="C60" s="30">
        <v>38399.404999999999</v>
      </c>
      <c r="D60" s="30"/>
      <c r="E60" s="31">
        <f t="shared" si="1"/>
        <v>3066.0224016003272</v>
      </c>
      <c r="F60" s="34">
        <f t="shared" si="2"/>
        <v>3066</v>
      </c>
      <c r="G60" s="34">
        <f t="shared" si="4"/>
        <v>1.3667560000612866E-2</v>
      </c>
      <c r="H60" s="34"/>
      <c r="I60" s="34">
        <f t="shared" si="9"/>
        <v>1.3667560000612866E-2</v>
      </c>
      <c r="J60" s="34"/>
      <c r="L60" s="34"/>
      <c r="M60" s="34"/>
      <c r="N60" s="34"/>
      <c r="O60" s="34"/>
      <c r="P60" s="34">
        <f t="shared" si="8"/>
        <v>1.2674733541702171E-3</v>
      </c>
      <c r="Q60" s="35">
        <f t="shared" si="7"/>
        <v>23380.904999999999</v>
      </c>
      <c r="R60" s="34"/>
      <c r="S60" s="34">
        <f t="shared" si="6"/>
        <v>1.5376214883928529E-4</v>
      </c>
      <c r="T60" s="34">
        <v>0.2</v>
      </c>
      <c r="U60">
        <f t="shared" si="3"/>
        <v>3.0752429767857057E-5</v>
      </c>
      <c r="AO60">
        <v>10241.5</v>
      </c>
      <c r="AP60">
        <v>-3.3954610000364482E-2</v>
      </c>
    </row>
    <row r="61" spans="1:42">
      <c r="A61" s="31" t="s">
        <v>133</v>
      </c>
      <c r="B61" s="31"/>
      <c r="C61" s="30">
        <v>39028.423999999999</v>
      </c>
      <c r="D61" s="30"/>
      <c r="E61" s="31">
        <f t="shared" si="1"/>
        <v>4097.0061496896642</v>
      </c>
      <c r="F61" s="34">
        <f t="shared" si="2"/>
        <v>4097</v>
      </c>
      <c r="G61" s="34">
        <f t="shared" si="4"/>
        <v>3.7520199985010549E-3</v>
      </c>
      <c r="H61" s="34"/>
      <c r="I61" s="34">
        <f t="shared" si="9"/>
        <v>3.7520199985010549E-3</v>
      </c>
      <c r="J61" s="34"/>
      <c r="K61" s="34"/>
      <c r="L61" s="34"/>
      <c r="M61" s="34"/>
      <c r="N61" s="34"/>
      <c r="O61" s="34"/>
      <c r="P61" s="34">
        <f t="shared" si="8"/>
        <v>2.0829774397343312E-3</v>
      </c>
      <c r="Q61" s="35">
        <f t="shared" si="7"/>
        <v>24009.923999999999</v>
      </c>
      <c r="R61" s="34"/>
      <c r="S61" s="34">
        <f t="shared" si="6"/>
        <v>2.7857030629745726E-6</v>
      </c>
      <c r="T61" s="34">
        <v>0.2</v>
      </c>
      <c r="U61">
        <f t="shared" si="3"/>
        <v>5.5714061259491451E-7</v>
      </c>
      <c r="AO61">
        <v>10258</v>
      </c>
      <c r="AP61">
        <v>-9.8577200042200275E-3</v>
      </c>
    </row>
    <row r="62" spans="1:42">
      <c r="A62" s="31" t="s">
        <v>133</v>
      </c>
      <c r="B62" s="31"/>
      <c r="C62" s="30">
        <v>39035.430999999997</v>
      </c>
      <c r="D62" s="30"/>
      <c r="E62" s="31">
        <f t="shared" si="1"/>
        <v>4108.4908633833038</v>
      </c>
      <c r="F62" s="34">
        <f t="shared" si="2"/>
        <v>4108.5</v>
      </c>
      <c r="G62" s="34">
        <f t="shared" si="4"/>
        <v>-5.574390001129359E-3</v>
      </c>
      <c r="H62" s="34"/>
      <c r="I62" s="34">
        <f t="shared" si="9"/>
        <v>-5.574390001129359E-3</v>
      </c>
      <c r="J62" s="34"/>
      <c r="K62" s="34"/>
      <c r="L62" s="34"/>
      <c r="M62" s="34"/>
      <c r="N62" s="34"/>
      <c r="O62" s="34"/>
      <c r="P62" s="34">
        <f t="shared" si="8"/>
        <v>2.0908417111454962E-3</v>
      </c>
      <c r="Q62" s="35">
        <f t="shared" si="7"/>
        <v>24016.930999999997</v>
      </c>
      <c r="R62" s="34"/>
      <c r="S62" s="34">
        <f t="shared" si="6"/>
        <v>5.8755777202864107E-5</v>
      </c>
      <c r="T62" s="34">
        <v>0.2</v>
      </c>
      <c r="U62">
        <f t="shared" si="3"/>
        <v>1.1751155440572823E-5</v>
      </c>
      <c r="AO62">
        <v>10323.5</v>
      </c>
      <c r="AP62">
        <v>-9.4124899987946264E-3</v>
      </c>
    </row>
    <row r="63" spans="1:42">
      <c r="A63" s="31" t="s">
        <v>134</v>
      </c>
      <c r="B63" s="31"/>
      <c r="C63" s="30">
        <v>39036.351000000002</v>
      </c>
      <c r="D63" s="30"/>
      <c r="E63" s="31">
        <f t="shared" si="1"/>
        <v>4109.9987749857328</v>
      </c>
      <c r="F63" s="34">
        <f t="shared" si="2"/>
        <v>4110</v>
      </c>
      <c r="G63" s="34">
        <f t="shared" si="4"/>
        <v>-7.4739999399753287E-4</v>
      </c>
      <c r="H63" s="34"/>
      <c r="I63" s="34">
        <f t="shared" si="9"/>
        <v>-7.4739999399753287E-4</v>
      </c>
      <c r="J63" s="34"/>
      <c r="K63" s="34"/>
      <c r="L63" s="34"/>
      <c r="M63" s="34"/>
      <c r="N63" s="34"/>
      <c r="O63" s="34"/>
      <c r="P63" s="34">
        <f t="shared" si="8"/>
        <v>2.0918654817338174E-3</v>
      </c>
      <c r="Q63" s="35">
        <f t="shared" si="7"/>
        <v>24017.851000000002</v>
      </c>
      <c r="R63" s="34"/>
      <c r="S63" s="34">
        <f t="shared" si="6"/>
        <v>8.0614284416799707E-6</v>
      </c>
      <c r="T63" s="34">
        <v>0.5</v>
      </c>
      <c r="U63">
        <f t="shared" si="3"/>
        <v>4.0307142208399853E-6</v>
      </c>
      <c r="AO63">
        <v>10341.5</v>
      </c>
      <c r="AP63">
        <v>1.4511390007100999E-2</v>
      </c>
    </row>
    <row r="64" spans="1:42">
      <c r="A64" s="31" t="s">
        <v>135</v>
      </c>
      <c r="B64" s="31"/>
      <c r="C64" s="30">
        <v>39036.353999999999</v>
      </c>
      <c r="D64" s="30"/>
      <c r="E64" s="31">
        <f t="shared" si="1"/>
        <v>4110.0036920887787</v>
      </c>
      <c r="F64" s="34">
        <f t="shared" si="2"/>
        <v>4110</v>
      </c>
      <c r="G64" s="34">
        <f t="shared" si="4"/>
        <v>2.2526000029756688E-3</v>
      </c>
      <c r="H64" s="34"/>
      <c r="I64" s="34">
        <f t="shared" si="9"/>
        <v>2.2526000029756688E-3</v>
      </c>
      <c r="J64" s="34"/>
      <c r="L64" s="34"/>
      <c r="M64" s="34"/>
      <c r="N64" s="34"/>
      <c r="O64" s="34"/>
      <c r="P64" s="34">
        <f t="shared" si="8"/>
        <v>2.0918654817338174E-3</v>
      </c>
      <c r="Q64" s="35">
        <f t="shared" si="7"/>
        <v>24017.853999999999</v>
      </c>
      <c r="R64" s="34"/>
      <c r="S64" s="34">
        <f t="shared" si="6"/>
        <v>2.5835586318847174E-8</v>
      </c>
      <c r="T64" s="34">
        <v>0.2</v>
      </c>
      <c r="U64">
        <f t="shared" si="3"/>
        <v>5.1671172637694348E-9</v>
      </c>
      <c r="AO64">
        <v>10627</v>
      </c>
      <c r="AP64">
        <v>2.0818199991481379E-3</v>
      </c>
    </row>
    <row r="65" spans="1:42">
      <c r="A65" s="31" t="s">
        <v>133</v>
      </c>
      <c r="B65" s="31"/>
      <c r="C65" s="30">
        <v>39056.504000000001</v>
      </c>
      <c r="D65" s="30"/>
      <c r="E65" s="31">
        <f t="shared" si="1"/>
        <v>4143.0302342504647</v>
      </c>
      <c r="F65" s="34">
        <f t="shared" si="2"/>
        <v>4143</v>
      </c>
      <c r="G65" s="34">
        <f t="shared" si="4"/>
        <v>1.8446380003297236E-2</v>
      </c>
      <c r="H65" s="34"/>
      <c r="I65" s="34">
        <f t="shared" si="9"/>
        <v>1.8446380003297236E-2</v>
      </c>
      <c r="J65" s="34"/>
      <c r="K65" s="34"/>
      <c r="L65" s="34"/>
      <c r="M65" s="34"/>
      <c r="N65" s="34"/>
      <c r="O65" s="34"/>
      <c r="P65" s="34">
        <f t="shared" si="8"/>
        <v>2.1142714352023304E-3</v>
      </c>
      <c r="Q65" s="35">
        <f t="shared" si="7"/>
        <v>24038.004000000001</v>
      </c>
      <c r="R65" s="34"/>
      <c r="S65" s="34">
        <f t="shared" si="6"/>
        <v>2.6673777028003904E-4</v>
      </c>
      <c r="T65" s="34">
        <v>0.2</v>
      </c>
      <c r="U65">
        <f t="shared" si="3"/>
        <v>5.3347554056007809E-5</v>
      </c>
      <c r="AO65">
        <v>10627</v>
      </c>
      <c r="AP65">
        <v>2.2581819997867569E-2</v>
      </c>
    </row>
    <row r="66" spans="1:42">
      <c r="A66" s="31" t="s">
        <v>133</v>
      </c>
      <c r="B66" s="31"/>
      <c r="C66" s="30">
        <v>39057.404999999999</v>
      </c>
      <c r="D66" s="30"/>
      <c r="E66" s="31">
        <f t="shared" si="1"/>
        <v>4144.5070042002226</v>
      </c>
      <c r="F66" s="34">
        <f t="shared" si="2"/>
        <v>4144.5</v>
      </c>
      <c r="G66" s="34">
        <f t="shared" si="4"/>
        <v>4.2733700029202737E-3</v>
      </c>
      <c r="H66" s="34"/>
      <c r="I66" s="34">
        <f t="shared" si="9"/>
        <v>4.2733700029202737E-3</v>
      </c>
      <c r="J66" s="34"/>
      <c r="K66" s="34"/>
      <c r="L66" s="34"/>
      <c r="M66" s="34"/>
      <c r="N66" s="34"/>
      <c r="O66" s="34"/>
      <c r="P66" s="34">
        <f t="shared" si="8"/>
        <v>2.1152845694747831E-3</v>
      </c>
      <c r="Q66" s="35">
        <f t="shared" si="7"/>
        <v>24038.904999999999</v>
      </c>
      <c r="R66" s="85"/>
      <c r="S66" s="34">
        <f t="shared" si="6"/>
        <v>4.657332738049611E-6</v>
      </c>
      <c r="T66" s="34">
        <v>0.2</v>
      </c>
      <c r="U66">
        <f t="shared" si="3"/>
        <v>9.3146654760992226E-7</v>
      </c>
      <c r="AO66">
        <v>10662</v>
      </c>
      <c r="AP66">
        <v>3.2449200007249601E-3</v>
      </c>
    </row>
    <row r="67" spans="1:42">
      <c r="A67" s="31" t="s">
        <v>133</v>
      </c>
      <c r="B67" s="31"/>
      <c r="C67" s="30">
        <v>39061.370000000003</v>
      </c>
      <c r="D67" s="30"/>
      <c r="E67" s="31">
        <f t="shared" si="1"/>
        <v>4151.0057753997853</v>
      </c>
      <c r="F67" s="34">
        <f t="shared" si="2"/>
        <v>4151</v>
      </c>
      <c r="G67" s="34">
        <f t="shared" si="4"/>
        <v>3.5236600015196018E-3</v>
      </c>
      <c r="H67" s="34"/>
      <c r="I67" s="34">
        <f t="shared" si="9"/>
        <v>3.5236600015196018E-3</v>
      </c>
      <c r="J67" s="34"/>
      <c r="K67" s="34"/>
      <c r="L67" s="34"/>
      <c r="M67" s="34"/>
      <c r="N67" s="34"/>
      <c r="O67" s="34"/>
      <c r="P67" s="34">
        <f t="shared" si="8"/>
        <v>2.1196694741392247E-3</v>
      </c>
      <c r="Q67" s="35">
        <f t="shared" si="7"/>
        <v>24042.870000000003</v>
      </c>
      <c r="R67" s="85"/>
      <c r="S67" s="34">
        <f t="shared" si="6"/>
        <v>1.9711894009738295E-6</v>
      </c>
      <c r="T67" s="34">
        <v>0.2</v>
      </c>
      <c r="U67">
        <f t="shared" si="3"/>
        <v>3.9423788019476591E-7</v>
      </c>
      <c r="AO67">
        <v>10663.5</v>
      </c>
      <c r="AP67">
        <v>3.3719100028974935E-3</v>
      </c>
    </row>
    <row r="68" spans="1:42">
      <c r="A68" s="31" t="s">
        <v>136</v>
      </c>
      <c r="B68" s="31"/>
      <c r="C68" s="30">
        <v>39352.362999999998</v>
      </c>
      <c r="D68" s="30"/>
      <c r="E68" s="31">
        <f t="shared" si="1"/>
        <v>4627.9532981419525</v>
      </c>
      <c r="F68" s="34">
        <f t="shared" si="2"/>
        <v>4628</v>
      </c>
      <c r="H68" s="34"/>
      <c r="I68" s="34"/>
      <c r="J68" s="34"/>
      <c r="L68" s="34"/>
      <c r="M68" s="34"/>
      <c r="N68" s="34"/>
      <c r="O68" s="34"/>
      <c r="P68" s="34">
        <f t="shared" si="8"/>
        <v>2.4177530675413951E-3</v>
      </c>
      <c r="Q68" s="35">
        <f t="shared" si="7"/>
        <v>24333.862999999998</v>
      </c>
      <c r="R68" s="85">
        <f>+C68-(C$7+F68*C$8)</f>
        <v>-2.8493520003394224E-2</v>
      </c>
      <c r="S68" s="34">
        <f t="shared" si="6"/>
        <v>5.8455298956058258E-6</v>
      </c>
      <c r="T68" s="34"/>
      <c r="AO68">
        <v>10676</v>
      </c>
      <c r="AP68">
        <v>1.5930159999697935E-2</v>
      </c>
    </row>
    <row r="69" spans="1:42">
      <c r="A69" s="31" t="s">
        <v>133</v>
      </c>
      <c r="B69" s="31"/>
      <c r="C69" s="30">
        <v>39388.415999999997</v>
      </c>
      <c r="D69" s="30"/>
      <c r="E69" s="31">
        <f t="shared" si="1"/>
        <v>4687.0454035789344</v>
      </c>
      <c r="F69" s="34">
        <f t="shared" si="2"/>
        <v>4687</v>
      </c>
      <c r="G69" s="34">
        <f>+C69-(C$7+F69*C$8)</f>
        <v>2.770141999644693E-2</v>
      </c>
      <c r="H69" s="34"/>
      <c r="I69" s="34">
        <f>G69</f>
        <v>2.770141999644693E-2</v>
      </c>
      <c r="J69" s="34"/>
      <c r="K69" s="34"/>
      <c r="L69" s="34"/>
      <c r="M69" s="34"/>
      <c r="N69" s="34"/>
      <c r="O69" s="34"/>
      <c r="P69" s="34">
        <f t="shared" si="8"/>
        <v>2.4513730633324697E-3</v>
      </c>
      <c r="Q69" s="35">
        <f t="shared" si="7"/>
        <v>24369.915999999997</v>
      </c>
      <c r="R69" s="85"/>
      <c r="S69" s="34">
        <f t="shared" si="6"/>
        <v>6.3756487012448285E-4</v>
      </c>
      <c r="T69" s="34">
        <v>0.2</v>
      </c>
      <c r="U69">
        <f>+T69*S69</f>
        <v>1.2751297402489658E-4</v>
      </c>
      <c r="AO69">
        <v>10704</v>
      </c>
      <c r="AP69">
        <v>7.0064000465208665E-4</v>
      </c>
    </row>
    <row r="70" spans="1:42">
      <c r="A70" s="31" t="s">
        <v>133</v>
      </c>
      <c r="B70" s="31"/>
      <c r="C70" s="30">
        <v>39443.307999999997</v>
      </c>
      <c r="D70" s="30"/>
      <c r="E70" s="31">
        <f t="shared" si="1"/>
        <v>4777.0152771441517</v>
      </c>
      <c r="F70" s="34">
        <f t="shared" si="2"/>
        <v>4777</v>
      </c>
      <c r="G70" s="34">
        <f>+C70-(C$7+F70*C$8)</f>
        <v>9.3208199978107587E-3</v>
      </c>
      <c r="H70" s="34"/>
      <c r="I70" s="34">
        <f>G70</f>
        <v>9.3208199978107587E-3</v>
      </c>
      <c r="J70" s="34"/>
      <c r="K70" s="34"/>
      <c r="L70" s="34"/>
      <c r="M70" s="34"/>
      <c r="N70" s="34"/>
      <c r="O70" s="34"/>
      <c r="P70" s="34">
        <f t="shared" si="8"/>
        <v>2.501279706096959E-3</v>
      </c>
      <c r="Q70" s="35">
        <f t="shared" si="7"/>
        <v>24424.807999999997</v>
      </c>
      <c r="R70" s="85"/>
      <c r="S70" s="34">
        <f t="shared" si="6"/>
        <v>4.6506129790307935E-5</v>
      </c>
      <c r="T70" s="34">
        <v>0.2</v>
      </c>
      <c r="U70">
        <f>+T70*S70</f>
        <v>9.3012259580615873E-6</v>
      </c>
      <c r="AO70">
        <v>10707</v>
      </c>
      <c r="AP70">
        <v>1.9354620002559386E-2</v>
      </c>
    </row>
    <row r="71" spans="1:42">
      <c r="A71" s="31" t="s">
        <v>133</v>
      </c>
      <c r="B71" s="31"/>
      <c r="C71" s="30">
        <v>39465.271000000001</v>
      </c>
      <c r="D71" s="30"/>
      <c r="E71" s="31">
        <f t="shared" si="1"/>
        <v>4813.0133885832174</v>
      </c>
      <c r="F71" s="34">
        <f t="shared" si="2"/>
        <v>4813</v>
      </c>
      <c r="G71" s="34">
        <f>+C71-(C$7+F71*C$8)</f>
        <v>8.1685800032573752E-3</v>
      </c>
      <c r="H71" s="34"/>
      <c r="I71" s="34">
        <f>G71</f>
        <v>8.1685800032573752E-3</v>
      </c>
      <c r="J71" s="34"/>
      <c r="K71" s="34"/>
      <c r="L71" s="34"/>
      <c r="M71" s="34"/>
      <c r="N71" s="34"/>
      <c r="O71" s="34"/>
      <c r="P71" s="34">
        <f t="shared" si="8"/>
        <v>2.5207762150985758E-3</v>
      </c>
      <c r="Q71" s="35">
        <f t="shared" si="7"/>
        <v>24446.771000000001</v>
      </c>
      <c r="R71" s="85"/>
      <c r="S71" s="34">
        <f t="shared" si="6"/>
        <v>3.1897687629540883E-5</v>
      </c>
      <c r="T71" s="34">
        <v>0.2</v>
      </c>
      <c r="U71">
        <f>+T71*S71</f>
        <v>6.379537525908177E-6</v>
      </c>
      <c r="AO71">
        <v>10716</v>
      </c>
      <c r="AP71">
        <v>1.3165600030333735E-3</v>
      </c>
    </row>
    <row r="72" spans="1:42">
      <c r="A72" s="31" t="s">
        <v>37</v>
      </c>
      <c r="B72" s="38" t="s">
        <v>110</v>
      </c>
      <c r="C72" s="30">
        <v>40088.447</v>
      </c>
      <c r="D72" s="30"/>
      <c r="E72" s="31">
        <f t="shared" si="1"/>
        <v>5834.4202589628403</v>
      </c>
      <c r="F72" s="34">
        <f t="shared" si="2"/>
        <v>5834.5</v>
      </c>
      <c r="H72" s="34"/>
      <c r="I72" s="34"/>
      <c r="J72" s="34"/>
      <c r="K72" s="34"/>
      <c r="L72" s="34"/>
      <c r="M72" s="34"/>
      <c r="N72" s="34"/>
      <c r="O72" s="34"/>
      <c r="P72" s="34">
        <f t="shared" si="8"/>
        <v>2.9629777356203974E-3</v>
      </c>
      <c r="Q72" s="35">
        <f t="shared" si="7"/>
        <v>25069.947</v>
      </c>
      <c r="R72" s="85">
        <f>+C72-(C$7+F72*C$8)</f>
        <v>-4.8651229997631162E-2</v>
      </c>
      <c r="S72" s="34">
        <f t="shared" si="6"/>
        <v>8.7792370617821767E-6</v>
      </c>
      <c r="T72" s="34"/>
      <c r="AD72">
        <v>9</v>
      </c>
      <c r="AF72" t="s">
        <v>36</v>
      </c>
      <c r="AH72" t="s">
        <v>38</v>
      </c>
      <c r="AO72">
        <v>10748</v>
      </c>
      <c r="AP72">
        <v>-3.3743199965101667E-3</v>
      </c>
    </row>
    <row r="73" spans="1:42">
      <c r="A73" s="36" t="s">
        <v>113</v>
      </c>
      <c r="B73" s="82"/>
      <c r="C73" s="37">
        <v>40100.398000000001</v>
      </c>
      <c r="D73" s="37"/>
      <c r="E73" s="31">
        <f t="shared" si="1"/>
        <v>5854.0083584851391</v>
      </c>
      <c r="F73" s="34">
        <f t="shared" si="2"/>
        <v>5854</v>
      </c>
      <c r="G73" s="34">
        <f t="shared" ref="G73:G108" si="10">+C73-(C$7+F73*C$8)</f>
        <v>5.0996400022995658E-3</v>
      </c>
      <c r="H73" s="34"/>
      <c r="I73" s="34">
        <f t="shared" ref="I73:I88" si="11">G73</f>
        <v>5.0996400022995658E-3</v>
      </c>
      <c r="J73" s="34"/>
      <c r="K73" s="34"/>
      <c r="L73" s="34"/>
      <c r="M73" s="34"/>
      <c r="N73" s="34"/>
      <c r="O73" s="34"/>
      <c r="P73" s="34">
        <f t="shared" si="8"/>
        <v>2.9693330690822397E-3</v>
      </c>
      <c r="Q73" s="35">
        <f t="shared" si="7"/>
        <v>25081.898000000001</v>
      </c>
      <c r="R73" s="85"/>
      <c r="S73" s="34">
        <f t="shared" si="6"/>
        <v>4.5382076297138095E-6</v>
      </c>
      <c r="T73" s="34">
        <v>0.5</v>
      </c>
      <c r="U73">
        <f t="shared" ref="U73:U108" si="12">+T73*S73</f>
        <v>2.2691038148569048E-6</v>
      </c>
      <c r="AO73">
        <v>10761</v>
      </c>
      <c r="AP73">
        <v>3.0126259996904992E-2</v>
      </c>
    </row>
    <row r="74" spans="1:42">
      <c r="A74" s="36" t="s">
        <v>113</v>
      </c>
      <c r="B74" s="82"/>
      <c r="C74" s="37">
        <v>40103.447999999997</v>
      </c>
      <c r="D74" s="37"/>
      <c r="E74" s="31">
        <f t="shared" si="1"/>
        <v>5859.0074132540212</v>
      </c>
      <c r="F74" s="34">
        <f t="shared" si="2"/>
        <v>5859</v>
      </c>
      <c r="G74" s="34">
        <f t="shared" si="10"/>
        <v>4.5229399984236807E-3</v>
      </c>
      <c r="H74" s="34"/>
      <c r="I74" s="34">
        <f t="shared" si="11"/>
        <v>4.5229399984236807E-3</v>
      </c>
      <c r="J74" s="34"/>
      <c r="K74" s="34"/>
      <c r="L74" s="34"/>
      <c r="M74" s="34"/>
      <c r="N74" s="34"/>
      <c r="O74" s="34"/>
      <c r="P74" s="34">
        <f t="shared" si="8"/>
        <v>2.9709500528884935E-3</v>
      </c>
      <c r="Q74" s="35">
        <f t="shared" si="7"/>
        <v>25084.947999999997</v>
      </c>
      <c r="R74" s="85"/>
      <c r="S74" s="34">
        <f t="shared" si="6"/>
        <v>2.4086727910423131E-6</v>
      </c>
      <c r="T74" s="34">
        <v>0.5</v>
      </c>
      <c r="U74">
        <f t="shared" si="12"/>
        <v>1.2043363955211566E-6</v>
      </c>
      <c r="AO74">
        <v>10768.5</v>
      </c>
      <c r="AP74">
        <v>-4.3878999713342637E-4</v>
      </c>
    </row>
    <row r="75" spans="1:42">
      <c r="A75" s="31" t="s">
        <v>37</v>
      </c>
      <c r="B75" s="38"/>
      <c r="C75" s="30">
        <v>40125.408000000003</v>
      </c>
      <c r="D75" s="30"/>
      <c r="E75" s="31">
        <f t="shared" si="1"/>
        <v>5895.000607590041</v>
      </c>
      <c r="F75" s="34">
        <f t="shared" si="2"/>
        <v>5895</v>
      </c>
      <c r="G75" s="34">
        <f t="shared" si="10"/>
        <v>3.7070000689709559E-4</v>
      </c>
      <c r="H75" s="34"/>
      <c r="I75" s="34">
        <f t="shared" si="11"/>
        <v>3.7070000689709559E-4</v>
      </c>
      <c r="J75" s="34"/>
      <c r="K75" s="34"/>
      <c r="L75" s="34"/>
      <c r="M75" s="34"/>
      <c r="N75" s="34"/>
      <c r="O75" s="34"/>
      <c r="P75" s="34">
        <f t="shared" si="8"/>
        <v>2.9824406531802549E-3</v>
      </c>
      <c r="Q75" s="35">
        <f t="shared" si="7"/>
        <v>25106.908000000003</v>
      </c>
      <c r="R75" s="85"/>
      <c r="S75" s="34">
        <f t="shared" si="6"/>
        <v>6.8211892034475747E-6</v>
      </c>
      <c r="T75" s="34">
        <v>0.1</v>
      </c>
      <c r="U75">
        <f t="shared" si="12"/>
        <v>6.8211892034475747E-7</v>
      </c>
      <c r="AD75">
        <v>12</v>
      </c>
      <c r="AF75" t="s">
        <v>36</v>
      </c>
      <c r="AH75" t="s">
        <v>38</v>
      </c>
      <c r="AO75">
        <v>10770</v>
      </c>
      <c r="AP75">
        <v>2.8882000042358413E-3</v>
      </c>
    </row>
    <row r="76" spans="1:42">
      <c r="A76" s="36" t="s">
        <v>113</v>
      </c>
      <c r="B76" s="82"/>
      <c r="C76" s="37">
        <v>40133.343999999997</v>
      </c>
      <c r="D76" s="37"/>
      <c r="E76" s="31">
        <f t="shared" si="1"/>
        <v>5908.0079841952484</v>
      </c>
      <c r="F76" s="34">
        <f t="shared" si="2"/>
        <v>5908</v>
      </c>
      <c r="G76" s="34">
        <f t="shared" si="10"/>
        <v>4.8712799980421551E-3</v>
      </c>
      <c r="H76" s="34"/>
      <c r="I76" s="34">
        <f t="shared" si="11"/>
        <v>4.8712799980421551E-3</v>
      </c>
      <c r="J76" s="34"/>
      <c r="K76" s="34"/>
      <c r="L76" s="34"/>
      <c r="M76" s="34"/>
      <c r="N76" s="34"/>
      <c r="O76" s="34"/>
      <c r="P76" s="34">
        <f t="shared" si="8"/>
        <v>2.9865245744623422E-3</v>
      </c>
      <c r="Q76" s="35">
        <f t="shared" si="7"/>
        <v>25114.843999999997</v>
      </c>
      <c r="R76" s="34"/>
      <c r="S76" s="34">
        <f t="shared" si="6"/>
        <v>3.5523030067135198E-6</v>
      </c>
      <c r="T76" s="34">
        <v>0.5</v>
      </c>
      <c r="U76">
        <f t="shared" si="12"/>
        <v>1.7761515033567599E-6</v>
      </c>
      <c r="AO76">
        <v>10840</v>
      </c>
      <c r="AP76">
        <v>6.0144000017317012E-3</v>
      </c>
    </row>
    <row r="77" spans="1:42">
      <c r="A77" s="31" t="s">
        <v>39</v>
      </c>
      <c r="B77" s="38"/>
      <c r="C77" s="30">
        <v>40142.468999999997</v>
      </c>
      <c r="D77" s="30"/>
      <c r="E77" s="31">
        <f t="shared" si="1"/>
        <v>5922.9641726431573</v>
      </c>
      <c r="F77" s="34">
        <f t="shared" si="2"/>
        <v>5923</v>
      </c>
      <c r="G77" s="34">
        <f t="shared" si="10"/>
        <v>-2.1858820000488777E-2</v>
      </c>
      <c r="H77" s="34"/>
      <c r="I77" s="34">
        <f t="shared" si="11"/>
        <v>-2.1858820000488777E-2</v>
      </c>
      <c r="J77" s="34"/>
      <c r="K77" s="34"/>
      <c r="L77" s="34"/>
      <c r="M77" s="34"/>
      <c r="N77" s="34"/>
      <c r="O77" s="34"/>
      <c r="P77" s="34">
        <f t="shared" si="8"/>
        <v>2.9911936294647903E-3</v>
      </c>
      <c r="Q77" s="35">
        <f t="shared" si="7"/>
        <v>25123.968999999997</v>
      </c>
      <c r="R77" s="34"/>
      <c r="S77" s="34">
        <f t="shared" si="6"/>
        <v>6.1752317740887798E-4</v>
      </c>
      <c r="T77" s="34">
        <v>0.1</v>
      </c>
      <c r="U77">
        <f t="shared" si="12"/>
        <v>6.1752317740887801E-5</v>
      </c>
      <c r="AD77">
        <v>11</v>
      </c>
      <c r="AF77" t="s">
        <v>36</v>
      </c>
      <c r="AH77" t="s">
        <v>38</v>
      </c>
      <c r="AO77">
        <v>11241.5</v>
      </c>
      <c r="AP77">
        <v>2.1705390005081426E-2</v>
      </c>
    </row>
    <row r="78" spans="1:42">
      <c r="A78" s="31" t="s">
        <v>39</v>
      </c>
      <c r="B78" s="38"/>
      <c r="C78" s="30">
        <v>40180.309000000001</v>
      </c>
      <c r="D78" s="30"/>
      <c r="E78" s="31">
        <f t="shared" si="1"/>
        <v>5984.9852324644098</v>
      </c>
      <c r="F78" s="34">
        <f t="shared" si="2"/>
        <v>5985</v>
      </c>
      <c r="G78" s="34">
        <f t="shared" si="10"/>
        <v>-9.0099000008194707E-3</v>
      </c>
      <c r="H78" s="34"/>
      <c r="I78" s="34">
        <f t="shared" si="11"/>
        <v>-9.0099000008194707E-3</v>
      </c>
      <c r="J78" s="34"/>
      <c r="K78" s="34"/>
      <c r="L78" s="34"/>
      <c r="M78" s="34"/>
      <c r="N78" s="34"/>
      <c r="O78" s="34"/>
      <c r="P78" s="34">
        <f t="shared" si="8"/>
        <v>3.0100017836492137E-3</v>
      </c>
      <c r="Q78" s="35">
        <f t="shared" si="7"/>
        <v>25161.809000000001</v>
      </c>
      <c r="R78" s="34"/>
      <c r="S78" s="34">
        <f t="shared" si="6"/>
        <v>1.4447803890827346E-4</v>
      </c>
      <c r="T78" s="34">
        <v>0.1</v>
      </c>
      <c r="U78">
        <f t="shared" si="12"/>
        <v>1.4447803890827347E-5</v>
      </c>
      <c r="AD78">
        <v>8</v>
      </c>
      <c r="AF78" t="s">
        <v>36</v>
      </c>
      <c r="AH78" t="s">
        <v>38</v>
      </c>
      <c r="AO78">
        <v>11271</v>
      </c>
      <c r="AP78">
        <v>1.3302859995746985E-2</v>
      </c>
    </row>
    <row r="79" spans="1:42">
      <c r="A79" s="31" t="s">
        <v>40</v>
      </c>
      <c r="B79" s="38"/>
      <c r="C79" s="30">
        <v>40288.307999999997</v>
      </c>
      <c r="D79" s="30"/>
      <c r="E79" s="31">
        <f t="shared" si="1"/>
        <v>6161.9993032792754</v>
      </c>
      <c r="F79" s="34">
        <f t="shared" si="2"/>
        <v>6162</v>
      </c>
      <c r="G79" s="34">
        <f t="shared" si="10"/>
        <v>-4.2508000478846952E-4</v>
      </c>
      <c r="H79" s="34"/>
      <c r="I79" s="34">
        <f t="shared" si="11"/>
        <v>-4.2508000478846952E-4</v>
      </c>
      <c r="J79" s="34"/>
      <c r="K79" s="34"/>
      <c r="L79" s="34"/>
      <c r="M79" s="34"/>
      <c r="N79" s="34"/>
      <c r="O79" s="34"/>
      <c r="P79" s="34">
        <f t="shared" si="8"/>
        <v>3.0593487059226098E-3</v>
      </c>
      <c r="Q79" s="35">
        <f t="shared" si="7"/>
        <v>25269.807999999997</v>
      </c>
      <c r="R79" s="34"/>
      <c r="S79" s="34">
        <f t="shared" si="6"/>
        <v>1.2141243440027674E-5</v>
      </c>
      <c r="T79" s="34">
        <v>0.1</v>
      </c>
      <c r="U79">
        <f t="shared" si="12"/>
        <v>1.2141243440027674E-6</v>
      </c>
      <c r="AD79">
        <v>8</v>
      </c>
      <c r="AF79" t="s">
        <v>36</v>
      </c>
      <c r="AH79" t="s">
        <v>38</v>
      </c>
      <c r="AO79">
        <v>11296</v>
      </c>
      <c r="AP79">
        <v>7.4193600012222305E-3</v>
      </c>
    </row>
    <row r="80" spans="1:42">
      <c r="A80" s="36" t="s">
        <v>113</v>
      </c>
      <c r="B80" s="82"/>
      <c r="C80" s="37">
        <v>40496.362999999998</v>
      </c>
      <c r="D80" s="37"/>
      <c r="E80" s="31">
        <f t="shared" si="1"/>
        <v>6503.0085950633511</v>
      </c>
      <c r="F80" s="34">
        <f t="shared" si="2"/>
        <v>6503</v>
      </c>
      <c r="G80" s="34">
        <f t="shared" si="10"/>
        <v>5.2439799983403645E-3</v>
      </c>
      <c r="H80" s="34"/>
      <c r="I80" s="34">
        <f t="shared" si="11"/>
        <v>5.2439799983403645E-3</v>
      </c>
      <c r="J80" s="34"/>
      <c r="K80" s="34"/>
      <c r="L80" s="34"/>
      <c r="M80" s="34"/>
      <c r="N80" s="34"/>
      <c r="O80" s="34"/>
      <c r="P80" s="34">
        <f t="shared" si="8"/>
        <v>3.1362657600285913E-3</v>
      </c>
      <c r="Q80" s="35">
        <f t="shared" si="7"/>
        <v>25477.862999999998</v>
      </c>
      <c r="R80" s="34"/>
      <c r="S80" s="34">
        <f t="shared" si="6"/>
        <v>4.4424593103821781E-6</v>
      </c>
      <c r="T80" s="34">
        <v>0.5</v>
      </c>
      <c r="U80">
        <f t="shared" si="12"/>
        <v>2.2212296551910891E-6</v>
      </c>
      <c r="AO80">
        <v>11312</v>
      </c>
      <c r="AP80">
        <v>3.5739200029638596E-3</v>
      </c>
    </row>
    <row r="81" spans="1:42">
      <c r="A81" s="31" t="s">
        <v>41</v>
      </c>
      <c r="B81" s="38"/>
      <c r="C81" s="30">
        <v>40604.347000000002</v>
      </c>
      <c r="D81" s="30"/>
      <c r="E81" s="31">
        <f t="shared" si="1"/>
        <v>6679.9980803629733</v>
      </c>
      <c r="F81" s="34">
        <f t="shared" si="2"/>
        <v>6680</v>
      </c>
      <c r="G81" s="34">
        <f t="shared" si="10"/>
        <v>-1.1711999977706E-3</v>
      </c>
      <c r="H81" s="34"/>
      <c r="I81" s="34">
        <f t="shared" si="11"/>
        <v>-1.1711999977706E-3</v>
      </c>
      <c r="J81" s="34"/>
      <c r="K81" s="34"/>
      <c r="L81" s="34"/>
      <c r="M81" s="34"/>
      <c r="N81" s="34"/>
      <c r="O81" s="34"/>
      <c r="P81" s="34">
        <f t="shared" si="8"/>
        <v>3.1667682135719652E-3</v>
      </c>
      <c r="Q81" s="35">
        <f t="shared" si="7"/>
        <v>25585.847000000002</v>
      </c>
      <c r="R81" s="34"/>
      <c r="S81" s="34">
        <f t="shared" si="6"/>
        <v>1.8817968202618613E-5</v>
      </c>
      <c r="T81" s="34">
        <v>0.1</v>
      </c>
      <c r="U81">
        <f t="shared" si="12"/>
        <v>1.8817968202618613E-6</v>
      </c>
      <c r="AD81">
        <v>7</v>
      </c>
      <c r="AF81" t="s">
        <v>36</v>
      </c>
      <c r="AH81" t="s">
        <v>38</v>
      </c>
      <c r="AO81">
        <v>11338</v>
      </c>
      <c r="AP81">
        <v>2.0575080001435708E-2</v>
      </c>
    </row>
    <row r="82" spans="1:42">
      <c r="A82" s="31" t="s">
        <v>42</v>
      </c>
      <c r="B82" s="38"/>
      <c r="C82" s="30">
        <v>40796.542000000001</v>
      </c>
      <c r="D82" s="30"/>
      <c r="E82" s="31">
        <f t="shared" si="1"/>
        <v>6995.012287348819</v>
      </c>
      <c r="F82" s="34">
        <f t="shared" si="2"/>
        <v>6995</v>
      </c>
      <c r="G82" s="34">
        <f t="shared" si="10"/>
        <v>7.496700003684964E-3</v>
      </c>
      <c r="H82" s="34"/>
      <c r="I82" s="34">
        <f t="shared" si="11"/>
        <v>7.496700003684964E-3</v>
      </c>
      <c r="J82" s="34"/>
      <c r="K82" s="34"/>
      <c r="L82" s="34"/>
      <c r="M82" s="34"/>
      <c r="N82" s="34"/>
      <c r="O82" s="34"/>
      <c r="P82" s="34">
        <f t="shared" si="8"/>
        <v>3.2051255141716528E-3</v>
      </c>
      <c r="Q82" s="35">
        <f t="shared" si="7"/>
        <v>25778.042000000001</v>
      </c>
      <c r="R82" s="34"/>
      <c r="S82" s="34">
        <f t="shared" si="6"/>
        <v>1.8417611599041438E-5</v>
      </c>
      <c r="T82" s="34">
        <v>0.1</v>
      </c>
      <c r="U82">
        <f t="shared" si="12"/>
        <v>1.8417611599041438E-6</v>
      </c>
      <c r="AD82">
        <v>10</v>
      </c>
      <c r="AF82" t="s">
        <v>36</v>
      </c>
      <c r="AH82" t="s">
        <v>38</v>
      </c>
      <c r="AO82">
        <v>11354.5</v>
      </c>
      <c r="AP82">
        <v>-2.328029993805103E-3</v>
      </c>
    </row>
    <row r="83" spans="1:42">
      <c r="A83" s="31" t="s">
        <v>43</v>
      </c>
      <c r="B83" s="38"/>
      <c r="C83" s="30">
        <v>40837.400999999998</v>
      </c>
      <c r="D83" s="30"/>
      <c r="E83" s="31">
        <f t="shared" si="1"/>
        <v>7061.981591874086</v>
      </c>
      <c r="F83" s="34">
        <f t="shared" si="2"/>
        <v>7062</v>
      </c>
      <c r="G83" s="34">
        <f t="shared" si="10"/>
        <v>-1.1231080003199168E-2</v>
      </c>
      <c r="H83" s="34"/>
      <c r="I83" s="34">
        <f t="shared" si="11"/>
        <v>-1.1231080003199168E-2</v>
      </c>
      <c r="J83" s="34"/>
      <c r="K83" s="34"/>
      <c r="L83" s="34"/>
      <c r="M83" s="34"/>
      <c r="N83" s="34"/>
      <c r="O83" s="34"/>
      <c r="P83" s="34">
        <f t="shared" si="8"/>
        <v>3.2106538494979832E-3</v>
      </c>
      <c r="Q83" s="35">
        <f t="shared" si="7"/>
        <v>25818.900999999998</v>
      </c>
      <c r="R83" s="34"/>
      <c r="S83" s="34">
        <f t="shared" si="6"/>
        <v>2.0856367667213888E-4</v>
      </c>
      <c r="T83" s="34">
        <v>0.1</v>
      </c>
      <c r="U83">
        <f t="shared" si="12"/>
        <v>2.0856367667213889E-5</v>
      </c>
      <c r="AD83">
        <v>8</v>
      </c>
      <c r="AF83" t="s">
        <v>36</v>
      </c>
      <c r="AH83" t="s">
        <v>38</v>
      </c>
      <c r="AO83">
        <v>11356</v>
      </c>
      <c r="AP83">
        <v>1.3498959997377824E-2</v>
      </c>
    </row>
    <row r="84" spans="1:42">
      <c r="A84" s="31" t="s">
        <v>43</v>
      </c>
      <c r="B84" s="38"/>
      <c r="C84" s="30">
        <v>40848.400999999998</v>
      </c>
      <c r="D84" s="30"/>
      <c r="E84" s="31">
        <f t="shared" si="1"/>
        <v>7080.0109697290991</v>
      </c>
      <c r="F84" s="34">
        <f t="shared" si="2"/>
        <v>7080</v>
      </c>
      <c r="G84" s="34">
        <f t="shared" si="10"/>
        <v>6.6928000014740974E-3</v>
      </c>
      <c r="H84" s="34"/>
      <c r="I84" s="34">
        <f t="shared" si="11"/>
        <v>6.6928000014740974E-3</v>
      </c>
      <c r="J84" s="34"/>
      <c r="K84" s="34"/>
      <c r="L84" s="34"/>
      <c r="M84" s="34"/>
      <c r="N84" s="34"/>
      <c r="O84" s="34"/>
      <c r="P84" s="34">
        <f t="shared" si="8"/>
        <v>3.2119818414185529E-3</v>
      </c>
      <c r="Q84" s="35">
        <f t="shared" si="7"/>
        <v>25829.900999999998</v>
      </c>
      <c r="R84" s="34"/>
      <c r="S84" s="34">
        <f t="shared" si="6"/>
        <v>1.2116095063372466E-5</v>
      </c>
      <c r="T84" s="34">
        <v>0.1</v>
      </c>
      <c r="U84">
        <f t="shared" si="12"/>
        <v>1.2116095063372467E-6</v>
      </c>
      <c r="AD84">
        <v>7</v>
      </c>
      <c r="AF84" t="s">
        <v>36</v>
      </c>
      <c r="AH84" t="s">
        <v>38</v>
      </c>
      <c r="AO84">
        <v>11397</v>
      </c>
      <c r="AP84">
        <v>2.0770020004420076E-2</v>
      </c>
    </row>
    <row r="85" spans="1:42">
      <c r="A85" s="31" t="s">
        <v>137</v>
      </c>
      <c r="B85" s="31"/>
      <c r="C85" s="30">
        <v>40887.434000000001</v>
      </c>
      <c r="D85" s="30"/>
      <c r="E85" s="31">
        <f t="shared" ref="E85:E148" si="13">+(C85-C$7)/C$8</f>
        <v>7143.9873975304445</v>
      </c>
      <c r="F85" s="34">
        <f t="shared" ref="F85:F148" si="14">ROUND(2*E85,0)/2</f>
        <v>7144</v>
      </c>
      <c r="G85" s="34">
        <f t="shared" si="10"/>
        <v>-7.6889599949936382E-3</v>
      </c>
      <c r="H85" s="34"/>
      <c r="I85" s="34">
        <f t="shared" si="11"/>
        <v>-7.6889599949936382E-3</v>
      </c>
      <c r="J85" s="34"/>
      <c r="K85" s="34"/>
      <c r="L85" s="34"/>
      <c r="M85" s="34"/>
      <c r="N85" s="34"/>
      <c r="O85" s="34"/>
      <c r="P85" s="34">
        <f t="shared" si="8"/>
        <v>3.2161642727334284E-3</v>
      </c>
      <c r="Q85" s="35">
        <f t="shared" ref="Q85:Q148" si="15">+C85-15018.5</f>
        <v>25868.934000000001</v>
      </c>
      <c r="R85" s="34"/>
      <c r="S85" s="34">
        <f t="shared" si="6"/>
        <v>1.1892173529456979E-4</v>
      </c>
      <c r="T85" s="34">
        <v>0.2</v>
      </c>
      <c r="U85">
        <f t="shared" si="12"/>
        <v>2.3784347058913958E-5</v>
      </c>
      <c r="AO85">
        <v>11407</v>
      </c>
      <c r="AP85">
        <v>-2.383380000537727E-3</v>
      </c>
    </row>
    <row r="86" spans="1:42">
      <c r="A86" s="31" t="s">
        <v>45</v>
      </c>
      <c r="B86" s="38"/>
      <c r="C86" s="30">
        <v>41148.571000000004</v>
      </c>
      <c r="D86" s="30"/>
      <c r="E86" s="31">
        <f t="shared" si="13"/>
        <v>7571.9999107054164</v>
      </c>
      <c r="F86" s="34">
        <f t="shared" si="14"/>
        <v>7572</v>
      </c>
      <c r="G86" s="34">
        <f t="shared" si="10"/>
        <v>-5.4479991376865655E-5</v>
      </c>
      <c r="H86" s="34"/>
      <c r="I86" s="34">
        <f t="shared" si="11"/>
        <v>-5.4479991376865655E-5</v>
      </c>
      <c r="J86" s="34"/>
      <c r="K86" s="34"/>
      <c r="L86" s="34"/>
      <c r="M86" s="34"/>
      <c r="N86" s="34"/>
      <c r="O86" s="34"/>
      <c r="P86" s="34">
        <f t="shared" si="8"/>
        <v>3.2224941579925906E-3</v>
      </c>
      <c r="Q86" s="35">
        <f t="shared" si="15"/>
        <v>26130.071000000004</v>
      </c>
      <c r="R86" s="34"/>
      <c r="S86" s="34">
        <f t="shared" ref="S86:S149" si="16">+(P86-G86)^2</f>
        <v>1.0738559575635672E-5</v>
      </c>
      <c r="T86" s="34">
        <v>0.1</v>
      </c>
      <c r="U86">
        <f t="shared" si="12"/>
        <v>1.0738559575635672E-6</v>
      </c>
      <c r="AD86">
        <v>10</v>
      </c>
      <c r="AF86" t="s">
        <v>44</v>
      </c>
      <c r="AH86" t="s">
        <v>38</v>
      </c>
      <c r="AO86">
        <v>11432</v>
      </c>
      <c r="AP86">
        <v>1.7331200069747865E-3</v>
      </c>
    </row>
    <row r="87" spans="1:42">
      <c r="A87" s="31" t="s">
        <v>45</v>
      </c>
      <c r="B87" s="38"/>
      <c r="C87" s="30">
        <v>41156.519999999997</v>
      </c>
      <c r="D87" s="30"/>
      <c r="E87" s="31">
        <f t="shared" si="13"/>
        <v>7585.0285947571783</v>
      </c>
      <c r="F87" s="34">
        <f t="shared" si="14"/>
        <v>7585</v>
      </c>
      <c r="G87" s="34">
        <f t="shared" si="10"/>
        <v>1.7446099998778664E-2</v>
      </c>
      <c r="H87" s="34"/>
      <c r="I87" s="34">
        <f t="shared" si="11"/>
        <v>1.7446099998778664E-2</v>
      </c>
      <c r="J87" s="34"/>
      <c r="K87" s="34"/>
      <c r="L87" s="34"/>
      <c r="M87" s="34"/>
      <c r="N87" s="34"/>
      <c r="O87" s="34"/>
      <c r="P87" s="34">
        <f t="shared" si="8"/>
        <v>3.2220972614531622E-3</v>
      </c>
      <c r="Q87" s="35">
        <f t="shared" si="15"/>
        <v>26138.019999999997</v>
      </c>
      <c r="R87" s="34"/>
      <c r="S87" s="34">
        <f t="shared" si="16"/>
        <v>2.0232225387144338E-4</v>
      </c>
      <c r="T87" s="34">
        <v>0.1</v>
      </c>
      <c r="U87">
        <f t="shared" si="12"/>
        <v>2.0232225387144338E-5</v>
      </c>
      <c r="AD87">
        <v>9</v>
      </c>
      <c r="AF87" t="s">
        <v>44</v>
      </c>
      <c r="AH87" t="s">
        <v>38</v>
      </c>
      <c r="AO87">
        <v>11443</v>
      </c>
      <c r="AP87">
        <v>1.1464379997050855E-2</v>
      </c>
    </row>
    <row r="88" spans="1:42">
      <c r="A88" s="31" t="s">
        <v>45</v>
      </c>
      <c r="B88" s="38"/>
      <c r="C88" s="30">
        <v>41159.544999999998</v>
      </c>
      <c r="D88" s="30"/>
      <c r="E88" s="31">
        <f t="shared" si="13"/>
        <v>7589.9866736673093</v>
      </c>
      <c r="F88" s="34">
        <f t="shared" si="14"/>
        <v>7590</v>
      </c>
      <c r="G88" s="34">
        <f t="shared" si="10"/>
        <v>-8.1305999992764555E-3</v>
      </c>
      <c r="H88" s="34"/>
      <c r="I88" s="34">
        <f t="shared" si="11"/>
        <v>-8.1305999992764555E-3</v>
      </c>
      <c r="J88" s="34"/>
      <c r="K88" s="34"/>
      <c r="L88" s="34"/>
      <c r="M88" s="34"/>
      <c r="N88" s="34"/>
      <c r="O88" s="34"/>
      <c r="P88" s="34">
        <f t="shared" si="8"/>
        <v>3.2219353599676767E-3</v>
      </c>
      <c r="Q88" s="35">
        <f t="shared" si="15"/>
        <v>26141.044999999998</v>
      </c>
      <c r="R88" s="34"/>
      <c r="S88" s="34">
        <f t="shared" si="16"/>
        <v>1.2888005908288827E-4</v>
      </c>
      <c r="T88" s="34">
        <v>0.1</v>
      </c>
      <c r="U88">
        <f t="shared" si="12"/>
        <v>1.2888005908288828E-5</v>
      </c>
      <c r="AD88">
        <v>10</v>
      </c>
      <c r="AF88" t="s">
        <v>44</v>
      </c>
      <c r="AH88" t="s">
        <v>38</v>
      </c>
      <c r="AO88">
        <v>11879</v>
      </c>
      <c r="AP88">
        <v>5.1761400027316995E-3</v>
      </c>
    </row>
    <row r="89" spans="1:42">
      <c r="A89" s="37" t="s">
        <v>114</v>
      </c>
      <c r="B89" s="82"/>
      <c r="C89" s="37">
        <v>41186.400600000001</v>
      </c>
      <c r="D89" s="37" t="s">
        <v>271</v>
      </c>
      <c r="E89" s="31">
        <f t="shared" si="13"/>
        <v>7634.0039245694134</v>
      </c>
      <c r="F89" s="34">
        <f t="shared" si="14"/>
        <v>7634</v>
      </c>
      <c r="G89" s="34">
        <f t="shared" si="10"/>
        <v>2.3944400018081069E-3</v>
      </c>
      <c r="H89" s="34"/>
      <c r="I89" s="34"/>
      <c r="J89" s="34">
        <f>G89</f>
        <v>2.3944400018081069E-3</v>
      </c>
      <c r="K89" s="34"/>
      <c r="L89" s="34"/>
      <c r="M89" s="34"/>
      <c r="N89" s="34"/>
      <c r="O89" s="34"/>
      <c r="P89" s="34">
        <f t="shared" si="8"/>
        <v>3.2202890626730554E-3</v>
      </c>
      <c r="Q89" s="35">
        <f t="shared" si="15"/>
        <v>26167.900600000001</v>
      </c>
      <c r="R89" s="34"/>
      <c r="S89" s="34">
        <f t="shared" si="16"/>
        <v>6.8202667133151744E-7</v>
      </c>
      <c r="T89" s="34">
        <v>0.5</v>
      </c>
      <c r="U89">
        <f t="shared" si="12"/>
        <v>3.4101333566575872E-7</v>
      </c>
      <c r="AB89" t="s">
        <v>62</v>
      </c>
      <c r="AD89">
        <v>25</v>
      </c>
      <c r="AF89" t="s">
        <v>77</v>
      </c>
      <c r="AH89" t="s">
        <v>38</v>
      </c>
      <c r="AO89">
        <v>19191</v>
      </c>
      <c r="AP89">
        <v>-1.5989939995051827E-2</v>
      </c>
    </row>
    <row r="90" spans="1:42">
      <c r="A90" s="37" t="s">
        <v>115</v>
      </c>
      <c r="B90" s="82"/>
      <c r="C90" s="37">
        <v>41210.805</v>
      </c>
      <c r="D90" s="37" t="s">
        <v>271</v>
      </c>
      <c r="E90" s="31">
        <f t="shared" si="13"/>
        <v>7674.0035744716752</v>
      </c>
      <c r="F90" s="34">
        <f t="shared" si="14"/>
        <v>7674</v>
      </c>
      <c r="G90" s="34">
        <f t="shared" si="10"/>
        <v>2.180839997890871E-3</v>
      </c>
      <c r="H90" s="34"/>
      <c r="I90" s="34"/>
      <c r="J90" s="34">
        <f>G90</f>
        <v>2.180839997890871E-3</v>
      </c>
      <c r="K90" s="34"/>
      <c r="L90" s="34"/>
      <c r="M90" s="34"/>
      <c r="N90" s="34"/>
      <c r="O90" s="34"/>
      <c r="P90" s="34">
        <f t="shared" si="8"/>
        <v>3.2184471338768681E-3</v>
      </c>
      <c r="Q90" s="35">
        <f t="shared" si="15"/>
        <v>26192.305</v>
      </c>
      <c r="R90" s="34"/>
      <c r="S90" s="34">
        <f t="shared" si="16"/>
        <v>1.0766285686490634E-6</v>
      </c>
      <c r="T90" s="34">
        <v>0.5</v>
      </c>
      <c r="U90">
        <f t="shared" si="12"/>
        <v>5.3831428432453171E-7</v>
      </c>
      <c r="AB90" t="s">
        <v>62</v>
      </c>
      <c r="AD90">
        <v>16</v>
      </c>
      <c r="AF90" t="s">
        <v>57</v>
      </c>
      <c r="AH90" t="s">
        <v>59</v>
      </c>
      <c r="AO90">
        <v>19696</v>
      </c>
      <c r="AP90">
        <v>-1.2436639997758903E-2</v>
      </c>
    </row>
    <row r="91" spans="1:42">
      <c r="A91" s="37" t="s">
        <v>115</v>
      </c>
      <c r="B91" s="82"/>
      <c r="C91" s="37">
        <v>41213.858</v>
      </c>
      <c r="D91" s="37" t="s">
        <v>271</v>
      </c>
      <c r="E91" s="31">
        <f t="shared" si="13"/>
        <v>7679.0075463436169</v>
      </c>
      <c r="F91" s="34">
        <f t="shared" si="14"/>
        <v>7679</v>
      </c>
      <c r="G91" s="34">
        <f t="shared" si="10"/>
        <v>4.6041399982641451E-3</v>
      </c>
      <c r="H91" s="34"/>
      <c r="I91" s="34"/>
      <c r="J91" s="34">
        <f>G91</f>
        <v>4.6041399982641451E-3</v>
      </c>
      <c r="K91" s="34"/>
      <c r="L91" s="34"/>
      <c r="M91" s="34"/>
      <c r="N91" s="34"/>
      <c r="O91" s="34"/>
      <c r="P91" s="34">
        <f t="shared" si="8"/>
        <v>3.2181937703515424E-3</v>
      </c>
      <c r="Q91" s="35">
        <f t="shared" si="15"/>
        <v>26195.358</v>
      </c>
      <c r="R91" s="34"/>
      <c r="S91" s="34">
        <f t="shared" si="16"/>
        <v>1.9208469466651722E-6</v>
      </c>
      <c r="T91" s="34">
        <v>0.5</v>
      </c>
      <c r="U91">
        <f t="shared" si="12"/>
        <v>9.6042347333258608E-7</v>
      </c>
      <c r="AB91" t="s">
        <v>62</v>
      </c>
      <c r="AD91">
        <v>15</v>
      </c>
      <c r="AF91" t="s">
        <v>57</v>
      </c>
      <c r="AH91" t="s">
        <v>59</v>
      </c>
      <c r="AO91">
        <v>19787.5</v>
      </c>
      <c r="AP91">
        <v>-1.9902499989257194E-3</v>
      </c>
    </row>
    <row r="92" spans="1:42">
      <c r="A92" s="31" t="s">
        <v>46</v>
      </c>
      <c r="B92" s="38"/>
      <c r="C92" s="30">
        <v>41230.324999999997</v>
      </c>
      <c r="D92" s="30" t="s">
        <v>273</v>
      </c>
      <c r="E92" s="31">
        <f t="shared" si="13"/>
        <v>7705.9975249925665</v>
      </c>
      <c r="F92" s="34">
        <f t="shared" si="14"/>
        <v>7706</v>
      </c>
      <c r="G92" s="34">
        <f t="shared" si="10"/>
        <v>-1.5100400050869212E-3</v>
      </c>
      <c r="H92" s="34"/>
      <c r="I92" s="34">
        <f>G92</f>
        <v>-1.5100400050869212E-3</v>
      </c>
      <c r="J92" s="34"/>
      <c r="K92" s="34"/>
      <c r="L92" s="34"/>
      <c r="M92" s="34"/>
      <c r="N92" s="34"/>
      <c r="O92" s="34"/>
      <c r="P92" s="34">
        <f t="shared" si="8"/>
        <v>3.2167368171997007E-3</v>
      </c>
      <c r="Q92" s="35">
        <f t="shared" si="15"/>
        <v>26211.824999999997</v>
      </c>
      <c r="R92" s="34"/>
      <c r="S92" s="34">
        <f t="shared" si="16"/>
        <v>2.2342419127706016E-5</v>
      </c>
      <c r="T92" s="34">
        <v>0.1</v>
      </c>
      <c r="U92">
        <f t="shared" si="12"/>
        <v>2.2342419127706015E-6</v>
      </c>
      <c r="AD92">
        <v>8</v>
      </c>
      <c r="AF92" t="s">
        <v>60</v>
      </c>
      <c r="AH92" t="s">
        <v>38</v>
      </c>
      <c r="AO92">
        <v>17317.5</v>
      </c>
      <c r="AP92">
        <v>-1.3400449999608099E-2</v>
      </c>
    </row>
    <row r="93" spans="1:42">
      <c r="A93" s="37" t="s">
        <v>115</v>
      </c>
      <c r="B93" s="82"/>
      <c r="C93" s="37">
        <v>41276.697</v>
      </c>
      <c r="D93" s="37" t="s">
        <v>271</v>
      </c>
      <c r="E93" s="31">
        <f t="shared" si="13"/>
        <v>7782.0028258919065</v>
      </c>
      <c r="F93" s="34">
        <f t="shared" si="14"/>
        <v>7782</v>
      </c>
      <c r="G93" s="34">
        <f t="shared" si="10"/>
        <v>1.7241200039279647E-3</v>
      </c>
      <c r="H93" s="34"/>
      <c r="I93" s="34"/>
      <c r="J93" s="34">
        <f>G93</f>
        <v>1.7241200039279647E-3</v>
      </c>
      <c r="K93" s="34"/>
      <c r="L93" s="34"/>
      <c r="M93" s="34"/>
      <c r="N93" s="34"/>
      <c r="O93" s="34"/>
      <c r="P93" s="34">
        <f t="shared" si="8"/>
        <v>3.2118313089981509E-3</v>
      </c>
      <c r="Q93" s="35">
        <f t="shared" si="15"/>
        <v>26258.197</v>
      </c>
      <c r="R93" s="34"/>
      <c r="S93" s="34">
        <f t="shared" si="16"/>
        <v>2.2132849272336368E-6</v>
      </c>
      <c r="T93" s="34">
        <v>0.5</v>
      </c>
      <c r="U93">
        <f t="shared" si="12"/>
        <v>1.1066424636168184E-6</v>
      </c>
      <c r="AB93" t="s">
        <v>72</v>
      </c>
      <c r="AH93" t="s">
        <v>71</v>
      </c>
      <c r="AO93">
        <v>19812</v>
      </c>
      <c r="AP93">
        <v>-1.5816079998330679E-2</v>
      </c>
    </row>
    <row r="94" spans="1:42">
      <c r="A94" s="31" t="s">
        <v>47</v>
      </c>
      <c r="B94" s="38"/>
      <c r="C94" s="30">
        <v>41560.396999999997</v>
      </c>
      <c r="D94" s="30" t="s">
        <v>273</v>
      </c>
      <c r="E94" s="31">
        <f t="shared" si="13"/>
        <v>8246.9968711162037</v>
      </c>
      <c r="F94" s="34">
        <f t="shared" si="14"/>
        <v>8247</v>
      </c>
      <c r="G94" s="34">
        <f t="shared" si="10"/>
        <v>-1.9089800043730065E-3</v>
      </c>
      <c r="H94" s="34"/>
      <c r="I94" s="34">
        <f>G94</f>
        <v>-1.9089800043730065E-3</v>
      </c>
      <c r="J94" s="34"/>
      <c r="K94" s="34"/>
      <c r="L94" s="34"/>
      <c r="M94" s="34"/>
      <c r="N94" s="34"/>
      <c r="O94" s="34"/>
      <c r="P94" s="34">
        <f t="shared" si="8"/>
        <v>3.155964930801702E-3</v>
      </c>
      <c r="Q94" s="35">
        <f t="shared" si="15"/>
        <v>26541.896999999997</v>
      </c>
      <c r="R94" s="34"/>
      <c r="S94" s="34">
        <f t="shared" si="16"/>
        <v>2.5653667196351932E-5</v>
      </c>
      <c r="T94" s="34">
        <v>0.1</v>
      </c>
      <c r="U94">
        <f t="shared" si="12"/>
        <v>2.5653667196351935E-6</v>
      </c>
      <c r="AB94" t="s">
        <v>72</v>
      </c>
      <c r="AH94" t="s">
        <v>71</v>
      </c>
      <c r="AO94">
        <v>18045</v>
      </c>
      <c r="AP94">
        <v>-1.261030000023311E-2</v>
      </c>
    </row>
    <row r="95" spans="1:42">
      <c r="A95" s="31" t="s">
        <v>133</v>
      </c>
      <c r="B95" s="31"/>
      <c r="C95" s="30">
        <v>41599.455000000002</v>
      </c>
      <c r="D95" s="30"/>
      <c r="E95" s="31">
        <f t="shared" si="13"/>
        <v>8311.0142747763111</v>
      </c>
      <c r="F95" s="34">
        <f t="shared" si="14"/>
        <v>8311</v>
      </c>
      <c r="G95" s="34">
        <f t="shared" si="10"/>
        <v>8.7092600006144494E-3</v>
      </c>
      <c r="H95" s="34"/>
      <c r="I95" s="34"/>
      <c r="J95" s="34">
        <f t="shared" ref="J95:J102" si="17">G95</f>
        <v>8.7092600006144494E-3</v>
      </c>
      <c r="K95" s="34"/>
      <c r="L95" s="34"/>
      <c r="M95" s="34"/>
      <c r="N95" s="34"/>
      <c r="O95" s="34"/>
      <c r="P95" s="34">
        <f t="shared" si="8"/>
        <v>3.1447965377758031E-3</v>
      </c>
      <c r="Q95" s="35">
        <f t="shared" si="15"/>
        <v>26580.955000000002</v>
      </c>
      <c r="R95" s="34"/>
      <c r="S95" s="34">
        <f t="shared" si="16"/>
        <v>3.0963253629266259E-5</v>
      </c>
      <c r="T95" s="34">
        <v>0.2</v>
      </c>
      <c r="U95">
        <f t="shared" si="12"/>
        <v>6.1926507258532518E-6</v>
      </c>
    </row>
    <row r="96" spans="1:42">
      <c r="A96" s="31" t="s">
        <v>133</v>
      </c>
      <c r="B96" s="31"/>
      <c r="C96" s="30">
        <v>41601.292999999998</v>
      </c>
      <c r="D96" s="30"/>
      <c r="E96" s="31">
        <f t="shared" si="13"/>
        <v>8314.0268199124439</v>
      </c>
      <c r="F96" s="34">
        <f t="shared" si="14"/>
        <v>8314</v>
      </c>
      <c r="G96" s="34">
        <f t="shared" si="10"/>
        <v>1.6363239999918733E-2</v>
      </c>
      <c r="H96" s="34"/>
      <c r="I96" s="34"/>
      <c r="J96" s="34">
        <f t="shared" si="17"/>
        <v>1.6363239999918733E-2</v>
      </c>
      <c r="K96" s="34"/>
      <c r="L96" s="34"/>
      <c r="M96" s="34"/>
      <c r="N96" s="34"/>
      <c r="O96" s="34"/>
      <c r="P96" s="34">
        <f t="shared" si="8"/>
        <v>3.1442523633189983E-3</v>
      </c>
      <c r="Q96" s="35">
        <f t="shared" si="15"/>
        <v>26582.792999999998</v>
      </c>
      <c r="R96" s="34"/>
      <c r="S96" s="34">
        <f t="shared" si="16"/>
        <v>1.7474163413657662E-4</v>
      </c>
      <c r="T96" s="34">
        <v>0.2</v>
      </c>
      <c r="U96">
        <f t="shared" si="12"/>
        <v>3.4948326827315325E-5</v>
      </c>
    </row>
    <row r="97" spans="1:42">
      <c r="A97" s="37" t="s">
        <v>116</v>
      </c>
      <c r="B97" s="82"/>
      <c r="C97" s="37">
        <v>41618.363400000002</v>
      </c>
      <c r="D97" s="37" t="s">
        <v>271</v>
      </c>
      <c r="E97" s="31">
        <f t="shared" si="13"/>
        <v>8342.0057918884704</v>
      </c>
      <c r="F97" s="34">
        <f t="shared" si="14"/>
        <v>8342</v>
      </c>
      <c r="G97" s="34">
        <f t="shared" si="10"/>
        <v>3.5337200024514459E-3</v>
      </c>
      <c r="H97" s="34"/>
      <c r="I97" s="34"/>
      <c r="J97" s="34">
        <f t="shared" si="17"/>
        <v>3.5337200024514459E-3</v>
      </c>
      <c r="K97" s="34"/>
      <c r="L97" s="34"/>
      <c r="M97" s="34"/>
      <c r="N97" s="34"/>
      <c r="O97" s="34"/>
      <c r="P97" s="34">
        <f t="shared" si="8"/>
        <v>3.1390842005417155E-3</v>
      </c>
      <c r="Q97" s="35">
        <f t="shared" si="15"/>
        <v>26599.863400000002</v>
      </c>
      <c r="R97" s="34"/>
      <c r="S97" s="34">
        <f t="shared" si="16"/>
        <v>1.5573741614893599E-7</v>
      </c>
      <c r="T97" s="34">
        <v>0.5</v>
      </c>
      <c r="U97">
        <f t="shared" si="12"/>
        <v>7.7868708074467994E-8</v>
      </c>
      <c r="AB97" t="s">
        <v>72</v>
      </c>
      <c r="AH97" t="s">
        <v>71</v>
      </c>
      <c r="AO97">
        <v>19817</v>
      </c>
      <c r="AP97">
        <v>-1.9392779999179766E-2</v>
      </c>
    </row>
    <row r="98" spans="1:42">
      <c r="A98" s="37" t="s">
        <v>116</v>
      </c>
      <c r="B98" s="82"/>
      <c r="C98" s="37">
        <v>41679.370999999999</v>
      </c>
      <c r="D98" s="37" t="s">
        <v>271</v>
      </c>
      <c r="E98" s="31">
        <f t="shared" si="13"/>
        <v>8441.9993439273312</v>
      </c>
      <c r="F98" s="34">
        <f t="shared" si="14"/>
        <v>8442</v>
      </c>
      <c r="G98" s="34">
        <f t="shared" si="10"/>
        <v>-4.002799978479743E-4</v>
      </c>
      <c r="H98" s="34"/>
      <c r="I98" s="34"/>
      <c r="J98" s="34">
        <f t="shared" si="17"/>
        <v>-4.002799978479743E-4</v>
      </c>
      <c r="K98" s="34"/>
      <c r="L98" s="34"/>
      <c r="M98" s="34"/>
      <c r="N98" s="34"/>
      <c r="O98" s="34"/>
      <c r="P98" s="34">
        <f t="shared" si="8"/>
        <v>3.1193110672248113E-3</v>
      </c>
      <c r="Q98" s="35">
        <f t="shared" si="15"/>
        <v>26660.870999999999</v>
      </c>
      <c r="R98" s="34"/>
      <c r="S98" s="34">
        <f t="shared" si="16"/>
        <v>1.2387521265340184E-5</v>
      </c>
      <c r="T98" s="34">
        <v>0.5</v>
      </c>
      <c r="U98">
        <f t="shared" si="12"/>
        <v>6.1937606326700922E-6</v>
      </c>
      <c r="AB98" t="s">
        <v>62</v>
      </c>
      <c r="AD98">
        <v>9</v>
      </c>
      <c r="AF98" t="s">
        <v>80</v>
      </c>
      <c r="AH98" t="s">
        <v>38</v>
      </c>
      <c r="AO98">
        <v>20420</v>
      </c>
      <c r="AP98">
        <v>-2.0442799999727868E-2</v>
      </c>
    </row>
    <row r="99" spans="1:42">
      <c r="A99" s="37" t="s">
        <v>116</v>
      </c>
      <c r="B99" s="82" t="s">
        <v>110</v>
      </c>
      <c r="C99" s="37">
        <v>41900.538</v>
      </c>
      <c r="D99" s="37" t="s">
        <v>271</v>
      </c>
      <c r="E99" s="31">
        <f t="shared" si="13"/>
        <v>8804.4996541145829</v>
      </c>
      <c r="F99" s="34">
        <f t="shared" si="14"/>
        <v>8804.5</v>
      </c>
      <c r="G99" s="34">
        <f t="shared" si="10"/>
        <v>-2.1102999744471163E-4</v>
      </c>
      <c r="H99" s="34"/>
      <c r="I99" s="34"/>
      <c r="J99" s="34">
        <f t="shared" si="17"/>
        <v>-2.1102999744471163E-4</v>
      </c>
      <c r="K99" s="34"/>
      <c r="L99" s="34"/>
      <c r="M99" s="34"/>
      <c r="N99" s="34"/>
      <c r="O99" s="34"/>
      <c r="P99" s="34">
        <f t="shared" si="8"/>
        <v>3.0304040402801442E-3</v>
      </c>
      <c r="Q99" s="35">
        <f t="shared" si="15"/>
        <v>26882.038</v>
      </c>
      <c r="R99" s="34"/>
      <c r="S99" s="34">
        <f t="shared" si="16"/>
        <v>1.0506894620921262E-5</v>
      </c>
      <c r="T99" s="34">
        <v>0.5</v>
      </c>
      <c r="U99">
        <f t="shared" si="12"/>
        <v>5.2534473104606312E-6</v>
      </c>
      <c r="AB99" t="s">
        <v>72</v>
      </c>
      <c r="AH99" t="s">
        <v>71</v>
      </c>
      <c r="AO99">
        <v>20450</v>
      </c>
      <c r="AP99">
        <v>-1.9402999998419546E-2</v>
      </c>
    </row>
    <row r="100" spans="1:42">
      <c r="A100" s="37" t="s">
        <v>116</v>
      </c>
      <c r="B100" s="82"/>
      <c r="C100" s="37">
        <v>41951.483999999997</v>
      </c>
      <c r="D100" s="37" t="s">
        <v>271</v>
      </c>
      <c r="E100" s="31">
        <f t="shared" si="13"/>
        <v>8888.0018981328976</v>
      </c>
      <c r="F100" s="34">
        <f t="shared" si="14"/>
        <v>8888</v>
      </c>
      <c r="G100" s="34">
        <f t="shared" si="10"/>
        <v>1.1580799982766621E-3</v>
      </c>
      <c r="H100" s="34"/>
      <c r="I100" s="34"/>
      <c r="J100" s="34">
        <f t="shared" si="17"/>
        <v>1.1580799982766621E-3</v>
      </c>
      <c r="K100" s="34"/>
      <c r="L100" s="34"/>
      <c r="M100" s="34"/>
      <c r="N100" s="34"/>
      <c r="O100" s="34"/>
      <c r="P100" s="34">
        <f t="shared" si="8"/>
        <v>3.0060976453348803E-3</v>
      </c>
      <c r="Q100" s="35">
        <f t="shared" si="15"/>
        <v>26932.983999999997</v>
      </c>
      <c r="R100" s="34"/>
      <c r="S100" s="34">
        <f t="shared" si="16"/>
        <v>3.4151692238385929E-6</v>
      </c>
      <c r="T100" s="34">
        <v>0.5</v>
      </c>
      <c r="U100">
        <f t="shared" si="12"/>
        <v>1.7075846119192964E-6</v>
      </c>
      <c r="AO100">
        <v>22077.5</v>
      </c>
      <c r="AP100">
        <v>-7.1188500005519018E-3</v>
      </c>
    </row>
    <row r="101" spans="1:42">
      <c r="A101" s="37" t="s">
        <v>116</v>
      </c>
      <c r="B101" s="82"/>
      <c r="C101" s="37">
        <v>41951.485999999997</v>
      </c>
      <c r="D101" s="37" t="s">
        <v>271</v>
      </c>
      <c r="E101" s="31">
        <f t="shared" si="13"/>
        <v>8888.0051762015992</v>
      </c>
      <c r="F101" s="34">
        <f t="shared" si="14"/>
        <v>8888</v>
      </c>
      <c r="G101" s="34">
        <f t="shared" si="10"/>
        <v>3.1580799986841157E-3</v>
      </c>
      <c r="H101" s="34"/>
      <c r="I101" s="34"/>
      <c r="J101" s="34">
        <f t="shared" si="17"/>
        <v>3.1580799986841157E-3</v>
      </c>
      <c r="K101" s="34"/>
      <c r="L101" s="34"/>
      <c r="M101" s="34"/>
      <c r="N101" s="34"/>
      <c r="O101" s="34"/>
      <c r="P101" s="34">
        <f t="shared" si="8"/>
        <v>3.0060976453348803E-3</v>
      </c>
      <c r="Q101" s="35">
        <f t="shared" si="15"/>
        <v>26932.985999999997</v>
      </c>
      <c r="R101" s="34"/>
      <c r="S101" s="34">
        <f t="shared" si="16"/>
        <v>2.3098635729571858E-8</v>
      </c>
      <c r="T101" s="34">
        <v>0.5</v>
      </c>
      <c r="U101">
        <f t="shared" si="12"/>
        <v>1.1549317864785929E-8</v>
      </c>
      <c r="AB101" t="s">
        <v>72</v>
      </c>
      <c r="AH101" t="s">
        <v>71</v>
      </c>
      <c r="AO101">
        <v>22723</v>
      </c>
      <c r="AP101">
        <v>-2.5570819998392835E-2</v>
      </c>
    </row>
    <row r="102" spans="1:42">
      <c r="A102" s="31" t="s">
        <v>133</v>
      </c>
      <c r="B102" s="31"/>
      <c r="C102" s="30">
        <v>42036.292000000001</v>
      </c>
      <c r="D102" s="30"/>
      <c r="E102" s="31">
        <f t="shared" si="13"/>
        <v>9027.0051233263566</v>
      </c>
      <c r="F102" s="34">
        <f t="shared" si="14"/>
        <v>9027</v>
      </c>
      <c r="G102" s="34">
        <f t="shared" si="10"/>
        <v>3.1258200033335015E-3</v>
      </c>
      <c r="H102" s="34"/>
      <c r="I102" s="34"/>
      <c r="J102" s="34">
        <f t="shared" si="17"/>
        <v>3.1258200033335015E-3</v>
      </c>
      <c r="K102" s="34"/>
      <c r="L102" s="34"/>
      <c r="M102" s="34"/>
      <c r="N102" s="34"/>
      <c r="O102" s="34"/>
      <c r="P102" s="34">
        <f t="shared" si="8"/>
        <v>2.9624571969666738E-3</v>
      </c>
      <c r="Q102" s="35">
        <f t="shared" si="15"/>
        <v>27017.792000000001</v>
      </c>
      <c r="R102" s="34"/>
      <c r="S102" s="34">
        <f t="shared" si="16"/>
        <v>2.6687406504045643E-8</v>
      </c>
      <c r="T102" s="34">
        <v>0.2</v>
      </c>
      <c r="U102">
        <f t="shared" si="12"/>
        <v>5.3374813008091287E-9</v>
      </c>
    </row>
    <row r="103" spans="1:42">
      <c r="A103" s="37" t="s">
        <v>117</v>
      </c>
      <c r="B103" s="82"/>
      <c r="C103" s="37">
        <v>42369.411</v>
      </c>
      <c r="D103" s="37" t="s">
        <v>118</v>
      </c>
      <c r="E103" s="31">
        <f t="shared" si="13"/>
        <v>9572.998607115831</v>
      </c>
      <c r="F103" s="34">
        <f t="shared" si="14"/>
        <v>9573</v>
      </c>
      <c r="G103" s="34">
        <f t="shared" si="10"/>
        <v>-8.4981999680167064E-4</v>
      </c>
      <c r="H103" s="34"/>
      <c r="I103" s="34"/>
      <c r="J103" s="34"/>
      <c r="K103" s="34">
        <f>G103</f>
        <v>-8.4981999680167064E-4</v>
      </c>
      <c r="L103" s="34"/>
      <c r="M103" s="34"/>
      <c r="N103" s="34"/>
      <c r="O103" s="34"/>
      <c r="P103" s="34">
        <f t="shared" si="8"/>
        <v>2.7525993664319227E-3</v>
      </c>
      <c r="Q103" s="35">
        <f t="shared" si="15"/>
        <v>27350.911</v>
      </c>
      <c r="R103" s="34"/>
      <c r="S103" s="34">
        <f t="shared" si="16"/>
        <v>1.2977425268600328E-5</v>
      </c>
      <c r="T103" s="34">
        <v>0.5</v>
      </c>
      <c r="U103">
        <f t="shared" si="12"/>
        <v>6.488712634300164E-6</v>
      </c>
      <c r="AO103">
        <v>14242.5</v>
      </c>
      <c r="AP103">
        <v>2.0700500026578084E-3</v>
      </c>
    </row>
    <row r="104" spans="1:42">
      <c r="A104" s="31" t="s">
        <v>48</v>
      </c>
      <c r="B104" s="38" t="s">
        <v>110</v>
      </c>
      <c r="C104" s="30">
        <v>42403.281999999999</v>
      </c>
      <c r="D104" s="30" t="s">
        <v>273</v>
      </c>
      <c r="E104" s="31">
        <f t="shared" si="13"/>
        <v>9628.5143396001167</v>
      </c>
      <c r="F104" s="34">
        <f t="shared" si="14"/>
        <v>9628.5</v>
      </c>
      <c r="G104" s="34">
        <f t="shared" si="10"/>
        <v>8.7488100034534E-3</v>
      </c>
      <c r="H104" s="34"/>
      <c r="I104" s="34">
        <f>G104</f>
        <v>8.7488100034534E-3</v>
      </c>
      <c r="J104" s="34"/>
      <c r="K104" s="34"/>
      <c r="L104" s="34"/>
      <c r="M104" s="34"/>
      <c r="N104" s="34"/>
      <c r="O104" s="34"/>
      <c r="P104" s="34">
        <f t="shared" si="8"/>
        <v>2.7278369895612515E-3</v>
      </c>
      <c r="Q104" s="35">
        <f t="shared" si="15"/>
        <v>27384.781999999999</v>
      </c>
      <c r="R104" s="34"/>
      <c r="S104" s="34">
        <f t="shared" si="16"/>
        <v>3.6252116034017502E-5</v>
      </c>
      <c r="T104" s="34">
        <v>0.1</v>
      </c>
      <c r="U104">
        <f t="shared" si="12"/>
        <v>3.6252116034017506E-6</v>
      </c>
      <c r="AB104" t="s">
        <v>62</v>
      </c>
      <c r="AD104">
        <v>16</v>
      </c>
      <c r="AF104" t="s">
        <v>57</v>
      </c>
      <c r="AH104" t="s">
        <v>59</v>
      </c>
      <c r="AO104">
        <v>17317.5</v>
      </c>
      <c r="AP104">
        <v>-9.3004500013194047E-3</v>
      </c>
    </row>
    <row r="105" spans="1:42">
      <c r="A105" s="31" t="s">
        <v>49</v>
      </c>
      <c r="B105" s="38" t="s">
        <v>110</v>
      </c>
      <c r="C105" s="30">
        <v>42428.288999999997</v>
      </c>
      <c r="D105" s="30" t="s">
        <v>273</v>
      </c>
      <c r="E105" s="31">
        <f t="shared" si="13"/>
        <v>9669.50167160196</v>
      </c>
      <c r="F105" s="34">
        <f t="shared" si="14"/>
        <v>9669.5</v>
      </c>
      <c r="G105" s="34">
        <f t="shared" si="10"/>
        <v>1.0198699965258129E-3</v>
      </c>
      <c r="H105" s="34"/>
      <c r="I105" s="34">
        <f>G105</f>
        <v>1.0198699965258129E-3</v>
      </c>
      <c r="J105" s="34"/>
      <c r="K105" s="34"/>
      <c r="L105" s="34"/>
      <c r="M105" s="34"/>
      <c r="N105" s="34"/>
      <c r="O105" s="34"/>
      <c r="P105" s="34">
        <f t="shared" si="8"/>
        <v>2.7091374674916915E-3</v>
      </c>
      <c r="Q105" s="35">
        <f t="shared" si="15"/>
        <v>27409.788999999997</v>
      </c>
      <c r="R105" s="34"/>
      <c r="S105" s="34">
        <f t="shared" si="16"/>
        <v>2.8536245884634557E-6</v>
      </c>
      <c r="T105" s="34">
        <v>0.1</v>
      </c>
      <c r="U105">
        <f t="shared" si="12"/>
        <v>2.8536245884634556E-7</v>
      </c>
      <c r="AB105" t="s">
        <v>62</v>
      </c>
      <c r="AD105">
        <v>10</v>
      </c>
      <c r="AF105" t="s">
        <v>57</v>
      </c>
      <c r="AH105" t="s">
        <v>59</v>
      </c>
      <c r="AO105">
        <v>17317.5</v>
      </c>
      <c r="AP105">
        <v>-9.2004499965696596E-3</v>
      </c>
    </row>
    <row r="106" spans="1:42">
      <c r="A106" s="31" t="s">
        <v>50</v>
      </c>
      <c r="B106" s="38" t="s">
        <v>110</v>
      </c>
      <c r="C106" s="30">
        <v>42467.317999999999</v>
      </c>
      <c r="D106" s="30" t="s">
        <v>273</v>
      </c>
      <c r="E106" s="31">
        <f t="shared" si="13"/>
        <v>9733.4715432659013</v>
      </c>
      <c r="F106" s="34">
        <f t="shared" si="14"/>
        <v>9733.5</v>
      </c>
      <c r="G106" s="34">
        <f t="shared" si="10"/>
        <v>-1.736189000075683E-2</v>
      </c>
      <c r="H106" s="34"/>
      <c r="I106" s="34">
        <f>G106</f>
        <v>-1.736189000075683E-2</v>
      </c>
      <c r="J106" s="34"/>
      <c r="K106" s="34"/>
      <c r="L106" s="34"/>
      <c r="M106" s="34"/>
      <c r="N106" s="34"/>
      <c r="O106" s="34"/>
      <c r="P106" s="34">
        <f t="shared" si="8"/>
        <v>2.679257379843045E-3</v>
      </c>
      <c r="Q106" s="35">
        <f t="shared" si="15"/>
        <v>27448.817999999999</v>
      </c>
      <c r="R106" s="34"/>
      <c r="S106" s="34">
        <f t="shared" si="16"/>
        <v>4.0164758833092514E-4</v>
      </c>
      <c r="T106" s="34">
        <v>0.1</v>
      </c>
      <c r="U106">
        <f t="shared" si="12"/>
        <v>4.0164758833092517E-5</v>
      </c>
      <c r="AB106" t="s">
        <v>62</v>
      </c>
      <c r="AD106">
        <v>13</v>
      </c>
      <c r="AF106" t="s">
        <v>57</v>
      </c>
      <c r="AH106" t="s">
        <v>59</v>
      </c>
      <c r="AO106">
        <v>17337</v>
      </c>
      <c r="AP106">
        <v>4.6504199999617413E-3</v>
      </c>
    </row>
    <row r="107" spans="1:42">
      <c r="A107" s="31" t="s">
        <v>133</v>
      </c>
      <c r="B107" s="31"/>
      <c r="C107" s="30">
        <v>42712.307000000001</v>
      </c>
      <c r="D107" s="30"/>
      <c r="E107" s="31">
        <f t="shared" si="13"/>
        <v>10135.016929749712</v>
      </c>
      <c r="F107" s="34">
        <f t="shared" si="14"/>
        <v>10135</v>
      </c>
      <c r="G107" s="34">
        <f t="shared" si="10"/>
        <v>1.0329100005037617E-2</v>
      </c>
      <c r="H107" s="34"/>
      <c r="I107" s="34"/>
      <c r="J107" s="34">
        <f>G107</f>
        <v>1.0329100005037617E-2</v>
      </c>
      <c r="K107" s="34"/>
      <c r="L107" s="34"/>
      <c r="M107" s="34"/>
      <c r="N107" s="34"/>
      <c r="O107" s="34"/>
      <c r="P107" s="34">
        <f t="shared" si="8"/>
        <v>2.4725996689592342E-3</v>
      </c>
      <c r="Q107" s="35">
        <f t="shared" si="15"/>
        <v>27693.807000000001</v>
      </c>
      <c r="R107" s="34"/>
      <c r="S107" s="34">
        <f t="shared" si="16"/>
        <v>6.1724597530799736E-5</v>
      </c>
      <c r="T107" s="34">
        <v>0.2</v>
      </c>
      <c r="U107">
        <f t="shared" si="12"/>
        <v>1.2344919506159948E-5</v>
      </c>
    </row>
    <row r="108" spans="1:42">
      <c r="A108" s="31" t="s">
        <v>51</v>
      </c>
      <c r="B108" s="38"/>
      <c r="C108" s="30">
        <v>42748.302000000003</v>
      </c>
      <c r="D108" s="30" t="s">
        <v>273</v>
      </c>
      <c r="E108" s="31">
        <f t="shared" si="13"/>
        <v>10194.013971194372</v>
      </c>
      <c r="F108" s="34">
        <f t="shared" si="14"/>
        <v>10194</v>
      </c>
      <c r="G108" s="34">
        <f t="shared" si="10"/>
        <v>8.5240400076145306E-3</v>
      </c>
      <c r="H108" s="34"/>
      <c r="I108" s="34">
        <f>G108</f>
        <v>8.5240400076145306E-3</v>
      </c>
      <c r="J108" s="34"/>
      <c r="K108" s="34"/>
      <c r="L108" s="34"/>
      <c r="M108" s="34"/>
      <c r="N108" s="34"/>
      <c r="O108" s="34"/>
      <c r="P108" s="34">
        <f t="shared" si="8"/>
        <v>2.4394394271079443E-3</v>
      </c>
      <c r="Q108" s="35">
        <f t="shared" si="15"/>
        <v>27729.802000000003</v>
      </c>
      <c r="R108" s="34"/>
      <c r="S108" s="34">
        <f t="shared" si="16"/>
        <v>3.7022364224301088E-5</v>
      </c>
      <c r="T108" s="34">
        <v>0.1</v>
      </c>
      <c r="U108">
        <f t="shared" si="12"/>
        <v>3.702236422430109E-6</v>
      </c>
      <c r="AB108" t="s">
        <v>62</v>
      </c>
      <c r="AD108">
        <v>17</v>
      </c>
      <c r="AF108" t="s">
        <v>68</v>
      </c>
      <c r="AH108" t="s">
        <v>59</v>
      </c>
      <c r="AO108">
        <v>17341</v>
      </c>
      <c r="AP108">
        <v>-1.0510939806408715E-2</v>
      </c>
    </row>
    <row r="109" spans="1:42">
      <c r="A109" s="31" t="s">
        <v>51</v>
      </c>
      <c r="B109" s="38" t="s">
        <v>110</v>
      </c>
      <c r="C109" s="30">
        <v>42777.24</v>
      </c>
      <c r="D109" s="30" t="s">
        <v>273</v>
      </c>
      <c r="E109" s="31">
        <f t="shared" si="13"/>
        <v>10241.444347227853</v>
      </c>
      <c r="F109" s="34">
        <f t="shared" si="14"/>
        <v>10241.5</v>
      </c>
      <c r="H109" s="34"/>
      <c r="I109" s="34"/>
      <c r="J109" s="34"/>
      <c r="K109" s="34"/>
      <c r="L109" s="34"/>
      <c r="M109" s="34"/>
      <c r="N109" s="34"/>
      <c r="O109" s="34"/>
      <c r="P109" s="34">
        <f t="shared" si="8"/>
        <v>2.4122227530208786E-3</v>
      </c>
      <c r="Q109" s="35">
        <f t="shared" si="15"/>
        <v>27758.739999999998</v>
      </c>
      <c r="R109" s="85">
        <f>+C109-(C$7+F109*C$8)</f>
        <v>-3.3954610000364482E-2</v>
      </c>
      <c r="S109" s="34">
        <f t="shared" si="16"/>
        <v>5.8188186101916264E-6</v>
      </c>
      <c r="T109" s="34"/>
      <c r="AB109" t="s">
        <v>62</v>
      </c>
      <c r="AD109">
        <v>17</v>
      </c>
      <c r="AF109" t="s">
        <v>57</v>
      </c>
      <c r="AH109" t="s">
        <v>59</v>
      </c>
      <c r="AO109">
        <v>17350</v>
      </c>
      <c r="AP109">
        <v>-8.8489999980083667E-3</v>
      </c>
    </row>
    <row r="110" spans="1:42">
      <c r="A110" s="31" t="s">
        <v>52</v>
      </c>
      <c r="B110" s="38"/>
      <c r="C110" s="30">
        <v>42787.330999999998</v>
      </c>
      <c r="D110" s="30" t="s">
        <v>273</v>
      </c>
      <c r="E110" s="31">
        <f t="shared" si="13"/>
        <v>10257.983842858303</v>
      </c>
      <c r="F110" s="34">
        <f t="shared" si="14"/>
        <v>10258</v>
      </c>
      <c r="G110" s="34">
        <f t="shared" ref="G110:G141" si="18">+C110-(C$7+F110*C$8)</f>
        <v>-9.8577200042200275E-3</v>
      </c>
      <c r="H110" s="34"/>
      <c r="I110" s="34">
        <f>G110</f>
        <v>-9.8577200042200275E-3</v>
      </c>
      <c r="J110" s="34"/>
      <c r="K110" s="34"/>
      <c r="L110" s="34"/>
      <c r="M110" s="34"/>
      <c r="N110" s="34"/>
      <c r="O110" s="34"/>
      <c r="P110" s="34">
        <f t="shared" si="8"/>
        <v>2.4026600186651832E-3</v>
      </c>
      <c r="Q110" s="35">
        <f t="shared" si="15"/>
        <v>27768.830999999998</v>
      </c>
      <c r="R110" s="34"/>
      <c r="S110" s="34">
        <f t="shared" si="16"/>
        <v>1.5031691830556275E-4</v>
      </c>
      <c r="T110" s="34">
        <v>0.1</v>
      </c>
      <c r="U110">
        <f t="shared" ref="U110:U141" si="19">+T110*S110</f>
        <v>1.5031691830556275E-5</v>
      </c>
      <c r="AO110">
        <v>17353.5</v>
      </c>
      <c r="AP110">
        <v>-9.352689994557295E-3</v>
      </c>
    </row>
    <row r="111" spans="1:42">
      <c r="A111" s="31" t="s">
        <v>52</v>
      </c>
      <c r="B111" s="38" t="s">
        <v>110</v>
      </c>
      <c r="C111" s="30">
        <v>42827.294000000002</v>
      </c>
      <c r="D111" s="30" t="s">
        <v>273</v>
      </c>
      <c r="E111" s="31">
        <f t="shared" si="13"/>
        <v>10323.484572605572</v>
      </c>
      <c r="F111" s="34">
        <f t="shared" si="14"/>
        <v>10323.5</v>
      </c>
      <c r="G111" s="34">
        <f t="shared" si="18"/>
        <v>-9.4124899987946264E-3</v>
      </c>
      <c r="H111" s="34"/>
      <c r="I111" s="34">
        <f>G111</f>
        <v>-9.4124899987946264E-3</v>
      </c>
      <c r="J111" s="34"/>
      <c r="K111" s="34"/>
      <c r="L111" s="34"/>
      <c r="M111" s="34"/>
      <c r="N111" s="34"/>
      <c r="O111" s="34"/>
      <c r="P111" s="34">
        <f t="shared" si="8"/>
        <v>2.3641469030758755E-3</v>
      </c>
      <c r="Q111" s="35">
        <f t="shared" si="15"/>
        <v>27808.794000000002</v>
      </c>
      <c r="R111" s="34"/>
      <c r="S111" s="34">
        <f t="shared" si="16"/>
        <v>1.3868917671849804E-4</v>
      </c>
      <c r="T111" s="34">
        <v>0.1</v>
      </c>
      <c r="U111">
        <f t="shared" si="19"/>
        <v>1.3868917671849805E-5</v>
      </c>
      <c r="AB111" t="s">
        <v>62</v>
      </c>
      <c r="AD111">
        <v>9</v>
      </c>
      <c r="AF111" t="s">
        <v>57</v>
      </c>
      <c r="AH111" t="s">
        <v>59</v>
      </c>
      <c r="AO111">
        <v>17353.5</v>
      </c>
      <c r="AP111">
        <v>-8.352689997991547E-3</v>
      </c>
    </row>
    <row r="112" spans="1:42">
      <c r="A112" s="31" t="s">
        <v>52</v>
      </c>
      <c r="B112" s="38" t="s">
        <v>110</v>
      </c>
      <c r="C112" s="30">
        <v>42838.3</v>
      </c>
      <c r="D112" s="30" t="s">
        <v>273</v>
      </c>
      <c r="E112" s="31">
        <f t="shared" si="13"/>
        <v>10341.52378466669</v>
      </c>
      <c r="F112" s="34">
        <f t="shared" si="14"/>
        <v>10341.5</v>
      </c>
      <c r="G112" s="34">
        <f t="shared" si="18"/>
        <v>1.4511390007100999E-2</v>
      </c>
      <c r="H112" s="34"/>
      <c r="I112" s="34">
        <f>G112</f>
        <v>1.4511390007100999E-2</v>
      </c>
      <c r="J112" s="34"/>
      <c r="K112" s="34"/>
      <c r="L112" s="34"/>
      <c r="M112" s="34"/>
      <c r="N112" s="34"/>
      <c r="O112" s="34"/>
      <c r="P112" s="34">
        <f t="shared" si="8"/>
        <v>2.3534086883156748E-3</v>
      </c>
      <c r="Q112" s="35">
        <f t="shared" si="15"/>
        <v>27819.800000000003</v>
      </c>
      <c r="R112" s="34"/>
      <c r="S112" s="34">
        <f t="shared" si="16"/>
        <v>1.4781650974793293E-4</v>
      </c>
      <c r="T112" s="34">
        <v>0.1</v>
      </c>
      <c r="U112">
        <f t="shared" si="19"/>
        <v>1.4781650974793294E-5</v>
      </c>
      <c r="AO112">
        <v>17353.5</v>
      </c>
      <c r="AP112">
        <v>-6.752689994755201E-3</v>
      </c>
    </row>
    <row r="113" spans="1:42">
      <c r="A113" s="37" t="s">
        <v>119</v>
      </c>
      <c r="B113" s="82" t="s">
        <v>120</v>
      </c>
      <c r="C113" s="37">
        <v>43012.4755</v>
      </c>
      <c r="D113" s="37" t="s">
        <v>271</v>
      </c>
      <c r="E113" s="31">
        <f t="shared" si="13"/>
        <v>10627.003412174494</v>
      </c>
      <c r="F113" s="34">
        <f t="shared" si="14"/>
        <v>10627</v>
      </c>
      <c r="G113" s="34">
        <f t="shared" si="18"/>
        <v>2.0818199991481379E-3</v>
      </c>
      <c r="H113" s="34"/>
      <c r="I113" s="34"/>
      <c r="J113" s="34">
        <f>G113</f>
        <v>2.0818199991481379E-3</v>
      </c>
      <c r="K113" s="34"/>
      <c r="L113" s="34"/>
      <c r="M113" s="34"/>
      <c r="N113" s="34"/>
      <c r="O113" s="34"/>
      <c r="P113" s="34">
        <f t="shared" si="8"/>
        <v>2.1741840448515192E-3</v>
      </c>
      <c r="Q113" s="35">
        <f t="shared" si="15"/>
        <v>27993.9755</v>
      </c>
      <c r="R113" s="34"/>
      <c r="S113" s="34">
        <f t="shared" si="16"/>
        <v>8.5311169386963177E-9</v>
      </c>
      <c r="T113" s="34">
        <v>0.5</v>
      </c>
      <c r="U113">
        <f t="shared" si="19"/>
        <v>4.2655584693481588E-9</v>
      </c>
      <c r="AO113">
        <v>22723</v>
      </c>
      <c r="AP113">
        <v>-2.4070819999906234E-2</v>
      </c>
    </row>
    <row r="114" spans="1:42">
      <c r="A114" s="31" t="s">
        <v>54</v>
      </c>
      <c r="B114" s="38"/>
      <c r="C114" s="30">
        <v>43012.495999999999</v>
      </c>
      <c r="D114" s="30" t="s">
        <v>273</v>
      </c>
      <c r="E114" s="31">
        <f t="shared" si="13"/>
        <v>10627.037012378676</v>
      </c>
      <c r="F114" s="34">
        <f t="shared" si="14"/>
        <v>10627</v>
      </c>
      <c r="G114" s="34">
        <f t="shared" si="18"/>
        <v>2.2581819997867569E-2</v>
      </c>
      <c r="H114" s="34"/>
      <c r="I114" s="34">
        <f>G114</f>
        <v>2.2581819997867569E-2</v>
      </c>
      <c r="J114" s="34"/>
      <c r="K114" s="34"/>
      <c r="L114" s="34"/>
      <c r="M114" s="34"/>
      <c r="N114" s="34"/>
      <c r="O114" s="34"/>
      <c r="P114" s="34">
        <f t="shared" si="8"/>
        <v>2.1741840448515192E-3</v>
      </c>
      <c r="Q114" s="35">
        <f t="shared" si="15"/>
        <v>27993.995999999999</v>
      </c>
      <c r="R114" s="34"/>
      <c r="S114" s="34">
        <f t="shared" si="16"/>
        <v>4.1647160519083323E-4</v>
      </c>
      <c r="T114" s="34">
        <v>0.1</v>
      </c>
      <c r="U114">
        <f t="shared" si="19"/>
        <v>4.1647160519083326E-5</v>
      </c>
      <c r="AO114">
        <v>17355</v>
      </c>
      <c r="AP114">
        <v>-1.0925699993094895E-2</v>
      </c>
    </row>
    <row r="115" spans="1:42">
      <c r="A115" s="37" t="s">
        <v>121</v>
      </c>
      <c r="B115" s="82" t="s">
        <v>108</v>
      </c>
      <c r="C115" s="37">
        <v>43033.830699999999</v>
      </c>
      <c r="D115" s="37" t="s">
        <v>271</v>
      </c>
      <c r="E115" s="31">
        <f t="shared" si="13"/>
        <v>10662.005318535344</v>
      </c>
      <c r="F115" s="34">
        <f t="shared" si="14"/>
        <v>10662</v>
      </c>
      <c r="G115" s="34">
        <f t="shared" si="18"/>
        <v>3.2449200007249601E-3</v>
      </c>
      <c r="H115" s="34"/>
      <c r="I115" s="34"/>
      <c r="J115" s="34">
        <f>G115</f>
        <v>3.2449200007249601E-3</v>
      </c>
      <c r="K115" s="34"/>
      <c r="L115" s="34"/>
      <c r="M115" s="34"/>
      <c r="N115" s="34"/>
      <c r="O115" s="34"/>
      <c r="P115" s="34">
        <f t="shared" si="8"/>
        <v>2.1510597660198989E-3</v>
      </c>
      <c r="Q115" s="35">
        <f t="shared" si="15"/>
        <v>28015.330699999999</v>
      </c>
      <c r="R115" s="34"/>
      <c r="S115" s="34">
        <f t="shared" si="16"/>
        <v>1.1965302130690117E-6</v>
      </c>
      <c r="T115" s="34">
        <v>0.5</v>
      </c>
      <c r="U115">
        <f t="shared" si="19"/>
        <v>5.9826510653450585E-7</v>
      </c>
      <c r="AB115" t="s">
        <v>72</v>
      </c>
      <c r="AC115" t="s">
        <v>82</v>
      </c>
      <c r="AH115" t="s">
        <v>71</v>
      </c>
      <c r="AO115">
        <v>22810</v>
      </c>
      <c r="AP115">
        <v>-2.560539999831235E-2</v>
      </c>
    </row>
    <row r="116" spans="1:42">
      <c r="A116" s="37" t="s">
        <v>121</v>
      </c>
      <c r="B116" s="82" t="s">
        <v>110</v>
      </c>
      <c r="C116" s="37">
        <v>43034.745999999999</v>
      </c>
      <c r="D116" s="37" t="s">
        <v>271</v>
      </c>
      <c r="E116" s="31">
        <f t="shared" si="13"/>
        <v>10663.505526676317</v>
      </c>
      <c r="F116" s="34">
        <f t="shared" si="14"/>
        <v>10663.5</v>
      </c>
      <c r="G116" s="34">
        <f t="shared" si="18"/>
        <v>3.3719100028974935E-3</v>
      </c>
      <c r="H116" s="34"/>
      <c r="I116" s="34"/>
      <c r="J116" s="34">
        <f>G116</f>
        <v>3.3719100028974935E-3</v>
      </c>
      <c r="K116" s="34"/>
      <c r="L116" s="34"/>
      <c r="M116" s="34"/>
      <c r="N116" s="34"/>
      <c r="O116" s="34"/>
      <c r="P116" s="34">
        <f t="shared" si="8"/>
        <v>2.1500630990415968E-3</v>
      </c>
      <c r="Q116" s="35">
        <f t="shared" si="15"/>
        <v>28016.245999999999</v>
      </c>
      <c r="R116" s="34"/>
      <c r="S116" s="34">
        <f t="shared" si="16"/>
        <v>1.492909856462241E-6</v>
      </c>
      <c r="T116" s="34">
        <v>0.5</v>
      </c>
      <c r="U116">
        <f t="shared" si="19"/>
        <v>7.4645492823112051E-7</v>
      </c>
      <c r="AB116" t="s">
        <v>72</v>
      </c>
      <c r="AC116" t="s">
        <v>84</v>
      </c>
      <c r="AH116" t="s">
        <v>71</v>
      </c>
      <c r="AO116">
        <v>23278.5</v>
      </c>
      <c r="AP116">
        <v>-2.5642189997597598E-2</v>
      </c>
    </row>
    <row r="117" spans="1:42">
      <c r="A117" s="31" t="s">
        <v>55</v>
      </c>
      <c r="B117" s="38"/>
      <c r="C117" s="30">
        <v>43042.385000000002</v>
      </c>
      <c r="D117" s="30" t="s">
        <v>273</v>
      </c>
      <c r="E117" s="31">
        <f t="shared" si="13"/>
        <v>10676.026110079454</v>
      </c>
      <c r="F117" s="34">
        <f t="shared" si="14"/>
        <v>10676</v>
      </c>
      <c r="G117" s="34">
        <f t="shared" si="18"/>
        <v>1.5930159999697935E-2</v>
      </c>
      <c r="H117" s="34"/>
      <c r="I117" s="34">
        <f t="shared" ref="I117:I122" si="20">G117</f>
        <v>1.5930159999697935E-2</v>
      </c>
      <c r="J117" s="34"/>
      <c r="K117" s="34"/>
      <c r="L117" s="34"/>
      <c r="M117" s="34"/>
      <c r="N117" s="34"/>
      <c r="O117" s="34"/>
      <c r="P117" s="34">
        <f t="shared" si="8"/>
        <v>2.141739556780136E-3</v>
      </c>
      <c r="Q117" s="35">
        <f t="shared" si="15"/>
        <v>28023.885000000002</v>
      </c>
      <c r="R117" s="34"/>
      <c r="S117" s="34">
        <f t="shared" si="16"/>
        <v>1.9012053831067346E-4</v>
      </c>
      <c r="T117" s="34">
        <v>0.1</v>
      </c>
      <c r="U117">
        <f t="shared" si="19"/>
        <v>1.9012053831067347E-5</v>
      </c>
      <c r="AO117">
        <v>17355</v>
      </c>
      <c r="AP117">
        <v>-1.0325699993700255E-2</v>
      </c>
    </row>
    <row r="118" spans="1:42">
      <c r="A118" s="31" t="s">
        <v>55</v>
      </c>
      <c r="B118" s="38"/>
      <c r="C118" s="30">
        <v>43059.453000000001</v>
      </c>
      <c r="D118" s="30" t="s">
        <v>273</v>
      </c>
      <c r="E118" s="31">
        <f t="shared" si="13"/>
        <v>10704.001148373032</v>
      </c>
      <c r="F118" s="34">
        <f t="shared" si="14"/>
        <v>10704</v>
      </c>
      <c r="G118" s="34">
        <f t="shared" si="18"/>
        <v>7.0064000465208665E-4</v>
      </c>
      <c r="H118" s="34"/>
      <c r="I118" s="34">
        <f t="shared" si="20"/>
        <v>7.0064000465208665E-4</v>
      </c>
      <c r="J118" s="34"/>
      <c r="K118" s="34"/>
      <c r="L118" s="34"/>
      <c r="M118" s="34"/>
      <c r="N118" s="34"/>
      <c r="O118" s="34"/>
      <c r="P118" s="34">
        <f t="shared" si="8"/>
        <v>2.1229782850884192E-3</v>
      </c>
      <c r="Q118" s="35">
        <f t="shared" si="15"/>
        <v>28040.953000000001</v>
      </c>
      <c r="R118" s="34"/>
      <c r="S118" s="34">
        <f t="shared" si="16"/>
        <v>2.0230461839945834E-6</v>
      </c>
      <c r="T118" s="34">
        <v>0.1</v>
      </c>
      <c r="U118">
        <f t="shared" si="19"/>
        <v>2.0230461839945836E-7</v>
      </c>
      <c r="AO118">
        <v>17355</v>
      </c>
      <c r="AP118">
        <v>-9.2256999923847616E-3</v>
      </c>
    </row>
    <row r="119" spans="1:42">
      <c r="A119" s="31" t="s">
        <v>55</v>
      </c>
      <c r="B119" s="38"/>
      <c r="C119" s="30">
        <v>43061.302000000003</v>
      </c>
      <c r="D119" s="30" t="s">
        <v>273</v>
      </c>
      <c r="E119" s="31">
        <f t="shared" si="13"/>
        <v>10707.031722887028</v>
      </c>
      <c r="F119" s="34">
        <f t="shared" si="14"/>
        <v>10707</v>
      </c>
      <c r="G119" s="34">
        <f t="shared" si="18"/>
        <v>1.9354620002559386E-2</v>
      </c>
      <c r="H119" s="34"/>
      <c r="I119" s="34">
        <f t="shared" si="20"/>
        <v>1.9354620002559386E-2</v>
      </c>
      <c r="J119" s="34"/>
      <c r="K119" s="34"/>
      <c r="L119" s="34"/>
      <c r="M119" s="34"/>
      <c r="N119" s="34"/>
      <c r="O119" s="34"/>
      <c r="P119" s="34">
        <f t="shared" si="8"/>
        <v>2.1209585915664044E-3</v>
      </c>
      <c r="Q119" s="35">
        <f t="shared" si="15"/>
        <v>28042.802000000003</v>
      </c>
      <c r="R119" s="34"/>
      <c r="S119" s="34">
        <f t="shared" si="16"/>
        <v>2.9699908562874855E-4</v>
      </c>
      <c r="T119" s="34">
        <v>0.1</v>
      </c>
      <c r="U119">
        <f t="shared" si="19"/>
        <v>2.9699908562874856E-5</v>
      </c>
      <c r="AB119" t="s">
        <v>62</v>
      </c>
      <c r="AD119">
        <v>12</v>
      </c>
      <c r="AF119" t="s">
        <v>57</v>
      </c>
      <c r="AH119" t="s">
        <v>59</v>
      </c>
      <c r="AO119">
        <v>17396</v>
      </c>
      <c r="AP119">
        <v>-1.0154639996471815E-2</v>
      </c>
    </row>
    <row r="120" spans="1:42">
      <c r="A120" s="31" t="s">
        <v>58</v>
      </c>
      <c r="B120" s="38"/>
      <c r="C120" s="30">
        <v>43066.775000000001</v>
      </c>
      <c r="D120" s="30" t="s">
        <v>273</v>
      </c>
      <c r="E120" s="31">
        <f t="shared" si="13"/>
        <v>10716.002157887069</v>
      </c>
      <c r="F120" s="34">
        <f t="shared" si="14"/>
        <v>10716</v>
      </c>
      <c r="G120" s="34">
        <f t="shared" si="18"/>
        <v>1.3165600030333735E-3</v>
      </c>
      <c r="H120" s="34"/>
      <c r="I120" s="34">
        <f t="shared" si="20"/>
        <v>1.3165600030333735E-3</v>
      </c>
      <c r="J120" s="34"/>
      <c r="K120" s="34"/>
      <c r="L120" s="34"/>
      <c r="M120" s="34"/>
      <c r="N120" s="34"/>
      <c r="O120" s="34"/>
      <c r="P120" s="34">
        <f t="shared" ref="P120:P183" si="21">+D$11+D$12*F120+D$13*F120^2</f>
        <v>2.1148884122359716E-3</v>
      </c>
      <c r="Q120" s="35">
        <f t="shared" si="15"/>
        <v>28048.275000000001</v>
      </c>
      <c r="R120" s="34"/>
      <c r="S120" s="34">
        <f t="shared" si="16"/>
        <v>6.3732824893995087E-7</v>
      </c>
      <c r="T120" s="34">
        <v>0.1</v>
      </c>
      <c r="U120">
        <f t="shared" si="19"/>
        <v>6.373282489399509E-8</v>
      </c>
      <c r="AO120">
        <v>11952</v>
      </c>
      <c r="AP120">
        <v>5.756319995271042E-3</v>
      </c>
    </row>
    <row r="121" spans="1:42">
      <c r="A121" s="31" t="s">
        <v>61</v>
      </c>
      <c r="B121" s="38"/>
      <c r="C121" s="30">
        <v>43086.294000000002</v>
      </c>
      <c r="D121" s="30" t="s">
        <v>273</v>
      </c>
      <c r="E121" s="31">
        <f t="shared" si="13"/>
        <v>10747.994469373616</v>
      </c>
      <c r="F121" s="34">
        <f t="shared" si="14"/>
        <v>10748</v>
      </c>
      <c r="G121" s="34">
        <f t="shared" si="18"/>
        <v>-3.3743199965101667E-3</v>
      </c>
      <c r="H121" s="34"/>
      <c r="I121" s="34">
        <f t="shared" si="20"/>
        <v>-3.3743199965101667E-3</v>
      </c>
      <c r="J121" s="34"/>
      <c r="K121" s="34"/>
      <c r="L121" s="34"/>
      <c r="M121" s="34"/>
      <c r="N121" s="34"/>
      <c r="O121" s="34"/>
      <c r="P121" s="34">
        <f t="shared" si="21"/>
        <v>2.0931707229604208E-3</v>
      </c>
      <c r="Q121" s="35">
        <f t="shared" si="15"/>
        <v>28067.794000000002</v>
      </c>
      <c r="R121" s="34"/>
      <c r="S121" s="34">
        <f t="shared" si="16"/>
        <v>2.9893454767497003E-5</v>
      </c>
      <c r="T121" s="34">
        <v>0.1</v>
      </c>
      <c r="U121">
        <f t="shared" si="19"/>
        <v>2.9893454767497005E-6</v>
      </c>
      <c r="AB121" t="s">
        <v>69</v>
      </c>
      <c r="AH121" t="s">
        <v>71</v>
      </c>
      <c r="AO121">
        <v>17414</v>
      </c>
      <c r="AP121">
        <v>-2.723075999529101E-2</v>
      </c>
    </row>
    <row r="122" spans="1:42">
      <c r="A122" s="31" t="s">
        <v>138</v>
      </c>
      <c r="B122" s="31"/>
      <c r="C122" s="30">
        <v>43094.258999999998</v>
      </c>
      <c r="D122" s="30"/>
      <c r="E122" s="31">
        <f t="shared" si="13"/>
        <v>10761.04937797499</v>
      </c>
      <c r="F122" s="34">
        <f t="shared" si="14"/>
        <v>10761</v>
      </c>
      <c r="G122" s="34">
        <f t="shared" si="18"/>
        <v>3.0126259996904992E-2</v>
      </c>
      <c r="H122" s="34"/>
      <c r="I122" s="34">
        <f t="shared" si="20"/>
        <v>3.0126259996904992E-2</v>
      </c>
      <c r="J122" s="34"/>
      <c r="K122" s="34"/>
      <c r="L122" s="34"/>
      <c r="M122" s="34"/>
      <c r="N122" s="34"/>
      <c r="O122" s="34"/>
      <c r="P122" s="34">
        <f t="shared" si="21"/>
        <v>2.0842877933851429E-3</v>
      </c>
      <c r="Q122" s="35">
        <f t="shared" si="15"/>
        <v>28075.758999999998</v>
      </c>
      <c r="R122" s="34"/>
      <c r="S122" s="34">
        <f t="shared" si="16"/>
        <v>7.8635220506297987E-4</v>
      </c>
      <c r="T122" s="34">
        <v>0.1</v>
      </c>
      <c r="U122">
        <f t="shared" si="19"/>
        <v>7.863522050629799E-5</v>
      </c>
      <c r="AO122">
        <v>11907</v>
      </c>
      <c r="AP122">
        <v>-5.053380002209451E-3</v>
      </c>
    </row>
    <row r="123" spans="1:42">
      <c r="A123" s="37" t="s">
        <v>121</v>
      </c>
      <c r="B123" s="82" t="s">
        <v>110</v>
      </c>
      <c r="C123" s="37">
        <v>43098.804300000003</v>
      </c>
      <c r="D123" s="37" t="s">
        <v>271</v>
      </c>
      <c r="E123" s="31">
        <f t="shared" si="13"/>
        <v>10768.499280808124</v>
      </c>
      <c r="F123" s="34">
        <f t="shared" si="14"/>
        <v>10768.5</v>
      </c>
      <c r="G123" s="34">
        <f t="shared" si="18"/>
        <v>-4.3878999713342637E-4</v>
      </c>
      <c r="H123" s="34"/>
      <c r="I123" s="34"/>
      <c r="J123" s="34">
        <f>G123</f>
        <v>-4.3878999713342637E-4</v>
      </c>
      <c r="K123" s="34"/>
      <c r="L123" s="34"/>
      <c r="M123" s="34"/>
      <c r="N123" s="34"/>
      <c r="O123" s="34"/>
      <c r="P123" s="34">
        <f t="shared" si="21"/>
        <v>2.0791472259981836E-3</v>
      </c>
      <c r="Q123" s="35">
        <f t="shared" si="15"/>
        <v>28080.304300000003</v>
      </c>
      <c r="R123" s="34"/>
      <c r="S123" s="34">
        <f t="shared" si="16"/>
        <v>6.3400078596317232E-6</v>
      </c>
      <c r="T123" s="34">
        <v>0.5</v>
      </c>
      <c r="U123">
        <f t="shared" si="19"/>
        <v>3.1700039298158616E-6</v>
      </c>
      <c r="AB123" t="s">
        <v>72</v>
      </c>
      <c r="AC123" t="s">
        <v>38</v>
      </c>
      <c r="AH123" t="s">
        <v>71</v>
      </c>
      <c r="AO123">
        <v>23278.5</v>
      </c>
      <c r="AP123">
        <v>-2.524219000042649E-2</v>
      </c>
    </row>
    <row r="124" spans="1:42">
      <c r="A124" s="37" t="s">
        <v>121</v>
      </c>
      <c r="B124" s="82" t="s">
        <v>108</v>
      </c>
      <c r="C124" s="37">
        <v>43099.722800000003</v>
      </c>
      <c r="D124" s="37" t="s">
        <v>271</v>
      </c>
      <c r="E124" s="31">
        <f t="shared" si="13"/>
        <v>10770.004733859018</v>
      </c>
      <c r="F124" s="34">
        <f t="shared" si="14"/>
        <v>10770</v>
      </c>
      <c r="G124" s="34">
        <f t="shared" si="18"/>
        <v>2.8882000042358413E-3</v>
      </c>
      <c r="H124" s="34"/>
      <c r="I124" s="34"/>
      <c r="J124" s="34">
        <f>G124</f>
        <v>2.8882000042358413E-3</v>
      </c>
      <c r="K124" s="34"/>
      <c r="L124" s="34"/>
      <c r="M124" s="34"/>
      <c r="N124" s="34"/>
      <c r="O124" s="34"/>
      <c r="P124" s="34">
        <f t="shared" si="21"/>
        <v>2.0781177251752436E-3</v>
      </c>
      <c r="Q124" s="35">
        <f t="shared" si="15"/>
        <v>28081.222800000003</v>
      </c>
      <c r="R124" s="34"/>
      <c r="S124" s="34">
        <f t="shared" si="16"/>
        <v>6.5623329884801206E-7</v>
      </c>
      <c r="T124" s="34">
        <v>0.5</v>
      </c>
      <c r="U124">
        <f t="shared" si="19"/>
        <v>3.2811664942400603E-7</v>
      </c>
      <c r="AB124" t="s">
        <v>72</v>
      </c>
      <c r="AC124" t="s">
        <v>82</v>
      </c>
      <c r="AH124" t="s">
        <v>71</v>
      </c>
      <c r="AO124">
        <v>23278.5</v>
      </c>
      <c r="AP124">
        <v>-2.1842189999006223E-2</v>
      </c>
    </row>
    <row r="125" spans="1:42">
      <c r="A125" s="31" t="s">
        <v>139</v>
      </c>
      <c r="B125" s="31"/>
      <c r="C125" s="30">
        <v>43142.434000000001</v>
      </c>
      <c r="D125" s="30"/>
      <c r="E125" s="31">
        <f t="shared" si="13"/>
        <v>10840.009857808202</v>
      </c>
      <c r="F125" s="34">
        <f t="shared" si="14"/>
        <v>10840</v>
      </c>
      <c r="G125" s="34">
        <f t="shared" si="18"/>
        <v>6.0144000017317012E-3</v>
      </c>
      <c r="H125" s="34"/>
      <c r="I125" s="34">
        <f>G125</f>
        <v>6.0144000017317012E-3</v>
      </c>
      <c r="J125" s="34"/>
      <c r="K125" s="34"/>
      <c r="L125" s="34"/>
      <c r="M125" s="34"/>
      <c r="N125" s="34"/>
      <c r="O125" s="34"/>
      <c r="P125" s="34">
        <f t="shared" si="21"/>
        <v>2.0295600079218608E-3</v>
      </c>
      <c r="Q125" s="35">
        <f t="shared" si="15"/>
        <v>28123.934000000001</v>
      </c>
      <c r="R125" s="34"/>
      <c r="S125" s="34">
        <f t="shared" si="16"/>
        <v>1.587894977626641E-5</v>
      </c>
      <c r="T125" s="34">
        <v>0.5</v>
      </c>
      <c r="U125">
        <f t="shared" si="19"/>
        <v>7.9394748881332048E-6</v>
      </c>
      <c r="AB125" t="s">
        <v>62</v>
      </c>
      <c r="AD125">
        <v>15</v>
      </c>
      <c r="AF125" t="s">
        <v>57</v>
      </c>
      <c r="AH125" t="s">
        <v>59</v>
      </c>
      <c r="AO125">
        <v>19183</v>
      </c>
      <c r="AP125">
        <v>9.7327799958293326E-3</v>
      </c>
    </row>
    <row r="126" spans="1:42">
      <c r="A126" s="31" t="s">
        <v>618</v>
      </c>
      <c r="B126" s="31" t="s">
        <v>108</v>
      </c>
      <c r="C126" s="30">
        <v>43175.343999999997</v>
      </c>
      <c r="D126" s="30" t="s">
        <v>273</v>
      </c>
      <c r="E126" s="34">
        <f t="shared" si="13"/>
        <v>10893.950478281695</v>
      </c>
      <c r="F126" s="34">
        <f t="shared" si="14"/>
        <v>10894</v>
      </c>
      <c r="G126" s="34">
        <f t="shared" si="18"/>
        <v>-3.0213960002583917E-2</v>
      </c>
      <c r="H126" s="34"/>
      <c r="I126" s="34">
        <f>G126</f>
        <v>-3.0213960002583917E-2</v>
      </c>
      <c r="J126" s="34"/>
      <c r="L126" s="34"/>
      <c r="M126" s="34"/>
      <c r="N126" s="34"/>
      <c r="O126" s="34">
        <f ca="1">+C$11+C$12*F126</f>
        <v>0.16164019570736682</v>
      </c>
      <c r="P126" s="34">
        <f t="shared" si="21"/>
        <v>1.9914130740773719E-3</v>
      </c>
      <c r="Q126" s="35">
        <f t="shared" si="15"/>
        <v>28156.843999999997</v>
      </c>
      <c r="R126" s="34"/>
      <c r="S126" s="34">
        <f t="shared" si="16"/>
        <v>1.03718605500694E-3</v>
      </c>
      <c r="T126" s="34">
        <v>1</v>
      </c>
      <c r="U126">
        <f t="shared" si="19"/>
        <v>1.03718605500694E-3</v>
      </c>
    </row>
    <row r="127" spans="1:42">
      <c r="A127" s="31" t="s">
        <v>140</v>
      </c>
      <c r="B127" s="31"/>
      <c r="C127" s="30">
        <v>43387.411</v>
      </c>
      <c r="D127" s="30"/>
      <c r="E127" s="31">
        <f t="shared" si="13"/>
        <v>11241.535575879801</v>
      </c>
      <c r="F127" s="34">
        <f t="shared" si="14"/>
        <v>11241.5</v>
      </c>
      <c r="G127" s="34">
        <f t="shared" si="18"/>
        <v>2.1705390005081426E-2</v>
      </c>
      <c r="H127" s="34"/>
      <c r="I127" s="34"/>
      <c r="J127" s="34">
        <f>G127</f>
        <v>2.1705390005081426E-2</v>
      </c>
      <c r="L127" s="34"/>
      <c r="M127" s="34"/>
      <c r="N127" s="34"/>
      <c r="O127" s="34"/>
      <c r="P127" s="34">
        <f t="shared" si="21"/>
        <v>1.7315924027588546E-3</v>
      </c>
      <c r="Q127" s="35">
        <f t="shared" si="15"/>
        <v>28368.911</v>
      </c>
      <c r="R127" s="34"/>
      <c r="S127" s="34">
        <f t="shared" si="16"/>
        <v>3.9895259065854692E-4</v>
      </c>
      <c r="T127" s="34">
        <v>0.2</v>
      </c>
      <c r="U127">
        <f t="shared" si="19"/>
        <v>7.9790518131709392E-5</v>
      </c>
    </row>
    <row r="128" spans="1:42">
      <c r="A128" s="31" t="s">
        <v>141</v>
      </c>
      <c r="B128" s="31"/>
      <c r="C128" s="30">
        <v>43405.400999999998</v>
      </c>
      <c r="D128" s="30"/>
      <c r="E128" s="31">
        <f t="shared" si="13"/>
        <v>11271.021803844498</v>
      </c>
      <c r="F128" s="34">
        <f t="shared" si="14"/>
        <v>11271</v>
      </c>
      <c r="G128" s="34">
        <f t="shared" si="18"/>
        <v>1.3302859995746985E-2</v>
      </c>
      <c r="H128" s="34"/>
      <c r="I128" s="34">
        <f t="shared" ref="I128:I146" si="22">G128</f>
        <v>1.3302859995746985E-2</v>
      </c>
      <c r="J128" s="34"/>
      <c r="K128" s="34"/>
      <c r="L128" s="34"/>
      <c r="M128" s="34"/>
      <c r="N128" s="34"/>
      <c r="O128" s="34"/>
      <c r="P128" s="34">
        <f t="shared" si="21"/>
        <v>1.7083927680828868E-3</v>
      </c>
      <c r="Q128" s="35">
        <f t="shared" si="15"/>
        <v>28386.900999999998</v>
      </c>
      <c r="R128" s="34"/>
      <c r="S128" s="34">
        <f t="shared" si="16"/>
        <v>1.3443167029337681E-4</v>
      </c>
      <c r="T128" s="34">
        <v>0.5</v>
      </c>
      <c r="U128">
        <f t="shared" si="19"/>
        <v>6.7215835146688404E-5</v>
      </c>
      <c r="AB128" t="s">
        <v>62</v>
      </c>
      <c r="AD128">
        <v>14</v>
      </c>
      <c r="AF128" t="s">
        <v>57</v>
      </c>
      <c r="AH128" t="s">
        <v>59</v>
      </c>
      <c r="AO128">
        <v>19191</v>
      </c>
      <c r="AP128">
        <v>-1.6889940001419745E-2</v>
      </c>
    </row>
    <row r="129" spans="1:42">
      <c r="A129" s="31" t="s">
        <v>58</v>
      </c>
      <c r="B129" s="38"/>
      <c r="C129" s="30">
        <v>43420.648000000001</v>
      </c>
      <c r="D129" s="30" t="s">
        <v>273</v>
      </c>
      <c r="E129" s="31">
        <f t="shared" si="13"/>
        <v>11296.012160585902</v>
      </c>
      <c r="F129" s="34">
        <f t="shared" si="14"/>
        <v>11296</v>
      </c>
      <c r="G129" s="34">
        <f t="shared" si="18"/>
        <v>7.4193600012222305E-3</v>
      </c>
      <c r="H129" s="34"/>
      <c r="I129" s="34">
        <f t="shared" si="22"/>
        <v>7.4193600012222305E-3</v>
      </c>
      <c r="J129" s="34"/>
      <c r="K129" s="34"/>
      <c r="L129" s="34"/>
      <c r="M129" s="34"/>
      <c r="N129" s="34"/>
      <c r="O129" s="34"/>
      <c r="P129" s="34">
        <f t="shared" si="21"/>
        <v>1.6885920415963471E-3</v>
      </c>
      <c r="Q129" s="35">
        <f t="shared" si="15"/>
        <v>28402.148000000001</v>
      </c>
      <c r="R129" s="34"/>
      <c r="S129" s="34">
        <f t="shared" si="16"/>
        <v>3.2841701407074612E-5</v>
      </c>
      <c r="T129" s="34">
        <v>0.1</v>
      </c>
      <c r="U129">
        <f t="shared" si="19"/>
        <v>3.2841701407074613E-6</v>
      </c>
      <c r="AD129">
        <v>6</v>
      </c>
      <c r="AF129" t="s">
        <v>44</v>
      </c>
      <c r="AH129" t="s">
        <v>38</v>
      </c>
      <c r="AO129">
        <v>11979</v>
      </c>
      <c r="AP129">
        <v>-3.3578600050532259E-3</v>
      </c>
    </row>
    <row r="130" spans="1:42">
      <c r="A130" s="31" t="s">
        <v>63</v>
      </c>
      <c r="B130" s="38"/>
      <c r="C130" s="30">
        <v>43430.406000000003</v>
      </c>
      <c r="D130" s="30" t="s">
        <v>273</v>
      </c>
      <c r="E130" s="31">
        <f t="shared" si="13"/>
        <v>11312.005857777653</v>
      </c>
      <c r="F130" s="34">
        <f t="shared" si="14"/>
        <v>11312</v>
      </c>
      <c r="G130" s="34">
        <f t="shared" si="18"/>
        <v>3.5739200029638596E-3</v>
      </c>
      <c r="H130" s="34"/>
      <c r="I130" s="34">
        <f t="shared" si="22"/>
        <v>3.5739200029638596E-3</v>
      </c>
      <c r="J130" s="34"/>
      <c r="K130" s="34"/>
      <c r="L130" s="34"/>
      <c r="M130" s="34"/>
      <c r="N130" s="34"/>
      <c r="O130" s="34"/>
      <c r="P130" s="34">
        <f t="shared" si="21"/>
        <v>1.6758521619279539E-3</v>
      </c>
      <c r="Q130" s="35">
        <f t="shared" si="15"/>
        <v>28411.906000000003</v>
      </c>
      <c r="R130" s="34"/>
      <c r="S130" s="34">
        <f t="shared" si="16"/>
        <v>3.6026615291747039E-6</v>
      </c>
      <c r="T130" s="34">
        <v>0.1</v>
      </c>
      <c r="U130">
        <f t="shared" si="19"/>
        <v>3.6026615291747041E-7</v>
      </c>
      <c r="AB130" t="s">
        <v>72</v>
      </c>
      <c r="AH130" t="s">
        <v>71</v>
      </c>
      <c r="AO130">
        <v>17837</v>
      </c>
      <c r="AP130">
        <v>-7.0195799999055453E-3</v>
      </c>
    </row>
    <row r="131" spans="1:42">
      <c r="A131" s="31" t="s">
        <v>640</v>
      </c>
      <c r="B131" s="31" t="s">
        <v>108</v>
      </c>
      <c r="C131" s="30">
        <v>43446.284</v>
      </c>
      <c r="D131" s="30" t="s">
        <v>273</v>
      </c>
      <c r="E131" s="34">
        <f t="shared" si="13"/>
        <v>11338.030445194185</v>
      </c>
      <c r="F131" s="34">
        <f t="shared" si="14"/>
        <v>11338</v>
      </c>
      <c r="G131" s="34">
        <f t="shared" si="18"/>
        <v>1.8575080001028255E-2</v>
      </c>
      <c r="H131" s="34"/>
      <c r="I131" s="34">
        <f t="shared" si="22"/>
        <v>1.8575080001028255E-2</v>
      </c>
      <c r="J131" s="34"/>
      <c r="L131" s="34"/>
      <c r="M131" s="34"/>
      <c r="N131" s="34"/>
      <c r="O131" s="34">
        <f ca="1">+C$11+C$12*F131</f>
        <v>0.15696427852056644</v>
      </c>
      <c r="P131" s="34">
        <f t="shared" si="21"/>
        <v>1.6550376366269229E-3</v>
      </c>
      <c r="Q131" s="35">
        <f t="shared" si="15"/>
        <v>28427.784</v>
      </c>
      <c r="R131" s="34"/>
      <c r="S131" s="34">
        <f t="shared" si="16"/>
        <v>2.862878336131358E-4</v>
      </c>
      <c r="T131" s="34">
        <v>1</v>
      </c>
      <c r="U131">
        <f t="shared" si="19"/>
        <v>2.862878336131358E-4</v>
      </c>
    </row>
    <row r="132" spans="1:42">
      <c r="A132" s="31" t="s">
        <v>64</v>
      </c>
      <c r="B132" s="38"/>
      <c r="C132" s="30">
        <v>43446.286</v>
      </c>
      <c r="D132" s="30" t="s">
        <v>273</v>
      </c>
      <c r="E132" s="31">
        <f t="shared" si="13"/>
        <v>11338.033723262886</v>
      </c>
      <c r="F132" s="34">
        <f t="shared" si="14"/>
        <v>11338</v>
      </c>
      <c r="G132" s="34">
        <f t="shared" si="18"/>
        <v>2.0575080001435708E-2</v>
      </c>
      <c r="H132" s="34"/>
      <c r="I132" s="34">
        <f t="shared" si="22"/>
        <v>2.0575080001435708E-2</v>
      </c>
      <c r="J132" s="34"/>
      <c r="K132" s="34"/>
      <c r="L132" s="34"/>
      <c r="M132" s="34"/>
      <c r="N132" s="34"/>
      <c r="O132" s="34"/>
      <c r="P132" s="34">
        <f t="shared" si="21"/>
        <v>1.6550376366269229E-3</v>
      </c>
      <c r="Q132" s="35">
        <f t="shared" si="15"/>
        <v>28427.786</v>
      </c>
      <c r="R132" s="34"/>
      <c r="S132" s="34">
        <f t="shared" si="16"/>
        <v>3.5796800308615922E-4</v>
      </c>
      <c r="T132" s="34">
        <v>0.1</v>
      </c>
      <c r="U132">
        <f t="shared" si="19"/>
        <v>3.5796800308615922E-5</v>
      </c>
      <c r="AB132" t="s">
        <v>62</v>
      </c>
      <c r="AD132">
        <v>11</v>
      </c>
      <c r="AF132" t="s">
        <v>73</v>
      </c>
      <c r="AH132" t="s">
        <v>59</v>
      </c>
      <c r="AO132">
        <v>17875</v>
      </c>
      <c r="AP132">
        <v>-1.1502500005008187E-2</v>
      </c>
    </row>
    <row r="133" spans="1:42">
      <c r="A133" s="31" t="s">
        <v>64</v>
      </c>
      <c r="B133" s="38" t="s">
        <v>110</v>
      </c>
      <c r="C133" s="30">
        <v>43456.33</v>
      </c>
      <c r="D133" s="30" t="s">
        <v>273</v>
      </c>
      <c r="E133" s="31">
        <f t="shared" si="13"/>
        <v>11354.496184278865</v>
      </c>
      <c r="F133" s="34">
        <f t="shared" si="14"/>
        <v>11354.5</v>
      </c>
      <c r="G133" s="34">
        <f t="shared" si="18"/>
        <v>-2.328029993805103E-3</v>
      </c>
      <c r="H133" s="34"/>
      <c r="I133" s="34">
        <f t="shared" si="22"/>
        <v>-2.328029993805103E-3</v>
      </c>
      <c r="J133" s="34"/>
      <c r="K133" s="34"/>
      <c r="L133" s="34"/>
      <c r="M133" s="34"/>
      <c r="N133" s="34"/>
      <c r="O133" s="34"/>
      <c r="P133" s="34">
        <f t="shared" si="21"/>
        <v>1.6417563537536699E-3</v>
      </c>
      <c r="Q133" s="35">
        <f t="shared" si="15"/>
        <v>28437.83</v>
      </c>
      <c r="R133" s="34"/>
      <c r="S133" s="34">
        <f t="shared" si="16"/>
        <v>1.5759203645264022E-5</v>
      </c>
      <c r="T133" s="34">
        <v>0.1</v>
      </c>
      <c r="U133">
        <f t="shared" si="19"/>
        <v>1.5759203645264024E-6</v>
      </c>
      <c r="AB133" t="s">
        <v>62</v>
      </c>
      <c r="AD133">
        <v>10</v>
      </c>
      <c r="AF133" t="s">
        <v>73</v>
      </c>
      <c r="AH133" t="s">
        <v>59</v>
      </c>
      <c r="AO133">
        <v>17883</v>
      </c>
      <c r="AP133">
        <v>-1.0325219998776447E-2</v>
      </c>
    </row>
    <row r="134" spans="1:42">
      <c r="A134" s="31" t="s">
        <v>644</v>
      </c>
      <c r="B134" s="31" t="s">
        <v>110</v>
      </c>
      <c r="C134" s="30">
        <v>43456.338000000003</v>
      </c>
      <c r="D134" s="30" t="s">
        <v>273</v>
      </c>
      <c r="E134" s="34">
        <f t="shared" si="13"/>
        <v>11354.509296553671</v>
      </c>
      <c r="F134" s="34">
        <f t="shared" si="14"/>
        <v>11354.5</v>
      </c>
      <c r="G134" s="34">
        <f t="shared" si="18"/>
        <v>5.6719700078247115E-3</v>
      </c>
      <c r="H134" s="34"/>
      <c r="I134" s="34">
        <f t="shared" si="22"/>
        <v>5.6719700078247115E-3</v>
      </c>
      <c r="J134" s="34"/>
      <c r="L134" s="34"/>
      <c r="M134" s="34"/>
      <c r="N134" s="34"/>
      <c r="O134" s="34">
        <f ca="1">+C$11+C$12*F134</f>
        <v>0.15679051132781371</v>
      </c>
      <c r="P134" s="34">
        <f t="shared" si="21"/>
        <v>1.6417563537536699E-3</v>
      </c>
      <c r="Q134" s="35">
        <f t="shared" si="15"/>
        <v>28437.838000000003</v>
      </c>
      <c r="R134" s="34"/>
      <c r="S134" s="34">
        <f t="shared" si="16"/>
        <v>1.6242622097460657E-5</v>
      </c>
      <c r="T134" s="34">
        <v>1</v>
      </c>
      <c r="U134">
        <f t="shared" si="19"/>
        <v>1.6242622097460657E-5</v>
      </c>
    </row>
    <row r="135" spans="1:42">
      <c r="A135" s="31" t="s">
        <v>640</v>
      </c>
      <c r="B135" s="31" t="s">
        <v>108</v>
      </c>
      <c r="C135" s="30">
        <v>43457.258999999998</v>
      </c>
      <c r="D135" s="30" t="s">
        <v>273</v>
      </c>
      <c r="E135" s="34">
        <f t="shared" si="13"/>
        <v>11356.018847190433</v>
      </c>
      <c r="F135" s="34">
        <f t="shared" si="14"/>
        <v>11356</v>
      </c>
      <c r="G135" s="34">
        <f t="shared" si="18"/>
        <v>1.149895999697037E-2</v>
      </c>
      <c r="H135" s="34"/>
      <c r="I135" s="34">
        <f t="shared" si="22"/>
        <v>1.149895999697037E-2</v>
      </c>
      <c r="J135" s="34"/>
      <c r="L135" s="34"/>
      <c r="M135" s="34"/>
      <c r="N135" s="34"/>
      <c r="O135" s="34">
        <f ca="1">+C$11+C$12*F135</f>
        <v>0.15677471431029075</v>
      </c>
      <c r="P135" s="34">
        <f t="shared" si="21"/>
        <v>1.6405461897104623E-3</v>
      </c>
      <c r="Q135" s="35">
        <f t="shared" si="15"/>
        <v>28438.758999999998</v>
      </c>
      <c r="R135" s="34"/>
      <c r="S135" s="34">
        <f t="shared" si="16"/>
        <v>9.7188322795172799E-5</v>
      </c>
      <c r="T135" s="34">
        <v>1</v>
      </c>
      <c r="U135">
        <f t="shared" si="19"/>
        <v>9.7188322795172799E-5</v>
      </c>
    </row>
    <row r="136" spans="1:42">
      <c r="A136" s="31" t="s">
        <v>64</v>
      </c>
      <c r="B136" s="38"/>
      <c r="C136" s="30">
        <v>43457.260999999999</v>
      </c>
      <c r="D136" s="30" t="s">
        <v>273</v>
      </c>
      <c r="E136" s="31">
        <f t="shared" si="13"/>
        <v>11356.022125259135</v>
      </c>
      <c r="F136" s="34">
        <f t="shared" si="14"/>
        <v>11356</v>
      </c>
      <c r="G136" s="34">
        <f t="shared" si="18"/>
        <v>1.3498959997377824E-2</v>
      </c>
      <c r="H136" s="34"/>
      <c r="I136" s="34">
        <f t="shared" si="22"/>
        <v>1.3498959997377824E-2</v>
      </c>
      <c r="J136" s="34"/>
      <c r="K136" s="34"/>
      <c r="L136" s="34"/>
      <c r="M136" s="34"/>
      <c r="N136" s="34"/>
      <c r="O136" s="34"/>
      <c r="P136" s="34">
        <f t="shared" si="21"/>
        <v>1.6405461897104623E-3</v>
      </c>
      <c r="Q136" s="35">
        <f t="shared" si="15"/>
        <v>28438.760999999999</v>
      </c>
      <c r="R136" s="34"/>
      <c r="S136" s="34">
        <f t="shared" si="16"/>
        <v>1.4062197803387593E-4</v>
      </c>
      <c r="T136" s="34">
        <v>0.1</v>
      </c>
      <c r="U136">
        <f t="shared" si="19"/>
        <v>1.4062197803387593E-5</v>
      </c>
      <c r="AB136" t="s">
        <v>62</v>
      </c>
      <c r="AD136">
        <v>20</v>
      </c>
      <c r="AF136" t="s">
        <v>57</v>
      </c>
      <c r="AH136" t="s">
        <v>59</v>
      </c>
      <c r="AO136">
        <v>17883</v>
      </c>
      <c r="AP136">
        <v>-1.0325219998776447E-2</v>
      </c>
    </row>
    <row r="137" spans="1:42">
      <c r="A137" s="31" t="s">
        <v>142</v>
      </c>
      <c r="B137" s="31"/>
      <c r="C137" s="30">
        <v>43482.283000000003</v>
      </c>
      <c r="D137" s="30"/>
      <c r="E137" s="31">
        <f t="shared" si="13"/>
        <v>11397.034042776246</v>
      </c>
      <c r="F137" s="34">
        <f t="shared" si="14"/>
        <v>11397</v>
      </c>
      <c r="G137" s="34">
        <f t="shared" si="18"/>
        <v>2.0770020004420076E-2</v>
      </c>
      <c r="H137" s="34"/>
      <c r="I137" s="34">
        <f t="shared" si="22"/>
        <v>2.0770020004420076E-2</v>
      </c>
      <c r="J137" s="34"/>
      <c r="K137" s="34"/>
      <c r="L137" s="34"/>
      <c r="M137" s="34"/>
      <c r="N137" s="34"/>
      <c r="O137" s="34"/>
      <c r="P137" s="34">
        <f t="shared" si="21"/>
        <v>1.6072893021873355E-3</v>
      </c>
      <c r="Q137" s="35">
        <f t="shared" si="15"/>
        <v>28463.783000000003</v>
      </c>
      <c r="R137" s="34"/>
      <c r="S137" s="34">
        <f t="shared" si="16"/>
        <v>3.6721024796629331E-4</v>
      </c>
      <c r="T137" s="34">
        <v>0.1</v>
      </c>
      <c r="U137">
        <f t="shared" si="19"/>
        <v>3.6721024796629332E-5</v>
      </c>
      <c r="AO137">
        <v>11933</v>
      </c>
      <c r="AP137">
        <v>-5.0522199962870218E-3</v>
      </c>
    </row>
    <row r="138" spans="1:42">
      <c r="A138" s="31" t="s">
        <v>64</v>
      </c>
      <c r="B138" s="38"/>
      <c r="C138" s="30">
        <v>43488.360999999997</v>
      </c>
      <c r="D138" s="30" t="s">
        <v>273</v>
      </c>
      <c r="E138" s="31">
        <f t="shared" si="13"/>
        <v>11406.996093558308</v>
      </c>
      <c r="F138" s="34">
        <f t="shared" si="14"/>
        <v>11407</v>
      </c>
      <c r="G138" s="34">
        <f t="shared" si="18"/>
        <v>-2.383380000537727E-3</v>
      </c>
      <c r="H138" s="34"/>
      <c r="I138" s="34">
        <f t="shared" si="22"/>
        <v>-2.383380000537727E-3</v>
      </c>
      <c r="J138" s="34"/>
      <c r="K138" s="34"/>
      <c r="L138" s="34"/>
      <c r="M138" s="34"/>
      <c r="N138" s="34"/>
      <c r="O138" s="34"/>
      <c r="P138" s="34">
        <f t="shared" si="21"/>
        <v>1.5991254553742677E-3</v>
      </c>
      <c r="Q138" s="35">
        <f t="shared" si="15"/>
        <v>28469.860999999997</v>
      </c>
      <c r="R138" s="34"/>
      <c r="S138" s="34">
        <f t="shared" si="16"/>
        <v>1.5860349706368803E-5</v>
      </c>
      <c r="T138" s="34">
        <v>0.1</v>
      </c>
      <c r="U138">
        <f t="shared" si="19"/>
        <v>1.5860349706368804E-6</v>
      </c>
      <c r="AB138" t="s">
        <v>62</v>
      </c>
      <c r="AD138">
        <v>11</v>
      </c>
      <c r="AF138" t="s">
        <v>73</v>
      </c>
      <c r="AH138" t="s">
        <v>59</v>
      </c>
      <c r="AO138">
        <v>17884.5</v>
      </c>
      <c r="AP138">
        <v>-8.8982299930648878E-3</v>
      </c>
    </row>
    <row r="139" spans="1:42">
      <c r="A139" s="31" t="s">
        <v>58</v>
      </c>
      <c r="B139" s="38"/>
      <c r="C139" s="30">
        <v>43503.618000000002</v>
      </c>
      <c r="D139" s="30" t="s">
        <v>273</v>
      </c>
      <c r="E139" s="31">
        <f t="shared" si="13"/>
        <v>11432.002840643219</v>
      </c>
      <c r="F139" s="34">
        <f t="shared" si="14"/>
        <v>11432</v>
      </c>
      <c r="G139" s="34">
        <f t="shared" si="18"/>
        <v>1.7331200069747865E-3</v>
      </c>
      <c r="H139" s="34"/>
      <c r="I139" s="34">
        <f t="shared" si="22"/>
        <v>1.7331200069747865E-3</v>
      </c>
      <c r="J139" s="34"/>
      <c r="K139" s="34"/>
      <c r="L139" s="34"/>
      <c r="M139" s="34"/>
      <c r="N139" s="34"/>
      <c r="O139" s="34"/>
      <c r="P139" s="34">
        <f t="shared" si="21"/>
        <v>1.5786259177968075E-3</v>
      </c>
      <c r="Q139" s="35">
        <f t="shared" si="15"/>
        <v>28485.118000000002</v>
      </c>
      <c r="R139" s="34"/>
      <c r="S139" s="34">
        <f t="shared" si="16"/>
        <v>2.3868423590933345E-8</v>
      </c>
      <c r="T139" s="34">
        <v>0.1</v>
      </c>
      <c r="U139">
        <f t="shared" si="19"/>
        <v>2.3868423590933345E-9</v>
      </c>
      <c r="AO139">
        <v>11992</v>
      </c>
      <c r="AP139">
        <v>4.142720004892908E-3</v>
      </c>
    </row>
    <row r="140" spans="1:42">
      <c r="A140" s="31" t="s">
        <v>64</v>
      </c>
      <c r="B140" s="38"/>
      <c r="C140" s="30">
        <v>43510.339</v>
      </c>
      <c r="D140" s="30" t="s">
        <v>273</v>
      </c>
      <c r="E140" s="31">
        <f t="shared" si="13"/>
        <v>11443.018790512628</v>
      </c>
      <c r="F140" s="34">
        <f t="shared" si="14"/>
        <v>11443</v>
      </c>
      <c r="G140" s="34">
        <f t="shared" si="18"/>
        <v>1.1464379997050855E-2</v>
      </c>
      <c r="H140" s="34"/>
      <c r="I140" s="34">
        <f t="shared" si="22"/>
        <v>1.1464379997050855E-2</v>
      </c>
      <c r="J140" s="34"/>
      <c r="K140" s="34"/>
      <c r="L140" s="34"/>
      <c r="M140" s="34"/>
      <c r="N140" s="34"/>
      <c r="O140" s="34"/>
      <c r="P140" s="34">
        <f t="shared" si="21"/>
        <v>1.569565425793314E-3</v>
      </c>
      <c r="Q140" s="35">
        <f t="shared" si="15"/>
        <v>28491.839</v>
      </c>
      <c r="R140" s="34"/>
      <c r="S140" s="34">
        <f t="shared" si="16"/>
        <v>9.7907355399570555E-5</v>
      </c>
      <c r="T140" s="34">
        <v>0.1</v>
      </c>
      <c r="U140">
        <f t="shared" si="19"/>
        <v>9.7907355399570562E-6</v>
      </c>
      <c r="AB140" t="s">
        <v>62</v>
      </c>
      <c r="AD140">
        <v>13</v>
      </c>
      <c r="AF140" t="s">
        <v>73</v>
      </c>
      <c r="AH140" t="s">
        <v>59</v>
      </c>
      <c r="AO140">
        <v>17884.5</v>
      </c>
      <c r="AP140">
        <v>-8.8982299930648878E-3</v>
      </c>
    </row>
    <row r="141" spans="1:42">
      <c r="A141" s="31" t="s">
        <v>626</v>
      </c>
      <c r="B141" s="31" t="s">
        <v>108</v>
      </c>
      <c r="C141" s="30">
        <v>43516.425000000003</v>
      </c>
      <c r="D141" s="30" t="s">
        <v>273</v>
      </c>
      <c r="E141" s="34">
        <f t="shared" si="13"/>
        <v>11452.993953569507</v>
      </c>
      <c r="F141" s="34">
        <f t="shared" si="14"/>
        <v>11453</v>
      </c>
      <c r="G141" s="34">
        <f t="shared" si="18"/>
        <v>-3.6890199990011752E-3</v>
      </c>
      <c r="H141" s="34"/>
      <c r="I141" s="34">
        <f t="shared" si="22"/>
        <v>-3.6890199990011752E-3</v>
      </c>
      <c r="J141" s="34"/>
      <c r="L141" s="34"/>
      <c r="M141" s="34"/>
      <c r="N141" s="34"/>
      <c r="O141" s="34">
        <f ca="1">+C$11+C$12*F141</f>
        <v>0.15575317384380508</v>
      </c>
      <c r="P141" s="34">
        <f t="shared" si="21"/>
        <v>1.5613070339502971E-3</v>
      </c>
      <c r="Q141" s="35">
        <f t="shared" si="15"/>
        <v>28497.925000000003</v>
      </c>
      <c r="R141" s="34"/>
      <c r="S141" s="34">
        <f t="shared" si="16"/>
        <v>2.7565933952941011E-5</v>
      </c>
      <c r="T141" s="34">
        <v>1</v>
      </c>
      <c r="U141">
        <f t="shared" si="19"/>
        <v>2.7565933952941011E-5</v>
      </c>
    </row>
    <row r="142" spans="1:42">
      <c r="A142" s="31" t="s">
        <v>626</v>
      </c>
      <c r="B142" s="31" t="s">
        <v>108</v>
      </c>
      <c r="C142" s="30">
        <v>43743.415000000001</v>
      </c>
      <c r="D142" s="30" t="s">
        <v>273</v>
      </c>
      <c r="E142" s="34">
        <f t="shared" si="13"/>
        <v>11825.038360779459</v>
      </c>
      <c r="F142" s="34">
        <f t="shared" si="14"/>
        <v>11825</v>
      </c>
      <c r="G142" s="34">
        <f t="shared" ref="G142:G173" si="23">+C142-(C$7+F142*C$8)</f>
        <v>2.3404500003380235E-2</v>
      </c>
      <c r="H142" s="34"/>
      <c r="I142" s="34">
        <f t="shared" si="22"/>
        <v>2.3404500003380235E-2</v>
      </c>
      <c r="J142" s="34"/>
      <c r="L142" s="34"/>
      <c r="M142" s="34"/>
      <c r="N142" s="34"/>
      <c r="O142" s="34">
        <f ca="1">+C$11+C$12*F142</f>
        <v>0.15183551349810748</v>
      </c>
      <c r="P142" s="34">
        <f t="shared" si="21"/>
        <v>1.2394913498512336E-3</v>
      </c>
      <c r="Q142" s="35">
        <f t="shared" si="15"/>
        <v>28724.915000000001</v>
      </c>
      <c r="R142" s="34"/>
      <c r="S142" s="34">
        <f t="shared" si="16"/>
        <v>4.9128760861101551E-4</v>
      </c>
      <c r="T142" s="34">
        <v>1</v>
      </c>
      <c r="U142">
        <f t="shared" ref="U142:U173" si="24">+T142*S142</f>
        <v>4.9128760861101551E-4</v>
      </c>
    </row>
    <row r="143" spans="1:42">
      <c r="A143" s="31" t="s">
        <v>626</v>
      </c>
      <c r="B143" s="31" t="s">
        <v>108</v>
      </c>
      <c r="C143" s="30">
        <v>43760.482000000004</v>
      </c>
      <c r="D143" s="30" t="s">
        <v>273</v>
      </c>
      <c r="E143" s="34">
        <f t="shared" si="13"/>
        <v>11853.011760038691</v>
      </c>
      <c r="F143" s="34">
        <f t="shared" si="14"/>
        <v>11853</v>
      </c>
      <c r="G143" s="34">
        <f t="shared" si="23"/>
        <v>7.1749800044926815E-3</v>
      </c>
      <c r="H143" s="34"/>
      <c r="I143" s="34">
        <f t="shared" si="22"/>
        <v>7.1749800044926815E-3</v>
      </c>
      <c r="J143" s="34"/>
      <c r="L143" s="34"/>
      <c r="M143" s="34"/>
      <c r="N143" s="34"/>
      <c r="O143" s="34">
        <f ca="1">+C$11+C$12*F143</f>
        <v>0.15154063583767863</v>
      </c>
      <c r="P143" s="34">
        <f t="shared" si="21"/>
        <v>1.2141176809780264E-3</v>
      </c>
      <c r="Q143" s="35">
        <f t="shared" si="15"/>
        <v>28741.982000000004</v>
      </c>
      <c r="R143" s="34"/>
      <c r="S143" s="34">
        <f t="shared" si="16"/>
        <v>3.5531879639896536E-5</v>
      </c>
      <c r="T143" s="34">
        <v>1</v>
      </c>
      <c r="U143">
        <f t="shared" si="24"/>
        <v>3.5531879639896536E-5</v>
      </c>
    </row>
    <row r="144" spans="1:42">
      <c r="A144" s="31" t="s">
        <v>65</v>
      </c>
      <c r="B144" s="38"/>
      <c r="C144" s="30">
        <v>43776.343000000001</v>
      </c>
      <c r="D144" s="30" t="s">
        <v>273</v>
      </c>
      <c r="E144" s="31">
        <f t="shared" si="13"/>
        <v>11879.008483871266</v>
      </c>
      <c r="F144" s="34">
        <f t="shared" si="14"/>
        <v>11879</v>
      </c>
      <c r="G144" s="34">
        <f t="shared" si="23"/>
        <v>5.1761400027316995E-3</v>
      </c>
      <c r="H144" s="34"/>
      <c r="I144" s="34">
        <f t="shared" si="22"/>
        <v>5.1761400027316995E-3</v>
      </c>
      <c r="J144" s="34"/>
      <c r="K144" s="34"/>
      <c r="L144" s="34"/>
      <c r="M144" s="34"/>
      <c r="N144" s="34"/>
      <c r="O144" s="34"/>
      <c r="P144" s="34">
        <f t="shared" si="21"/>
        <v>1.1904121330873225E-3</v>
      </c>
      <c r="Q144" s="35">
        <f t="shared" si="15"/>
        <v>28757.843000000001</v>
      </c>
      <c r="R144" s="34"/>
      <c r="S144" s="34">
        <f t="shared" si="16"/>
        <v>1.5886026650859904E-5</v>
      </c>
      <c r="T144" s="34">
        <v>0.1</v>
      </c>
      <c r="U144">
        <f t="shared" si="24"/>
        <v>1.5886026650859905E-6</v>
      </c>
      <c r="AB144" t="s">
        <v>62</v>
      </c>
      <c r="AD144">
        <v>12</v>
      </c>
      <c r="AF144" t="s">
        <v>57</v>
      </c>
      <c r="AH144" t="s">
        <v>59</v>
      </c>
      <c r="AO144">
        <v>17909</v>
      </c>
      <c r="AP144">
        <v>-1.1024059996998403E-2</v>
      </c>
    </row>
    <row r="145" spans="1:42">
      <c r="A145" s="31" t="s">
        <v>65</v>
      </c>
      <c r="B145" s="38"/>
      <c r="C145" s="30">
        <v>43793.415999999997</v>
      </c>
      <c r="D145" s="30" t="s">
        <v>273</v>
      </c>
      <c r="E145" s="31">
        <f t="shared" si="13"/>
        <v>11906.991717336592</v>
      </c>
      <c r="F145" s="34">
        <f t="shared" si="14"/>
        <v>11907</v>
      </c>
      <c r="G145" s="34">
        <f t="shared" si="23"/>
        <v>-5.053380002209451E-3</v>
      </c>
      <c r="H145" s="34"/>
      <c r="I145" s="34">
        <f t="shared" si="22"/>
        <v>-5.053380002209451E-3</v>
      </c>
      <c r="J145" s="34"/>
      <c r="K145" s="34"/>
      <c r="L145" s="34"/>
      <c r="M145" s="34"/>
      <c r="N145" s="34"/>
      <c r="O145" s="34"/>
      <c r="P145" s="34">
        <f t="shared" si="21"/>
        <v>1.1647276988113291E-3</v>
      </c>
      <c r="Q145" s="35">
        <f t="shared" si="15"/>
        <v>28774.915999999997</v>
      </c>
      <c r="R145" s="34"/>
      <c r="S145" s="34">
        <f t="shared" si="16"/>
        <v>3.8664863381493931E-5</v>
      </c>
      <c r="T145" s="34">
        <v>0.1</v>
      </c>
      <c r="U145">
        <f t="shared" si="24"/>
        <v>3.8664863381493933E-6</v>
      </c>
      <c r="AB145" t="s">
        <v>62</v>
      </c>
      <c r="AD145">
        <v>12</v>
      </c>
      <c r="AF145" t="s">
        <v>73</v>
      </c>
      <c r="AH145" t="s">
        <v>59</v>
      </c>
      <c r="AO145">
        <v>17909</v>
      </c>
      <c r="AP145">
        <v>-1.1024059996998403E-2</v>
      </c>
    </row>
    <row r="146" spans="1:42">
      <c r="A146" s="31" t="s">
        <v>65</v>
      </c>
      <c r="B146" s="38"/>
      <c r="C146" s="30">
        <v>43809.279000000002</v>
      </c>
      <c r="D146" s="30" t="s">
        <v>273</v>
      </c>
      <c r="E146" s="31">
        <f t="shared" si="13"/>
        <v>11932.99171923788</v>
      </c>
      <c r="F146" s="34">
        <f t="shared" si="14"/>
        <v>11933</v>
      </c>
      <c r="G146" s="34">
        <f t="shared" si="23"/>
        <v>-5.0522199962870218E-3</v>
      </c>
      <c r="H146" s="34"/>
      <c r="I146" s="34">
        <f t="shared" si="22"/>
        <v>-5.0522199962870218E-3</v>
      </c>
      <c r="J146" s="34"/>
      <c r="K146" s="34"/>
      <c r="L146" s="34"/>
      <c r="M146" s="34"/>
      <c r="N146" s="34"/>
      <c r="O146" s="34"/>
      <c r="P146" s="34">
        <f t="shared" si="21"/>
        <v>1.1407335830466141E-3</v>
      </c>
      <c r="Q146" s="35">
        <f t="shared" si="15"/>
        <v>28790.779000000002</v>
      </c>
      <c r="R146" s="34"/>
      <c r="S146" s="34">
        <f t="shared" si="16"/>
        <v>3.8352674035781293E-5</v>
      </c>
      <c r="T146" s="34">
        <v>0.1</v>
      </c>
      <c r="U146">
        <f t="shared" si="24"/>
        <v>3.8352674035781296E-6</v>
      </c>
      <c r="AB146" t="s">
        <v>72</v>
      </c>
      <c r="AH146" t="s">
        <v>71</v>
      </c>
      <c r="AO146">
        <v>17927</v>
      </c>
      <c r="AP146">
        <v>-2.4001799974939786E-3</v>
      </c>
    </row>
    <row r="147" spans="1:42">
      <c r="A147" s="31" t="s">
        <v>1262</v>
      </c>
      <c r="B147" s="31" t="s">
        <v>110</v>
      </c>
      <c r="C147" s="30">
        <v>43809.570500000002</v>
      </c>
      <c r="D147" s="30" t="s">
        <v>271</v>
      </c>
      <c r="E147" s="34">
        <f t="shared" si="13"/>
        <v>11933.469497751037</v>
      </c>
      <c r="F147" s="34">
        <f t="shared" si="14"/>
        <v>11933.5</v>
      </c>
      <c r="G147" s="34">
        <f t="shared" si="23"/>
        <v>-1.8609890001243912E-2</v>
      </c>
      <c r="H147" s="34"/>
      <c r="J147" s="34">
        <f>G147</f>
        <v>-1.8609890001243912E-2</v>
      </c>
      <c r="L147" s="34"/>
      <c r="M147" s="34"/>
      <c r="N147" s="34"/>
      <c r="O147" s="34">
        <f ca="1">+C$11+C$12*F147</f>
        <v>0.15069286256394565</v>
      </c>
      <c r="P147" s="34">
        <f t="shared" si="21"/>
        <v>1.140270796089483E-3</v>
      </c>
      <c r="Q147" s="35">
        <f t="shared" si="15"/>
        <v>28791.070500000002</v>
      </c>
      <c r="R147" s="34"/>
      <c r="S147" s="34">
        <f t="shared" si="16"/>
        <v>3.9006885152052497E-4</v>
      </c>
      <c r="T147" s="34">
        <v>1</v>
      </c>
      <c r="U147">
        <f t="shared" si="24"/>
        <v>3.9006885152052497E-4</v>
      </c>
    </row>
    <row r="148" spans="1:42">
      <c r="A148" s="31" t="s">
        <v>1262</v>
      </c>
      <c r="B148" s="31" t="s">
        <v>108</v>
      </c>
      <c r="C148" s="30">
        <v>43809.887300000002</v>
      </c>
      <c r="D148" s="30" t="s">
        <v>271</v>
      </c>
      <c r="E148" s="34">
        <f t="shared" si="13"/>
        <v>11933.988743833263</v>
      </c>
      <c r="F148" s="34">
        <f t="shared" si="14"/>
        <v>11934</v>
      </c>
      <c r="G148" s="34">
        <f t="shared" si="23"/>
        <v>-6.8675599977723323E-3</v>
      </c>
      <c r="H148" s="34"/>
      <c r="J148" s="34">
        <f>G148</f>
        <v>-6.8675599977723323E-3</v>
      </c>
      <c r="L148" s="34"/>
      <c r="M148" s="34"/>
      <c r="N148" s="34"/>
      <c r="O148" s="34">
        <f ca="1">+C$11+C$12*F148</f>
        <v>0.15068759689143799</v>
      </c>
      <c r="P148" s="34">
        <f t="shared" si="21"/>
        <v>1.1398079577491799E-3</v>
      </c>
      <c r="Q148" s="35">
        <f t="shared" si="15"/>
        <v>28791.387300000002</v>
      </c>
      <c r="R148" s="34"/>
      <c r="S148" s="34">
        <f t="shared" si="16"/>
        <v>6.4117941575112756E-5</v>
      </c>
      <c r="T148" s="34">
        <v>1</v>
      </c>
      <c r="U148">
        <f t="shared" si="24"/>
        <v>6.4117941575112756E-5</v>
      </c>
    </row>
    <row r="149" spans="1:42">
      <c r="A149" s="31" t="s">
        <v>58</v>
      </c>
      <c r="B149" s="38"/>
      <c r="C149" s="30">
        <v>43820.881999999998</v>
      </c>
      <c r="D149" s="30" t="s">
        <v>273</v>
      </c>
      <c r="E149" s="31">
        <f t="shared" ref="E149:E212" si="25">+(C149-C$7)/C$8</f>
        <v>11952.00943480621</v>
      </c>
      <c r="F149" s="34">
        <f t="shared" ref="F149:F212" si="26">ROUND(2*E149,0)/2</f>
        <v>11952</v>
      </c>
      <c r="G149" s="34">
        <f t="shared" si="23"/>
        <v>5.756319995271042E-3</v>
      </c>
      <c r="H149" s="34"/>
      <c r="I149" s="34">
        <f t="shared" ref="I149:I160" si="27">G149</f>
        <v>5.756319995271042E-3</v>
      </c>
      <c r="J149" s="34"/>
      <c r="K149" s="34"/>
      <c r="L149" s="34"/>
      <c r="M149" s="34"/>
      <c r="N149" s="34"/>
      <c r="O149" s="34"/>
      <c r="P149" s="34">
        <f t="shared" si="21"/>
        <v>1.1231115563081918E-3</v>
      </c>
      <c r="Q149" s="35">
        <f t="shared" ref="Q149:Q212" si="28">+C149-15018.5</f>
        <v>28802.381999999998</v>
      </c>
      <c r="R149" s="34"/>
      <c r="S149" s="34">
        <f t="shared" si="16"/>
        <v>2.1466620438876573E-5</v>
      </c>
      <c r="T149" s="34">
        <v>0.1</v>
      </c>
      <c r="U149">
        <f t="shared" si="24"/>
        <v>2.1466620438876573E-6</v>
      </c>
      <c r="AD149">
        <v>12</v>
      </c>
      <c r="AF149" t="s">
        <v>44</v>
      </c>
      <c r="AH149" t="s">
        <v>38</v>
      </c>
      <c r="AO149">
        <v>12465</v>
      </c>
      <c r="AP149">
        <v>-8.4130999966873787E-3</v>
      </c>
    </row>
    <row r="150" spans="1:42">
      <c r="A150" s="31" t="s">
        <v>66</v>
      </c>
      <c r="B150" s="38"/>
      <c r="C150" s="30">
        <v>43837.345999999998</v>
      </c>
      <c r="D150" s="30" t="s">
        <v>273</v>
      </c>
      <c r="E150" s="31">
        <f t="shared" si="25"/>
        <v>11978.994496352114</v>
      </c>
      <c r="F150" s="34">
        <f t="shared" si="26"/>
        <v>11979</v>
      </c>
      <c r="G150" s="34">
        <f t="shared" si="23"/>
        <v>-3.3578600050532259E-3</v>
      </c>
      <c r="H150" s="34"/>
      <c r="I150" s="34">
        <f t="shared" si="27"/>
        <v>-3.3578600050532259E-3</v>
      </c>
      <c r="J150" s="34"/>
      <c r="K150" s="34"/>
      <c r="L150" s="34"/>
      <c r="M150" s="34"/>
      <c r="N150" s="34"/>
      <c r="O150" s="34"/>
      <c r="P150" s="34">
        <f t="shared" si="21"/>
        <v>1.0979420930473764E-3</v>
      </c>
      <c r="Q150" s="35">
        <f t="shared" si="28"/>
        <v>28818.845999999998</v>
      </c>
      <c r="R150" s="34"/>
      <c r="S150" s="34">
        <f t="shared" ref="S150:S213" si="29">+(P150-G150)^2</f>
        <v>1.985417233743773E-5</v>
      </c>
      <c r="T150" s="34">
        <v>0.1</v>
      </c>
      <c r="U150">
        <f t="shared" si="24"/>
        <v>1.9854172337437731E-6</v>
      </c>
      <c r="AB150" t="s">
        <v>72</v>
      </c>
      <c r="AH150" t="s">
        <v>71</v>
      </c>
      <c r="AO150">
        <v>17968</v>
      </c>
      <c r="AP150">
        <v>8.7088000145740807E-4</v>
      </c>
    </row>
    <row r="151" spans="1:42">
      <c r="A151" s="31" t="s">
        <v>67</v>
      </c>
      <c r="B151" s="38"/>
      <c r="C151" s="30">
        <v>43845.285000000003</v>
      </c>
      <c r="D151" s="30" t="s">
        <v>273</v>
      </c>
      <c r="E151" s="31">
        <f t="shared" si="25"/>
        <v>11992.006790060392</v>
      </c>
      <c r="F151" s="34">
        <f t="shared" si="26"/>
        <v>11992</v>
      </c>
      <c r="G151" s="34">
        <f t="shared" si="23"/>
        <v>4.142720004892908E-3</v>
      </c>
      <c r="H151" s="34"/>
      <c r="I151" s="34">
        <f t="shared" si="27"/>
        <v>4.142720004892908E-3</v>
      </c>
      <c r="J151" s="34"/>
      <c r="K151" s="34"/>
      <c r="L151" s="34"/>
      <c r="M151" s="34"/>
      <c r="N151" s="34"/>
      <c r="O151" s="34"/>
      <c r="P151" s="34">
        <f t="shared" si="21"/>
        <v>1.0857700240932792E-3</v>
      </c>
      <c r="Q151" s="35">
        <f t="shared" si="28"/>
        <v>28826.785000000003</v>
      </c>
      <c r="R151" s="34"/>
      <c r="S151" s="34">
        <f t="shared" si="29"/>
        <v>9.3449431851108516E-6</v>
      </c>
      <c r="T151" s="34">
        <v>0.1</v>
      </c>
      <c r="U151">
        <f t="shared" si="24"/>
        <v>9.3449431851108522E-7</v>
      </c>
      <c r="AB151" t="s">
        <v>72</v>
      </c>
      <c r="AH151" t="s">
        <v>71</v>
      </c>
      <c r="AO151">
        <v>18045</v>
      </c>
      <c r="AP151">
        <v>-1.261030000023311E-2</v>
      </c>
    </row>
    <row r="152" spans="1:42">
      <c r="A152" s="31" t="s">
        <v>629</v>
      </c>
      <c r="B152" s="31" t="s">
        <v>108</v>
      </c>
      <c r="C152" s="30">
        <v>43848.339</v>
      </c>
      <c r="D152" s="30" t="s">
        <v>273</v>
      </c>
      <c r="E152" s="34">
        <f t="shared" si="25"/>
        <v>11997.012400966678</v>
      </c>
      <c r="F152" s="34">
        <f t="shared" si="26"/>
        <v>11997</v>
      </c>
      <c r="G152" s="34">
        <f t="shared" si="23"/>
        <v>7.5660200018319301E-3</v>
      </c>
      <c r="H152" s="34"/>
      <c r="I152" s="34">
        <f t="shared" si="27"/>
        <v>7.5660200018319301E-3</v>
      </c>
      <c r="J152" s="34"/>
      <c r="L152" s="34"/>
      <c r="M152" s="34"/>
      <c r="N152" s="34"/>
      <c r="O152" s="34">
        <f ca="1">+C$11+C$12*F152</f>
        <v>0.15002412215547309</v>
      </c>
      <c r="P152" s="34">
        <f t="shared" si="21"/>
        <v>1.0810792101406119E-3</v>
      </c>
      <c r="Q152" s="35">
        <f t="shared" si="28"/>
        <v>28829.839</v>
      </c>
      <c r="R152" s="34"/>
      <c r="S152" s="34">
        <f t="shared" si="29"/>
        <v>4.2054457071742021E-5</v>
      </c>
      <c r="T152" s="34">
        <v>1</v>
      </c>
      <c r="U152">
        <f t="shared" si="24"/>
        <v>4.2054457071742021E-5</v>
      </c>
    </row>
    <row r="153" spans="1:42">
      <c r="A153" s="31" t="s">
        <v>691</v>
      </c>
      <c r="B153" s="31" t="s">
        <v>108</v>
      </c>
      <c r="C153" s="30">
        <v>43876.391000000003</v>
      </c>
      <c r="D153" s="30" t="s">
        <v>273</v>
      </c>
      <c r="E153" s="34">
        <f t="shared" si="25"/>
        <v>12042.990592565669</v>
      </c>
      <c r="F153" s="34">
        <f t="shared" si="26"/>
        <v>12043</v>
      </c>
      <c r="G153" s="34">
        <f t="shared" si="23"/>
        <v>-5.7396199990762398E-3</v>
      </c>
      <c r="H153" s="34"/>
      <c r="I153" s="34">
        <f t="shared" si="27"/>
        <v>-5.7396199990762398E-3</v>
      </c>
      <c r="J153" s="34"/>
      <c r="L153" s="34"/>
      <c r="M153" s="34"/>
      <c r="N153" s="34"/>
      <c r="O153" s="34">
        <f ca="1">+C$11+C$12*F153</f>
        <v>0.14953968028476855</v>
      </c>
      <c r="P153" s="34">
        <f t="shared" si="21"/>
        <v>1.0376826319497112E-3</v>
      </c>
      <c r="Q153" s="35">
        <f t="shared" si="28"/>
        <v>28857.891000000003</v>
      </c>
      <c r="R153" s="34"/>
      <c r="S153" s="34">
        <f t="shared" si="29"/>
        <v>4.5931830952511278E-5</v>
      </c>
      <c r="T153" s="34">
        <v>1</v>
      </c>
      <c r="U153">
        <f t="shared" si="24"/>
        <v>4.5931830952511278E-5</v>
      </c>
    </row>
    <row r="154" spans="1:42">
      <c r="A154" s="31" t="s">
        <v>58</v>
      </c>
      <c r="B154" s="38"/>
      <c r="C154" s="30">
        <v>44133.857000000004</v>
      </c>
      <c r="D154" s="30" t="s">
        <v>273</v>
      </c>
      <c r="E154" s="31">
        <f t="shared" si="25"/>
        <v>12464.986210640114</v>
      </c>
      <c r="F154" s="34">
        <f t="shared" si="26"/>
        <v>12465</v>
      </c>
      <c r="G154" s="34">
        <f t="shared" si="23"/>
        <v>-8.4130999966873787E-3</v>
      </c>
      <c r="H154" s="34"/>
      <c r="I154" s="34">
        <f t="shared" si="27"/>
        <v>-8.4130999966873787E-3</v>
      </c>
      <c r="J154" s="34"/>
      <c r="K154" s="34"/>
      <c r="L154" s="34"/>
      <c r="M154" s="34"/>
      <c r="N154" s="34"/>
      <c r="O154" s="34"/>
      <c r="P154" s="34">
        <f t="shared" si="21"/>
        <v>6.1927025676947536E-4</v>
      </c>
      <c r="Q154" s="35">
        <f t="shared" si="28"/>
        <v>29115.357000000004</v>
      </c>
      <c r="R154" s="34"/>
      <c r="S154" s="34">
        <f t="shared" si="29"/>
        <v>8.1583712395532235E-5</v>
      </c>
      <c r="T154" s="34">
        <v>0.1</v>
      </c>
      <c r="U154">
        <f t="shared" si="24"/>
        <v>8.1583712395532235E-6</v>
      </c>
      <c r="AO154">
        <v>13053</v>
      </c>
      <c r="AP154">
        <v>7.6698000339092687E-4</v>
      </c>
    </row>
    <row r="155" spans="1:42">
      <c r="A155" s="31" t="s">
        <v>691</v>
      </c>
      <c r="B155" s="31" t="s">
        <v>108</v>
      </c>
      <c r="C155" s="30">
        <v>44140.572999999997</v>
      </c>
      <c r="D155" s="30" t="s">
        <v>273</v>
      </c>
      <c r="E155" s="34">
        <f t="shared" si="25"/>
        <v>12475.993965337764</v>
      </c>
      <c r="F155" s="34">
        <f t="shared" si="26"/>
        <v>12476</v>
      </c>
      <c r="G155" s="34">
        <f t="shared" si="23"/>
        <v>-3.6818400039919652E-3</v>
      </c>
      <c r="H155" s="34"/>
      <c r="I155" s="34">
        <f t="shared" si="27"/>
        <v>-3.6818400039919652E-3</v>
      </c>
      <c r="J155" s="34"/>
      <c r="L155" s="34"/>
      <c r="M155" s="34"/>
      <c r="N155" s="34"/>
      <c r="O155" s="34">
        <f ca="1">+C$11+C$12*F155</f>
        <v>0.14497960789313663</v>
      </c>
      <c r="P155" s="34">
        <f t="shared" si="21"/>
        <v>6.0787429699358728E-4</v>
      </c>
      <c r="Q155" s="35">
        <f t="shared" si="28"/>
        <v>29122.072999999997</v>
      </c>
      <c r="R155" s="34"/>
      <c r="S155" s="34">
        <f t="shared" si="29"/>
        <v>1.8401648784079966E-5</v>
      </c>
      <c r="T155" s="34">
        <v>1</v>
      </c>
      <c r="U155">
        <f t="shared" si="24"/>
        <v>1.8401648784079966E-5</v>
      </c>
    </row>
    <row r="156" spans="1:42">
      <c r="A156" s="31" t="s">
        <v>691</v>
      </c>
      <c r="B156" s="31" t="s">
        <v>108</v>
      </c>
      <c r="C156" s="30">
        <v>44167.430999999997</v>
      </c>
      <c r="D156" s="30" t="s">
        <v>273</v>
      </c>
      <c r="E156" s="34">
        <f t="shared" si="25"/>
        <v>12520.015149922305</v>
      </c>
      <c r="F156" s="34">
        <f t="shared" si="26"/>
        <v>12520</v>
      </c>
      <c r="G156" s="34">
        <f t="shared" si="23"/>
        <v>9.2431999946711585E-3</v>
      </c>
      <c r="H156" s="34"/>
      <c r="I156" s="34">
        <f t="shared" si="27"/>
        <v>9.2431999946711585E-3</v>
      </c>
      <c r="J156" s="34"/>
      <c r="L156" s="34"/>
      <c r="M156" s="34"/>
      <c r="N156" s="34"/>
      <c r="O156" s="34">
        <f ca="1">+C$11+C$12*F156</f>
        <v>0.14451622871246272</v>
      </c>
      <c r="P156" s="34">
        <f t="shared" si="21"/>
        <v>5.6204176335476058E-4</v>
      </c>
      <c r="Q156" s="35">
        <f t="shared" si="28"/>
        <v>29148.930999999997</v>
      </c>
      <c r="R156" s="34"/>
      <c r="S156" s="34">
        <f t="shared" si="29"/>
        <v>7.5362508237152451E-5</v>
      </c>
      <c r="T156" s="34">
        <v>1</v>
      </c>
      <c r="U156">
        <f t="shared" si="24"/>
        <v>7.5362508237152451E-5</v>
      </c>
    </row>
    <row r="157" spans="1:42">
      <c r="A157" s="31" t="s">
        <v>58</v>
      </c>
      <c r="B157" s="38"/>
      <c r="C157" s="30">
        <v>44492.614000000001</v>
      </c>
      <c r="D157" s="30" t="s">
        <v>273</v>
      </c>
      <c r="E157" s="31">
        <f t="shared" si="25"/>
        <v>13053.001257106571</v>
      </c>
      <c r="F157" s="34">
        <f t="shared" si="26"/>
        <v>13053</v>
      </c>
      <c r="G157" s="34">
        <f t="shared" si="23"/>
        <v>7.6698000339092687E-4</v>
      </c>
      <c r="H157" s="34"/>
      <c r="I157" s="34">
        <f t="shared" si="27"/>
        <v>7.6698000339092687E-4</v>
      </c>
      <c r="J157" s="34"/>
      <c r="K157" s="34"/>
      <c r="L157" s="34"/>
      <c r="M157" s="34"/>
      <c r="N157" s="34"/>
      <c r="O157" s="34"/>
      <c r="P157" s="34">
        <f t="shared" si="21"/>
        <v>-2.4761744786737372E-5</v>
      </c>
      <c r="Q157" s="35">
        <f t="shared" si="28"/>
        <v>29474.114000000001</v>
      </c>
      <c r="R157" s="34"/>
      <c r="S157" s="34">
        <f t="shared" si="29"/>
        <v>6.2685499580742388E-7</v>
      </c>
      <c r="T157" s="34">
        <v>0.1</v>
      </c>
      <c r="U157">
        <f t="shared" si="24"/>
        <v>6.2685499580742391E-8</v>
      </c>
      <c r="AO157">
        <v>13099</v>
      </c>
      <c r="AP157">
        <v>2.4613400019006804E-3</v>
      </c>
    </row>
    <row r="158" spans="1:42">
      <c r="A158" s="31" t="s">
        <v>58</v>
      </c>
      <c r="B158" s="38"/>
      <c r="C158" s="30">
        <v>44520.680999999997</v>
      </c>
      <c r="D158" s="30" t="s">
        <v>273</v>
      </c>
      <c r="E158" s="31">
        <f t="shared" si="25"/>
        <v>13099.004034220805</v>
      </c>
      <c r="F158" s="34">
        <f t="shared" si="26"/>
        <v>13099</v>
      </c>
      <c r="G158" s="34">
        <f t="shared" si="23"/>
        <v>2.4613400019006804E-3</v>
      </c>
      <c r="H158" s="34"/>
      <c r="I158" s="34">
        <f t="shared" si="27"/>
        <v>2.4613400019006804E-3</v>
      </c>
      <c r="J158" s="34"/>
      <c r="K158" s="34"/>
      <c r="L158" s="34"/>
      <c r="M158" s="34"/>
      <c r="N158" s="34"/>
      <c r="O158" s="34"/>
      <c r="P158" s="34">
        <f t="shared" si="21"/>
        <v>-7.8142278140146126E-5</v>
      </c>
      <c r="Q158" s="35">
        <f t="shared" si="28"/>
        <v>29502.180999999997</v>
      </c>
      <c r="R158" s="34"/>
      <c r="S158" s="34">
        <f t="shared" si="29"/>
        <v>6.4489702506413546E-6</v>
      </c>
      <c r="T158" s="34">
        <v>0.1</v>
      </c>
      <c r="U158">
        <f t="shared" si="24"/>
        <v>6.448970250641355E-7</v>
      </c>
      <c r="AO158">
        <v>13130</v>
      </c>
      <c r="AP158">
        <v>-2.1142000041436404E-3</v>
      </c>
    </row>
    <row r="159" spans="1:42">
      <c r="A159" s="31" t="s">
        <v>58</v>
      </c>
      <c r="B159" s="38"/>
      <c r="C159" s="30">
        <v>44539.59</v>
      </c>
      <c r="D159" s="30" t="s">
        <v>273</v>
      </c>
      <c r="E159" s="31">
        <f t="shared" si="25"/>
        <v>13129.996534753573</v>
      </c>
      <c r="F159" s="34">
        <f t="shared" si="26"/>
        <v>13130</v>
      </c>
      <c r="G159" s="34">
        <f t="shared" si="23"/>
        <v>-2.1142000041436404E-3</v>
      </c>
      <c r="H159" s="34"/>
      <c r="I159" s="34">
        <f t="shared" si="27"/>
        <v>-2.1142000041436404E-3</v>
      </c>
      <c r="J159" s="34"/>
      <c r="K159" s="34"/>
      <c r="L159" s="34"/>
      <c r="M159" s="34"/>
      <c r="N159" s="34"/>
      <c r="O159" s="34"/>
      <c r="P159" s="34">
        <f t="shared" si="21"/>
        <v>-1.1436141908101674E-4</v>
      </c>
      <c r="Q159" s="35">
        <f t="shared" si="28"/>
        <v>29521.089999999997</v>
      </c>
      <c r="R159" s="34"/>
      <c r="S159" s="34">
        <f t="shared" si="29"/>
        <v>3.9993543663052766E-6</v>
      </c>
      <c r="T159" s="34">
        <v>0.1</v>
      </c>
      <c r="U159">
        <f t="shared" si="24"/>
        <v>3.9993543663052771E-7</v>
      </c>
      <c r="AO159">
        <v>13253</v>
      </c>
      <c r="AP159">
        <v>1.3698980001208838E-2</v>
      </c>
    </row>
    <row r="160" spans="1:42">
      <c r="A160" s="31" t="s">
        <v>58</v>
      </c>
      <c r="B160" s="38"/>
      <c r="C160" s="30">
        <v>44614.65</v>
      </c>
      <c r="D160" s="30" t="s">
        <v>273</v>
      </c>
      <c r="E160" s="31">
        <f t="shared" si="25"/>
        <v>13253.022453098791</v>
      </c>
      <c r="F160" s="34">
        <f t="shared" si="26"/>
        <v>13253</v>
      </c>
      <c r="G160" s="34">
        <f t="shared" si="23"/>
        <v>1.3698980001208838E-2</v>
      </c>
      <c r="H160" s="34"/>
      <c r="I160" s="34">
        <f t="shared" si="27"/>
        <v>1.3698980001208838E-2</v>
      </c>
      <c r="J160" s="34"/>
      <c r="K160" s="34"/>
      <c r="L160" s="34"/>
      <c r="M160" s="34"/>
      <c r="N160" s="34"/>
      <c r="O160" s="34"/>
      <c r="P160" s="34">
        <f t="shared" si="21"/>
        <v>-2.6001622341285599E-4</v>
      </c>
      <c r="Q160" s="35">
        <f t="shared" si="28"/>
        <v>29596.15</v>
      </c>
      <c r="R160" s="34"/>
      <c r="S160" s="34">
        <f t="shared" si="29"/>
        <v>1.9485357559900272E-4</v>
      </c>
      <c r="T160" s="34">
        <v>0.1</v>
      </c>
      <c r="U160">
        <f t="shared" si="24"/>
        <v>1.9485357559900275E-5</v>
      </c>
      <c r="AO160">
        <v>13669</v>
      </c>
      <c r="AP160">
        <v>3.1754000519867986E-4</v>
      </c>
    </row>
    <row r="161" spans="1:42">
      <c r="A161" s="18" t="s">
        <v>148</v>
      </c>
      <c r="B161" s="38" t="s">
        <v>108</v>
      </c>
      <c r="C161" s="30">
        <v>44868.444600000003</v>
      </c>
      <c r="D161" s="37" t="s">
        <v>271</v>
      </c>
      <c r="E161" s="31">
        <f t="shared" si="25"/>
        <v>13669.000520458974</v>
      </c>
      <c r="F161" s="34">
        <f t="shared" si="26"/>
        <v>13669</v>
      </c>
      <c r="G161" s="34">
        <f t="shared" si="23"/>
        <v>3.1754000519867986E-4</v>
      </c>
      <c r="H161" s="34"/>
      <c r="I161" s="34"/>
      <c r="J161" s="34">
        <f>G161</f>
        <v>3.1754000519867986E-4</v>
      </c>
      <c r="K161" s="34"/>
      <c r="L161" s="34"/>
      <c r="M161" s="34"/>
      <c r="N161" s="34"/>
      <c r="O161" s="34"/>
      <c r="P161" s="34">
        <f t="shared" si="21"/>
        <v>-7.7568002938382605E-4</v>
      </c>
      <c r="Q161" s="35">
        <f t="shared" si="28"/>
        <v>29849.944600000003</v>
      </c>
      <c r="R161" s="34"/>
      <c r="S161" s="34">
        <f t="shared" si="29"/>
        <v>1.1951300440125754E-6</v>
      </c>
      <c r="T161" s="34">
        <v>0.5</v>
      </c>
      <c r="U161">
        <f t="shared" si="24"/>
        <v>5.975650220062877E-7</v>
      </c>
      <c r="AB161" t="s">
        <v>62</v>
      </c>
      <c r="AD161">
        <v>9</v>
      </c>
      <c r="AF161" t="s">
        <v>80</v>
      </c>
      <c r="AH161" t="s">
        <v>38</v>
      </c>
      <c r="AO161">
        <v>22723</v>
      </c>
      <c r="AP161">
        <v>-2.1670819995051716E-2</v>
      </c>
    </row>
    <row r="162" spans="1:42">
      <c r="A162" s="31" t="s">
        <v>58</v>
      </c>
      <c r="B162" s="38"/>
      <c r="C162" s="30">
        <v>44880.642999999996</v>
      </c>
      <c r="D162" s="30" t="s">
        <v>273</v>
      </c>
      <c r="E162" s="31">
        <f t="shared" si="25"/>
        <v>13688.994117079563</v>
      </c>
      <c r="F162" s="34">
        <f t="shared" si="26"/>
        <v>13689</v>
      </c>
      <c r="G162" s="34">
        <f t="shared" si="23"/>
        <v>-3.5892599989892915E-3</v>
      </c>
      <c r="H162" s="34"/>
      <c r="I162" s="34">
        <f>G162</f>
        <v>-3.5892599989892915E-3</v>
      </c>
      <c r="J162" s="34"/>
      <c r="K162" s="34"/>
      <c r="L162" s="34"/>
      <c r="M162" s="34"/>
      <c r="N162" s="34"/>
      <c r="O162" s="34"/>
      <c r="P162" s="34">
        <f t="shared" si="21"/>
        <v>-8.0136768097481201E-4</v>
      </c>
      <c r="Q162" s="35">
        <f t="shared" si="28"/>
        <v>29862.142999999996</v>
      </c>
      <c r="R162" s="34"/>
      <c r="S162" s="34">
        <f t="shared" si="29"/>
        <v>7.7723435768441477E-6</v>
      </c>
      <c r="T162" s="34">
        <v>0.1</v>
      </c>
      <c r="U162">
        <f t="shared" si="24"/>
        <v>7.7723435768441486E-7</v>
      </c>
      <c r="AO162">
        <v>13689</v>
      </c>
      <c r="AP162">
        <v>-3.5892599989892915E-3</v>
      </c>
    </row>
    <row r="163" spans="1:42">
      <c r="A163" s="18" t="s">
        <v>149</v>
      </c>
      <c r="B163" s="116" t="s">
        <v>110</v>
      </c>
      <c r="C163" s="30">
        <v>45213.462200000002</v>
      </c>
      <c r="D163" s="37" t="s">
        <v>271</v>
      </c>
      <c r="E163" s="31">
        <f t="shared" si="25"/>
        <v>14234.496218370781</v>
      </c>
      <c r="F163" s="34">
        <f t="shared" si="26"/>
        <v>14234.5</v>
      </c>
      <c r="G163" s="34">
        <f t="shared" si="23"/>
        <v>-2.3072299954947084E-3</v>
      </c>
      <c r="H163" s="34"/>
      <c r="I163" s="34"/>
      <c r="J163" s="34">
        <f>G163</f>
        <v>-2.3072299954947084E-3</v>
      </c>
      <c r="K163" s="34"/>
      <c r="L163" s="34"/>
      <c r="M163" s="34"/>
      <c r="N163" s="34"/>
      <c r="O163" s="34"/>
      <c r="P163" s="34">
        <f t="shared" si="21"/>
        <v>-1.533699763417485E-3</v>
      </c>
      <c r="Q163" s="35">
        <f t="shared" si="28"/>
        <v>30194.962200000002</v>
      </c>
      <c r="R163" s="34"/>
      <c r="S163" s="34">
        <f t="shared" si="29"/>
        <v>5.9834901993744323E-7</v>
      </c>
      <c r="T163" s="34">
        <v>1</v>
      </c>
      <c r="U163">
        <f t="shared" si="24"/>
        <v>5.9834901993744323E-7</v>
      </c>
      <c r="AB163" t="s">
        <v>72</v>
      </c>
      <c r="AC163" t="s">
        <v>38</v>
      </c>
      <c r="AH163" t="s">
        <v>71</v>
      </c>
      <c r="AO163">
        <v>23891.5</v>
      </c>
      <c r="AP163">
        <v>-2.6945609999529552E-2</v>
      </c>
    </row>
    <row r="164" spans="1:42">
      <c r="A164" s="18" t="s">
        <v>149</v>
      </c>
      <c r="B164" s="116" t="s">
        <v>108</v>
      </c>
      <c r="C164" s="30">
        <v>45217.426599999999</v>
      </c>
      <c r="D164" s="37" t="s">
        <v>271</v>
      </c>
      <c r="E164" s="31">
        <f t="shared" si="25"/>
        <v>14240.994006149722</v>
      </c>
      <c r="F164" s="34">
        <f t="shared" si="26"/>
        <v>14241</v>
      </c>
      <c r="G164" s="34">
        <f t="shared" si="23"/>
        <v>-3.6569400035659783E-3</v>
      </c>
      <c r="H164" s="34"/>
      <c r="I164" s="34"/>
      <c r="J164" s="34">
        <f>G164</f>
        <v>-3.6569400035659783E-3</v>
      </c>
      <c r="K164" s="34"/>
      <c r="L164" s="34"/>
      <c r="M164" s="34"/>
      <c r="N164" s="34"/>
      <c r="O164" s="34"/>
      <c r="P164" s="34">
        <f t="shared" si="21"/>
        <v>-1.5427947191642109E-3</v>
      </c>
      <c r="Q164" s="35">
        <f t="shared" si="28"/>
        <v>30198.926599999999</v>
      </c>
      <c r="R164" s="34"/>
      <c r="S164" s="34">
        <f t="shared" si="29"/>
        <v>4.4696102835582299E-6</v>
      </c>
      <c r="T164" s="34">
        <v>1</v>
      </c>
      <c r="U164">
        <f t="shared" si="24"/>
        <v>4.4696102835582299E-6</v>
      </c>
      <c r="AB164" t="s">
        <v>72</v>
      </c>
      <c r="AC164" t="s">
        <v>84</v>
      </c>
      <c r="AH164" t="s">
        <v>71</v>
      </c>
      <c r="AO164">
        <v>23891.5</v>
      </c>
      <c r="AP164">
        <v>-2.6245610002661124E-2</v>
      </c>
    </row>
    <row r="165" spans="1:42">
      <c r="A165" s="18" t="s">
        <v>149</v>
      </c>
      <c r="B165" s="116" t="s">
        <v>110</v>
      </c>
      <c r="C165" s="30">
        <v>45218.347500000003</v>
      </c>
      <c r="D165" s="37" t="s">
        <v>271</v>
      </c>
      <c r="E165" s="31">
        <f t="shared" si="25"/>
        <v>14242.503392883065</v>
      </c>
      <c r="F165" s="34">
        <f t="shared" si="26"/>
        <v>14242.5</v>
      </c>
      <c r="G165" s="34">
        <f t="shared" si="23"/>
        <v>2.0700500026578084E-3</v>
      </c>
      <c r="H165" s="34"/>
      <c r="I165" s="34"/>
      <c r="J165" s="34">
        <f>G165</f>
        <v>2.0700500026578084E-3</v>
      </c>
      <c r="K165" s="34"/>
      <c r="L165" s="34"/>
      <c r="M165" s="34"/>
      <c r="N165" s="34"/>
      <c r="O165" s="34"/>
      <c r="P165" s="34">
        <f t="shared" si="21"/>
        <v>-1.5448947883018073E-3</v>
      </c>
      <c r="Q165" s="35">
        <f t="shared" si="28"/>
        <v>30199.847500000003</v>
      </c>
      <c r="R165" s="34"/>
      <c r="S165" s="34">
        <f t="shared" si="29"/>
        <v>1.3067825841686059E-5</v>
      </c>
      <c r="T165" s="34">
        <v>1</v>
      </c>
      <c r="U165">
        <f t="shared" si="24"/>
        <v>1.3067825841686059E-5</v>
      </c>
      <c r="AB165" t="s">
        <v>62</v>
      </c>
      <c r="AD165">
        <v>6</v>
      </c>
      <c r="AF165" t="s">
        <v>80</v>
      </c>
      <c r="AH165" t="s">
        <v>38</v>
      </c>
      <c r="AO165">
        <v>23891.5</v>
      </c>
      <c r="AP165">
        <v>-2.5545609998516738E-2</v>
      </c>
    </row>
    <row r="166" spans="1:42">
      <c r="A166" s="18" t="s">
        <v>149</v>
      </c>
      <c r="B166" s="116" t="s">
        <v>108</v>
      </c>
      <c r="C166" s="30">
        <v>45220.4784</v>
      </c>
      <c r="D166" s="37" t="s">
        <v>271</v>
      </c>
      <c r="E166" s="31">
        <f t="shared" si="25"/>
        <v>14245.996011180445</v>
      </c>
      <c r="F166" s="34">
        <f t="shared" si="26"/>
        <v>14246</v>
      </c>
      <c r="G166" s="34">
        <f t="shared" si="23"/>
        <v>-2.4336400019819848E-3</v>
      </c>
      <c r="H166" s="34"/>
      <c r="I166" s="34"/>
      <c r="J166" s="34">
        <f>G166</f>
        <v>-2.4336400019819848E-3</v>
      </c>
      <c r="K166" s="34"/>
      <c r="L166" s="34"/>
      <c r="M166" s="34"/>
      <c r="N166" s="34"/>
      <c r="O166" s="34"/>
      <c r="P166" s="34">
        <f t="shared" si="21"/>
        <v>-1.5497967480337591E-3</v>
      </c>
      <c r="Q166" s="35">
        <f t="shared" si="28"/>
        <v>30201.9784</v>
      </c>
      <c r="R166" s="34"/>
      <c r="S166" s="34">
        <f t="shared" si="29"/>
        <v>7.8117889754978794E-7</v>
      </c>
      <c r="T166" s="34">
        <v>1</v>
      </c>
      <c r="U166">
        <f t="shared" si="24"/>
        <v>7.8117889754978794E-7</v>
      </c>
      <c r="AO166">
        <v>23898</v>
      </c>
      <c r="AP166">
        <v>-2.0095319996471517E-2</v>
      </c>
    </row>
    <row r="167" spans="1:42">
      <c r="A167" s="31" t="s">
        <v>58</v>
      </c>
      <c r="B167" s="38"/>
      <c r="C167" s="30">
        <v>45221.690999999999</v>
      </c>
      <c r="D167" s="30" t="s">
        <v>273</v>
      </c>
      <c r="E167" s="31">
        <f t="shared" si="25"/>
        <v>14247.983504233805</v>
      </c>
      <c r="F167" s="34">
        <f t="shared" si="26"/>
        <v>14248</v>
      </c>
      <c r="G167" s="34">
        <f t="shared" si="23"/>
        <v>-1.0064319998491555E-2</v>
      </c>
      <c r="H167" s="34"/>
      <c r="I167" s="34">
        <f>G167</f>
        <v>-1.0064319998491555E-2</v>
      </c>
      <c r="J167" s="34"/>
      <c r="K167" s="34"/>
      <c r="L167" s="34"/>
      <c r="M167" s="34"/>
      <c r="N167" s="34"/>
      <c r="O167" s="34"/>
      <c r="P167" s="34">
        <f t="shared" si="21"/>
        <v>-1.5525989983102943E-3</v>
      </c>
      <c r="Q167" s="35">
        <f t="shared" si="28"/>
        <v>30203.190999999999</v>
      </c>
      <c r="R167" s="34"/>
      <c r="S167" s="34">
        <f t="shared" si="29"/>
        <v>7.2449394384926691E-5</v>
      </c>
      <c r="T167" s="34">
        <v>0.1</v>
      </c>
      <c r="U167">
        <f t="shared" si="24"/>
        <v>7.2449394384926691E-6</v>
      </c>
      <c r="AO167">
        <v>14234.5</v>
      </c>
      <c r="AP167">
        <v>-2.3072299954947084E-3</v>
      </c>
    </row>
    <row r="168" spans="1:42">
      <c r="A168" s="31" t="s">
        <v>70</v>
      </c>
      <c r="B168" s="38" t="s">
        <v>110</v>
      </c>
      <c r="C168" s="30">
        <v>45576.483999999997</v>
      </c>
      <c r="D168" s="37" t="s">
        <v>271</v>
      </c>
      <c r="E168" s="31">
        <f t="shared" si="25"/>
        <v>14829.501418535056</v>
      </c>
      <c r="F168" s="34">
        <f t="shared" si="26"/>
        <v>14829.5</v>
      </c>
      <c r="G168" s="34">
        <f t="shared" si="23"/>
        <v>8.6546999955317006E-4</v>
      </c>
      <c r="H168" s="34"/>
      <c r="I168" s="34"/>
      <c r="J168" s="34">
        <f>G168</f>
        <v>8.6546999955317006E-4</v>
      </c>
      <c r="K168" s="34"/>
      <c r="L168" s="34"/>
      <c r="M168" s="34"/>
      <c r="N168" s="34"/>
      <c r="O168" s="34"/>
      <c r="P168" s="34">
        <f t="shared" si="21"/>
        <v>-2.4022224238464153E-3</v>
      </c>
      <c r="Q168" s="35">
        <f t="shared" si="28"/>
        <v>30557.983999999997</v>
      </c>
      <c r="R168" s="34"/>
      <c r="S168" s="34">
        <f t="shared" si="29"/>
        <v>1.0677813773943056E-5</v>
      </c>
      <c r="T168" s="34">
        <v>1</v>
      </c>
      <c r="U168">
        <f t="shared" si="24"/>
        <v>1.0677813773943056E-5</v>
      </c>
      <c r="AB168" t="s">
        <v>62</v>
      </c>
      <c r="AD168">
        <v>8</v>
      </c>
      <c r="AF168" t="s">
        <v>80</v>
      </c>
      <c r="AH168" t="s">
        <v>38</v>
      </c>
      <c r="AO168">
        <v>23898</v>
      </c>
      <c r="AP168">
        <v>-1.9095319999905769E-2</v>
      </c>
    </row>
    <row r="169" spans="1:42">
      <c r="A169" s="31" t="s">
        <v>70</v>
      </c>
      <c r="B169" s="38"/>
      <c r="C169" s="30">
        <v>45638.411</v>
      </c>
      <c r="D169" s="37" t="s">
        <v>271</v>
      </c>
      <c r="E169" s="31">
        <f t="shared" si="25"/>
        <v>14931.001898755736</v>
      </c>
      <c r="F169" s="34">
        <f t="shared" si="26"/>
        <v>14931</v>
      </c>
      <c r="G169" s="34">
        <f t="shared" si="23"/>
        <v>1.158459999714978E-3</v>
      </c>
      <c r="H169" s="34"/>
      <c r="I169" s="34"/>
      <c r="J169" s="34">
        <f>G169</f>
        <v>1.158459999714978E-3</v>
      </c>
      <c r="K169" s="34"/>
      <c r="L169" s="34"/>
      <c r="M169" s="34"/>
      <c r="N169" s="34"/>
      <c r="O169" s="34"/>
      <c r="P169" s="34">
        <f t="shared" si="21"/>
        <v>-2.5576472122974987E-3</v>
      </c>
      <c r="Q169" s="35">
        <f t="shared" si="28"/>
        <v>30619.911</v>
      </c>
      <c r="R169" s="34"/>
      <c r="S169" s="34">
        <f t="shared" si="29"/>
        <v>1.3809452811171144E-5</v>
      </c>
      <c r="T169" s="34">
        <v>1</v>
      </c>
      <c r="U169">
        <f t="shared" si="24"/>
        <v>1.3809452811171144E-5</v>
      </c>
      <c r="AB169" t="s">
        <v>72</v>
      </c>
      <c r="AC169" t="s">
        <v>82</v>
      </c>
      <c r="AH169" t="s">
        <v>71</v>
      </c>
      <c r="AO169">
        <v>23898</v>
      </c>
      <c r="AP169">
        <v>-1.8695319995458703E-2</v>
      </c>
    </row>
    <row r="170" spans="1:42">
      <c r="A170" s="31" t="s">
        <v>58</v>
      </c>
      <c r="B170" s="38"/>
      <c r="C170" s="30">
        <v>46021.572999999997</v>
      </c>
      <c r="D170" s="30" t="s">
        <v>273</v>
      </c>
      <c r="E170" s="31">
        <f t="shared" si="25"/>
        <v>15559.017578545063</v>
      </c>
      <c r="F170" s="34">
        <f t="shared" si="26"/>
        <v>15559</v>
      </c>
      <c r="G170" s="34">
        <f t="shared" si="23"/>
        <v>1.0724939995270688E-2</v>
      </c>
      <c r="H170" s="34"/>
      <c r="I170" s="34">
        <f t="shared" ref="I170:I176" si="30">G170</f>
        <v>1.0724939995270688E-2</v>
      </c>
      <c r="J170" s="34"/>
      <c r="K170" s="34"/>
      <c r="L170" s="34"/>
      <c r="M170" s="34"/>
      <c r="N170" s="34"/>
      <c r="O170" s="34"/>
      <c r="P170" s="34">
        <f t="shared" si="21"/>
        <v>-3.5663701692377134E-3</v>
      </c>
      <c r="Q170" s="35">
        <f t="shared" si="28"/>
        <v>31003.072999999997</v>
      </c>
      <c r="R170" s="34"/>
      <c r="S170" s="34">
        <f t="shared" si="29"/>
        <v>2.0424154621818114E-4</v>
      </c>
      <c r="T170" s="34">
        <v>0.1</v>
      </c>
      <c r="U170">
        <f t="shared" si="24"/>
        <v>2.0424154621818116E-5</v>
      </c>
      <c r="AO170">
        <v>14241</v>
      </c>
      <c r="AP170">
        <v>-3.6569400035659783E-3</v>
      </c>
    </row>
    <row r="171" spans="1:42">
      <c r="A171" s="31" t="s">
        <v>58</v>
      </c>
      <c r="B171" s="38"/>
      <c r="C171" s="30">
        <v>46024.614999999998</v>
      </c>
      <c r="D171" s="30" t="s">
        <v>273</v>
      </c>
      <c r="E171" s="31">
        <f t="shared" si="25"/>
        <v>15564.003521039152</v>
      </c>
      <c r="F171" s="34">
        <f t="shared" si="26"/>
        <v>15564</v>
      </c>
      <c r="G171" s="34">
        <f t="shared" si="23"/>
        <v>2.148239997040946E-3</v>
      </c>
      <c r="H171" s="34"/>
      <c r="I171" s="34">
        <f t="shared" si="30"/>
        <v>2.148239997040946E-3</v>
      </c>
      <c r="J171" s="34"/>
      <c r="K171" s="34"/>
      <c r="L171" s="34"/>
      <c r="M171" s="34"/>
      <c r="N171" s="34"/>
      <c r="O171" s="34"/>
      <c r="P171" s="34">
        <f t="shared" si="21"/>
        <v>-3.5747266584276044E-3</v>
      </c>
      <c r="Q171" s="35">
        <f t="shared" si="28"/>
        <v>31006.114999999998</v>
      </c>
      <c r="R171" s="34"/>
      <c r="S171" s="34">
        <f t="shared" si="29"/>
        <v>3.2752347339604887E-5</v>
      </c>
      <c r="T171" s="34">
        <v>0.1</v>
      </c>
      <c r="U171">
        <f t="shared" si="24"/>
        <v>3.2752347339604889E-6</v>
      </c>
      <c r="AD171">
        <v>9</v>
      </c>
      <c r="AF171" t="s">
        <v>36</v>
      </c>
      <c r="AH171" t="s">
        <v>38</v>
      </c>
      <c r="AO171">
        <v>14246</v>
      </c>
      <c r="AP171">
        <v>-2.4336400019819848E-3</v>
      </c>
    </row>
    <row r="172" spans="1:42">
      <c r="A172" s="31" t="s">
        <v>58</v>
      </c>
      <c r="B172" s="38"/>
      <c r="C172" s="30">
        <v>46038.650999999998</v>
      </c>
      <c r="D172" s="30" t="s">
        <v>273</v>
      </c>
      <c r="E172" s="31">
        <f t="shared" si="25"/>
        <v>15587.009007182149</v>
      </c>
      <c r="F172" s="34">
        <f t="shared" si="26"/>
        <v>15587</v>
      </c>
      <c r="G172" s="34">
        <f t="shared" si="23"/>
        <v>5.495420002262108E-3</v>
      </c>
      <c r="H172" s="34"/>
      <c r="I172" s="34">
        <f t="shared" si="30"/>
        <v>5.495420002262108E-3</v>
      </c>
      <c r="J172" s="34"/>
      <c r="K172" s="34"/>
      <c r="L172" s="34"/>
      <c r="M172" s="34"/>
      <c r="N172" s="34"/>
      <c r="O172" s="34"/>
      <c r="P172" s="34">
        <f t="shared" si="21"/>
        <v>-3.6132326902220575E-3</v>
      </c>
      <c r="Q172" s="35">
        <f t="shared" si="28"/>
        <v>31020.150999999998</v>
      </c>
      <c r="R172" s="34"/>
      <c r="S172" s="34">
        <f t="shared" si="29"/>
        <v>8.2967553872299039E-5</v>
      </c>
      <c r="T172" s="34">
        <v>0.1</v>
      </c>
      <c r="U172">
        <f t="shared" si="24"/>
        <v>8.2967553872299042E-6</v>
      </c>
      <c r="AD172">
        <v>7</v>
      </c>
      <c r="AF172" t="s">
        <v>36</v>
      </c>
      <c r="AH172" t="s">
        <v>38</v>
      </c>
      <c r="AO172">
        <v>14248</v>
      </c>
      <c r="AP172">
        <v>-1.0064319998491555E-2</v>
      </c>
    </row>
    <row r="173" spans="1:42">
      <c r="A173" s="31" t="s">
        <v>58</v>
      </c>
      <c r="B173" s="38"/>
      <c r="C173" s="30">
        <v>46057.555999999997</v>
      </c>
      <c r="D173" s="30" t="s">
        <v>273</v>
      </c>
      <c r="E173" s="31">
        <f t="shared" si="25"/>
        <v>15617.994951577513</v>
      </c>
      <c r="F173" s="34">
        <f t="shared" si="26"/>
        <v>15618</v>
      </c>
      <c r="G173" s="34">
        <f t="shared" si="23"/>
        <v>-3.08012000459712E-3</v>
      </c>
      <c r="H173" s="34"/>
      <c r="I173" s="34">
        <f t="shared" si="30"/>
        <v>-3.08012000459712E-3</v>
      </c>
      <c r="J173" s="34"/>
      <c r="K173" s="34"/>
      <c r="L173" s="34"/>
      <c r="M173" s="34"/>
      <c r="N173" s="34"/>
      <c r="O173" s="34"/>
      <c r="P173" s="34">
        <f t="shared" si="21"/>
        <v>-3.6653041552277693E-3</v>
      </c>
      <c r="Q173" s="35">
        <f t="shared" si="28"/>
        <v>31039.055999999997</v>
      </c>
      <c r="R173" s="34"/>
      <c r="S173" s="34">
        <f t="shared" si="29"/>
        <v>3.4244049014931446E-7</v>
      </c>
      <c r="T173" s="34">
        <v>0.1</v>
      </c>
      <c r="U173">
        <f t="shared" si="24"/>
        <v>3.4244049014931448E-8</v>
      </c>
      <c r="AD173">
        <v>8</v>
      </c>
      <c r="AF173" t="s">
        <v>36</v>
      </c>
      <c r="AH173" t="s">
        <v>38</v>
      </c>
      <c r="AO173">
        <v>14829.5</v>
      </c>
      <c r="AP173">
        <v>8.6546999955317006E-4</v>
      </c>
    </row>
    <row r="174" spans="1:42">
      <c r="A174" s="31" t="s">
        <v>58</v>
      </c>
      <c r="B174" s="38"/>
      <c r="C174" s="30">
        <v>46060.597000000002</v>
      </c>
      <c r="D174" s="30" t="s">
        <v>273</v>
      </c>
      <c r="E174" s="31">
        <f t="shared" si="25"/>
        <v>15622.979255037257</v>
      </c>
      <c r="F174" s="34">
        <f t="shared" si="26"/>
        <v>15623</v>
      </c>
      <c r="G174" s="34">
        <f t="shared" ref="G174:G205" si="31">+C174-(C$7+F174*C$8)</f>
        <v>-1.265681999939261E-2</v>
      </c>
      <c r="H174" s="34"/>
      <c r="I174" s="34">
        <f t="shared" si="30"/>
        <v>-1.265681999939261E-2</v>
      </c>
      <c r="J174" s="34"/>
      <c r="K174" s="34"/>
      <c r="L174" s="34"/>
      <c r="M174" s="34"/>
      <c r="N174" s="34"/>
      <c r="O174" s="34"/>
      <c r="P174" s="34">
        <f t="shared" si="21"/>
        <v>-3.6737212765564284E-3</v>
      </c>
      <c r="Q174" s="35">
        <f t="shared" si="28"/>
        <v>31042.097000000002</v>
      </c>
      <c r="R174" s="34"/>
      <c r="S174" s="34">
        <f t="shared" si="29"/>
        <v>8.0696062664221036E-5</v>
      </c>
      <c r="T174" s="34">
        <v>0.1</v>
      </c>
      <c r="U174">
        <f t="shared" ref="U174:U205" si="32">+T174*S174</f>
        <v>8.0696062664221039E-6</v>
      </c>
      <c r="AO174">
        <v>14931</v>
      </c>
      <c r="AP174">
        <v>1.158459999714978E-3</v>
      </c>
    </row>
    <row r="175" spans="1:42">
      <c r="A175" s="31" t="s">
        <v>58</v>
      </c>
      <c r="B175" s="38"/>
      <c r="C175" s="30">
        <v>46068.553</v>
      </c>
      <c r="D175" s="30" t="s">
        <v>273</v>
      </c>
      <c r="E175" s="31">
        <f t="shared" si="25"/>
        <v>15636.01941232948</v>
      </c>
      <c r="F175" s="34">
        <f t="shared" si="26"/>
        <v>15636</v>
      </c>
      <c r="G175" s="34">
        <f t="shared" si="31"/>
        <v>1.1843760003102943E-2</v>
      </c>
      <c r="H175" s="34"/>
      <c r="I175" s="34">
        <f t="shared" si="30"/>
        <v>1.1843760003102943E-2</v>
      </c>
      <c r="J175" s="34"/>
      <c r="K175" s="34"/>
      <c r="L175" s="34"/>
      <c r="M175" s="34"/>
      <c r="N175" s="34"/>
      <c r="O175" s="34"/>
      <c r="P175" s="34">
        <f t="shared" si="21"/>
        <v>-3.6956298393337784E-3</v>
      </c>
      <c r="Q175" s="35">
        <f t="shared" si="28"/>
        <v>31050.053</v>
      </c>
      <c r="R175" s="34"/>
      <c r="S175" s="34">
        <f t="shared" si="29"/>
        <v>2.4147263667522557E-4</v>
      </c>
      <c r="T175" s="34">
        <v>0.1</v>
      </c>
      <c r="U175">
        <f t="shared" si="32"/>
        <v>2.414726366752256E-5</v>
      </c>
      <c r="AD175">
        <v>9</v>
      </c>
      <c r="AF175" t="s">
        <v>36</v>
      </c>
      <c r="AH175" t="s">
        <v>38</v>
      </c>
      <c r="AO175">
        <v>15559</v>
      </c>
      <c r="AP175">
        <v>1.0724939995270688E-2</v>
      </c>
    </row>
    <row r="176" spans="1:42">
      <c r="A176" s="31" t="s">
        <v>58</v>
      </c>
      <c r="B176" s="38"/>
      <c r="C176" s="30">
        <v>46071.586000000003</v>
      </c>
      <c r="D176" s="30" t="s">
        <v>273</v>
      </c>
      <c r="E176" s="31">
        <f t="shared" si="25"/>
        <v>15640.990603514418</v>
      </c>
      <c r="F176" s="34">
        <f t="shared" si="26"/>
        <v>15641</v>
      </c>
      <c r="G176" s="34">
        <f t="shared" si="31"/>
        <v>-5.7329399933223613E-3</v>
      </c>
      <c r="H176" s="34"/>
      <c r="I176" s="34">
        <f t="shared" si="30"/>
        <v>-5.7329399933223613E-3</v>
      </c>
      <c r="J176" s="34"/>
      <c r="K176" s="34"/>
      <c r="L176" s="34"/>
      <c r="M176" s="34"/>
      <c r="N176" s="34"/>
      <c r="O176" s="34"/>
      <c r="P176" s="34">
        <f t="shared" si="21"/>
        <v>-3.7040654586030786E-3</v>
      </c>
      <c r="Q176" s="35">
        <f t="shared" si="28"/>
        <v>31053.086000000003</v>
      </c>
      <c r="R176" s="34"/>
      <c r="S176" s="34">
        <f t="shared" si="29"/>
        <v>4.1163318776323857E-6</v>
      </c>
      <c r="T176" s="34">
        <v>0.1</v>
      </c>
      <c r="U176">
        <f t="shared" si="32"/>
        <v>4.1163318776323858E-7</v>
      </c>
      <c r="AD176">
        <v>6</v>
      </c>
      <c r="AF176" t="s">
        <v>36</v>
      </c>
      <c r="AH176" t="s">
        <v>38</v>
      </c>
      <c r="AO176">
        <v>15564</v>
      </c>
      <c r="AP176">
        <v>2.148239997040946E-3</v>
      </c>
    </row>
    <row r="177" spans="1:42">
      <c r="A177" s="31" t="s">
        <v>74</v>
      </c>
      <c r="B177" s="38"/>
      <c r="C177" s="30">
        <v>46348.578200000004</v>
      </c>
      <c r="D177" s="37" t="s">
        <v>271</v>
      </c>
      <c r="E177" s="31">
        <f t="shared" si="25"/>
        <v>16094.990334122733</v>
      </c>
      <c r="F177" s="34">
        <f t="shared" si="26"/>
        <v>16095</v>
      </c>
      <c r="G177" s="34">
        <f t="shared" si="31"/>
        <v>-5.8972999977413565E-3</v>
      </c>
      <c r="H177" s="34"/>
      <c r="I177" s="34"/>
      <c r="J177" s="34">
        <f>G177</f>
        <v>-5.8972999977413565E-3</v>
      </c>
      <c r="K177" s="34"/>
      <c r="L177" s="34"/>
      <c r="M177" s="34"/>
      <c r="N177" s="34"/>
      <c r="O177" s="34"/>
      <c r="P177" s="34">
        <f t="shared" si="21"/>
        <v>-4.4914347541369255E-3</v>
      </c>
      <c r="Q177" s="35">
        <f t="shared" si="28"/>
        <v>31330.078200000004</v>
      </c>
      <c r="R177" s="34"/>
      <c r="S177" s="34">
        <f t="shared" si="29"/>
        <v>1.9764570831749461E-6</v>
      </c>
      <c r="T177" s="34">
        <v>1</v>
      </c>
      <c r="U177">
        <f t="shared" si="32"/>
        <v>1.9764570831749461E-6</v>
      </c>
      <c r="AB177" t="s">
        <v>72</v>
      </c>
      <c r="AC177" t="s">
        <v>38</v>
      </c>
      <c r="AH177" t="s">
        <v>71</v>
      </c>
      <c r="AO177">
        <v>25031</v>
      </c>
      <c r="AP177">
        <v>-2.9575540000223555E-2</v>
      </c>
    </row>
    <row r="178" spans="1:42">
      <c r="A178" s="31" t="s">
        <v>74</v>
      </c>
      <c r="B178" s="38"/>
      <c r="C178" s="30">
        <v>46359.559800000003</v>
      </c>
      <c r="D178" s="37" t="s">
        <v>271</v>
      </c>
      <c r="E178" s="31">
        <f t="shared" si="25"/>
        <v>16112.989553745696</v>
      </c>
      <c r="F178" s="34">
        <f t="shared" si="26"/>
        <v>16113</v>
      </c>
      <c r="G178" s="34">
        <f t="shared" si="31"/>
        <v>-6.3734199939062819E-3</v>
      </c>
      <c r="H178" s="34"/>
      <c r="I178" s="34"/>
      <c r="J178" s="34">
        <f>G178</f>
        <v>-6.3734199939062819E-3</v>
      </c>
      <c r="K178" s="34"/>
      <c r="L178" s="34"/>
      <c r="M178" s="34"/>
      <c r="N178" s="34"/>
      <c r="O178" s="34"/>
      <c r="P178" s="34">
        <f t="shared" si="21"/>
        <v>-4.5235251417801818E-3</v>
      </c>
      <c r="Q178" s="35">
        <f t="shared" si="28"/>
        <v>31341.059800000003</v>
      </c>
      <c r="R178" s="34"/>
      <c r="S178" s="34">
        <f t="shared" si="29"/>
        <v>3.4221109639226458E-6</v>
      </c>
      <c r="T178" s="34">
        <v>1</v>
      </c>
      <c r="U178">
        <f t="shared" si="32"/>
        <v>3.4221109639226458E-6</v>
      </c>
      <c r="AB178" t="s">
        <v>72</v>
      </c>
      <c r="AC178" t="s">
        <v>84</v>
      </c>
      <c r="AH178" t="s">
        <v>71</v>
      </c>
      <c r="AO178">
        <v>25031</v>
      </c>
      <c r="AP178">
        <v>-2.9375539998000022E-2</v>
      </c>
    </row>
    <row r="179" spans="1:42">
      <c r="A179" s="31" t="s">
        <v>74</v>
      </c>
      <c r="B179" s="38" t="s">
        <v>110</v>
      </c>
      <c r="C179" s="30">
        <v>46366.576999999997</v>
      </c>
      <c r="D179" s="37" t="s">
        <v>271</v>
      </c>
      <c r="E179" s="31">
        <f t="shared" si="25"/>
        <v>16124.490985589706</v>
      </c>
      <c r="F179" s="34">
        <f t="shared" si="26"/>
        <v>16124.5</v>
      </c>
      <c r="G179" s="34">
        <f t="shared" si="31"/>
        <v>-5.4998300038278103E-3</v>
      </c>
      <c r="H179" s="34"/>
      <c r="I179" s="34"/>
      <c r="J179" s="34">
        <f>G179</f>
        <v>-5.4998300038278103E-3</v>
      </c>
      <c r="K179" s="34"/>
      <c r="L179" s="34"/>
      <c r="M179" s="34"/>
      <c r="N179" s="34"/>
      <c r="O179" s="34"/>
      <c r="P179" s="34">
        <f t="shared" si="21"/>
        <v>-4.5440621973653894E-3</v>
      </c>
      <c r="Q179" s="35">
        <f t="shared" si="28"/>
        <v>31348.076999999997</v>
      </c>
      <c r="R179" s="34"/>
      <c r="S179" s="34">
        <f t="shared" si="29"/>
        <v>9.1349209986998759E-7</v>
      </c>
      <c r="T179" s="34">
        <v>1</v>
      </c>
      <c r="U179">
        <f t="shared" si="32"/>
        <v>9.1349209986998759E-7</v>
      </c>
      <c r="AB179" t="s">
        <v>72</v>
      </c>
      <c r="AC179" t="s">
        <v>38</v>
      </c>
      <c r="AH179" t="s">
        <v>71</v>
      </c>
      <c r="AO179">
        <v>25069</v>
      </c>
      <c r="AP179">
        <v>-3.4058459998050239E-2</v>
      </c>
    </row>
    <row r="180" spans="1:42">
      <c r="A180" s="31" t="s">
        <v>75</v>
      </c>
      <c r="B180" s="38"/>
      <c r="C180" s="30">
        <v>46372.364300000001</v>
      </c>
      <c r="D180" s="30"/>
      <c r="E180" s="31">
        <f t="shared" si="25"/>
        <v>16133.976569086104</v>
      </c>
      <c r="F180" s="34">
        <f t="shared" si="26"/>
        <v>16134</v>
      </c>
      <c r="G180" s="34">
        <f t="shared" si="31"/>
        <v>-1.429556000221055E-2</v>
      </c>
      <c r="H180" s="34"/>
      <c r="I180" s="34">
        <f t="shared" ref="I180:I192" si="33">G180</f>
        <v>-1.429556000221055E-2</v>
      </c>
      <c r="J180" s="34"/>
      <c r="K180" s="34"/>
      <c r="L180" s="34"/>
      <c r="M180" s="34"/>
      <c r="N180" s="34"/>
      <c r="O180" s="34"/>
      <c r="P180" s="34">
        <f t="shared" si="21"/>
        <v>-4.5610480929938989E-3</v>
      </c>
      <c r="Q180" s="35">
        <f t="shared" si="28"/>
        <v>31353.864300000001</v>
      </c>
      <c r="R180" s="34"/>
      <c r="S180" s="34">
        <f t="shared" si="29"/>
        <v>9.4760722110680815E-5</v>
      </c>
      <c r="T180" s="34">
        <v>0.5</v>
      </c>
      <c r="U180">
        <f t="shared" si="32"/>
        <v>4.7380361055340408E-5</v>
      </c>
      <c r="AD180">
        <v>11</v>
      </c>
      <c r="AF180" t="s">
        <v>56</v>
      </c>
      <c r="AH180" t="s">
        <v>38</v>
      </c>
      <c r="AO180">
        <v>16785</v>
      </c>
      <c r="AP180">
        <v>6.3181000004988164E-3</v>
      </c>
    </row>
    <row r="181" spans="1:42">
      <c r="A181" s="31" t="s">
        <v>76</v>
      </c>
      <c r="B181" s="38"/>
      <c r="C181" s="30">
        <v>46372.368000000002</v>
      </c>
      <c r="D181" s="30"/>
      <c r="E181" s="31">
        <f t="shared" si="25"/>
        <v>16133.982633513204</v>
      </c>
      <c r="F181" s="34">
        <f t="shared" si="26"/>
        <v>16134</v>
      </c>
      <c r="G181" s="34">
        <f t="shared" si="31"/>
        <v>-1.0595560001092963E-2</v>
      </c>
      <c r="H181" s="34"/>
      <c r="I181" s="34">
        <f t="shared" si="33"/>
        <v>-1.0595560001092963E-2</v>
      </c>
      <c r="J181" s="34"/>
      <c r="K181" s="34"/>
      <c r="L181" s="34"/>
      <c r="M181" s="34"/>
      <c r="N181" s="34"/>
      <c r="O181" s="34"/>
      <c r="P181" s="34">
        <f t="shared" si="21"/>
        <v>-4.5610480929938989E-3</v>
      </c>
      <c r="Q181" s="35">
        <f t="shared" si="28"/>
        <v>31353.868000000002</v>
      </c>
      <c r="R181" s="34"/>
      <c r="S181" s="34">
        <f t="shared" si="29"/>
        <v>3.6415333968989409E-5</v>
      </c>
      <c r="T181" s="34">
        <v>0.5</v>
      </c>
      <c r="U181">
        <f t="shared" si="32"/>
        <v>1.8207666984494704E-5</v>
      </c>
      <c r="AD181">
        <v>9</v>
      </c>
      <c r="AF181" t="s">
        <v>56</v>
      </c>
      <c r="AH181" t="s">
        <v>38</v>
      </c>
      <c r="AO181">
        <v>17234</v>
      </c>
      <c r="AP181">
        <v>-1.0769559994514566E-2</v>
      </c>
    </row>
    <row r="182" spans="1:42">
      <c r="A182" s="31" t="s">
        <v>75</v>
      </c>
      <c r="B182" s="38"/>
      <c r="C182" s="30">
        <v>46375.422899999998</v>
      </c>
      <c r="D182" s="30"/>
      <c r="E182" s="31">
        <f t="shared" si="25"/>
        <v>16138.989719550404</v>
      </c>
      <c r="F182" s="34">
        <f t="shared" si="26"/>
        <v>16139</v>
      </c>
      <c r="G182" s="34">
        <f t="shared" si="31"/>
        <v>-6.2722600050619803E-3</v>
      </c>
      <c r="H182" s="34"/>
      <c r="I182" s="34">
        <f t="shared" si="33"/>
        <v>-6.2722600050619803E-3</v>
      </c>
      <c r="J182" s="34"/>
      <c r="K182" s="34"/>
      <c r="L182" s="34"/>
      <c r="M182" s="34"/>
      <c r="N182" s="34"/>
      <c r="O182" s="34"/>
      <c r="P182" s="34">
        <f t="shared" si="21"/>
        <v>-4.5699954886209634E-3</v>
      </c>
      <c r="Q182" s="35">
        <f t="shared" si="28"/>
        <v>31356.922899999998</v>
      </c>
      <c r="R182" s="34"/>
      <c r="S182" s="34">
        <f t="shared" si="29"/>
        <v>2.897704483934169E-6</v>
      </c>
      <c r="T182" s="34">
        <v>0.5</v>
      </c>
      <c r="U182">
        <f t="shared" si="32"/>
        <v>1.4488522419670845E-6</v>
      </c>
      <c r="AD182">
        <v>7</v>
      </c>
      <c r="AF182" t="s">
        <v>56</v>
      </c>
      <c r="AH182" t="s">
        <v>38</v>
      </c>
      <c r="AO182">
        <v>17229</v>
      </c>
      <c r="AP182">
        <v>-1.1092859997006599E-2</v>
      </c>
    </row>
    <row r="183" spans="1:42">
      <c r="A183" s="31" t="s">
        <v>76</v>
      </c>
      <c r="B183" s="38"/>
      <c r="C183" s="30">
        <v>46375.426700000004</v>
      </c>
      <c r="D183" s="30"/>
      <c r="E183" s="31">
        <f t="shared" si="25"/>
        <v>16138.995947880945</v>
      </c>
      <c r="F183" s="34">
        <f t="shared" si="26"/>
        <v>16139</v>
      </c>
      <c r="G183" s="34">
        <f t="shared" si="31"/>
        <v>-2.4722599991946481E-3</v>
      </c>
      <c r="H183" s="34"/>
      <c r="I183" s="34">
        <f t="shared" si="33"/>
        <v>-2.4722599991946481E-3</v>
      </c>
      <c r="J183" s="34"/>
      <c r="K183" s="34"/>
      <c r="L183" s="34"/>
      <c r="M183" s="34"/>
      <c r="N183" s="34"/>
      <c r="O183" s="34"/>
      <c r="P183" s="34">
        <f t="shared" si="21"/>
        <v>-4.5699954886209634E-3</v>
      </c>
      <c r="Q183" s="35">
        <f t="shared" si="28"/>
        <v>31356.926700000004</v>
      </c>
      <c r="R183" s="34"/>
      <c r="S183" s="34">
        <f t="shared" si="29"/>
        <v>4.4004941835986628E-6</v>
      </c>
      <c r="T183" s="34">
        <v>0.5</v>
      </c>
      <c r="U183">
        <f t="shared" si="32"/>
        <v>2.2002470917993314E-6</v>
      </c>
      <c r="AO183">
        <v>17247</v>
      </c>
      <c r="AP183">
        <v>-5.9689800036721863E-3</v>
      </c>
    </row>
    <row r="184" spans="1:42">
      <c r="A184" s="31" t="s">
        <v>58</v>
      </c>
      <c r="B184" s="38"/>
      <c r="C184" s="30">
        <v>46431.56</v>
      </c>
      <c r="D184" s="30" t="s">
        <v>273</v>
      </c>
      <c r="E184" s="31">
        <f t="shared" si="25"/>
        <v>16231.000354785374</v>
      </c>
      <c r="F184" s="34">
        <f t="shared" si="26"/>
        <v>16231</v>
      </c>
      <c r="G184" s="34">
        <f t="shared" si="31"/>
        <v>2.1646000095643103E-4</v>
      </c>
      <c r="H184" s="34"/>
      <c r="I184" s="34">
        <f t="shared" si="33"/>
        <v>2.1646000095643103E-4</v>
      </c>
      <c r="J184" s="34"/>
      <c r="K184" s="34"/>
      <c r="L184" s="34"/>
      <c r="M184" s="34"/>
      <c r="N184" s="34"/>
      <c r="O184" s="34"/>
      <c r="P184" s="34">
        <f t="shared" ref="P184:P247" si="34">+D$11+D$12*F184+D$13*F184^2</f>
        <v>-4.7355446549494327E-3</v>
      </c>
      <c r="Q184" s="35">
        <f t="shared" si="28"/>
        <v>31413.059999999998</v>
      </c>
      <c r="R184" s="34"/>
      <c r="S184" s="34">
        <f t="shared" si="29"/>
        <v>2.4522350112113353E-5</v>
      </c>
      <c r="T184" s="34">
        <v>0.1</v>
      </c>
      <c r="U184">
        <f t="shared" si="32"/>
        <v>2.4522350112113356E-6</v>
      </c>
      <c r="AD184">
        <v>9</v>
      </c>
      <c r="AF184" t="s">
        <v>36</v>
      </c>
      <c r="AH184" t="s">
        <v>38</v>
      </c>
      <c r="AO184">
        <v>15587</v>
      </c>
      <c r="AP184">
        <v>5.495420002262108E-3</v>
      </c>
    </row>
    <row r="185" spans="1:42">
      <c r="A185" s="31" t="s">
        <v>58</v>
      </c>
      <c r="B185" s="38"/>
      <c r="C185" s="30">
        <v>46442.542000000001</v>
      </c>
      <c r="D185" s="30" t="s">
        <v>273</v>
      </c>
      <c r="E185" s="31">
        <f t="shared" si="25"/>
        <v>16249.000230022084</v>
      </c>
      <c r="F185" s="34">
        <f t="shared" si="26"/>
        <v>16249</v>
      </c>
      <c r="G185" s="34">
        <f t="shared" si="31"/>
        <v>1.4034000196261331E-4</v>
      </c>
      <c r="H185" s="34"/>
      <c r="I185" s="34">
        <f t="shared" si="33"/>
        <v>1.4034000196261331E-4</v>
      </c>
      <c r="J185" s="34"/>
      <c r="K185" s="34"/>
      <c r="L185" s="34"/>
      <c r="M185" s="34"/>
      <c r="N185" s="34"/>
      <c r="O185" s="34"/>
      <c r="P185" s="34">
        <f t="shared" si="34"/>
        <v>-4.7681381865781539E-3</v>
      </c>
      <c r="Q185" s="35">
        <f t="shared" si="28"/>
        <v>31424.042000000001</v>
      </c>
      <c r="R185" s="34"/>
      <c r="S185" s="34">
        <f t="shared" si="29"/>
        <v>2.409315812738045E-5</v>
      </c>
      <c r="T185" s="34">
        <v>0.1</v>
      </c>
      <c r="U185">
        <f t="shared" si="32"/>
        <v>2.4093158127380454E-6</v>
      </c>
      <c r="AD185">
        <v>8</v>
      </c>
      <c r="AF185" t="s">
        <v>53</v>
      </c>
      <c r="AH185" t="s">
        <v>38</v>
      </c>
      <c r="AO185">
        <v>15618</v>
      </c>
      <c r="AP185">
        <v>-3.08012000459712E-3</v>
      </c>
    </row>
    <row r="186" spans="1:42">
      <c r="A186" s="31" t="s">
        <v>58</v>
      </c>
      <c r="B186" s="38"/>
      <c r="C186" s="30">
        <v>46445.59</v>
      </c>
      <c r="D186" s="30" t="s">
        <v>273</v>
      </c>
      <c r="E186" s="31">
        <f t="shared" si="25"/>
        <v>16253.996006722266</v>
      </c>
      <c r="F186" s="34">
        <f t="shared" si="26"/>
        <v>16254</v>
      </c>
      <c r="G186" s="34">
        <f t="shared" si="31"/>
        <v>-2.4363600023207255E-3</v>
      </c>
      <c r="H186" s="34"/>
      <c r="I186" s="34">
        <f t="shared" si="33"/>
        <v>-2.4363600023207255E-3</v>
      </c>
      <c r="J186" s="34"/>
      <c r="K186" s="34"/>
      <c r="L186" s="34"/>
      <c r="M186" s="34"/>
      <c r="N186" s="34"/>
      <c r="O186" s="34"/>
      <c r="P186" s="34">
        <f t="shared" si="34"/>
        <v>-4.7772037634926517E-3</v>
      </c>
      <c r="Q186" s="35">
        <f t="shared" si="28"/>
        <v>31427.089999999997</v>
      </c>
      <c r="R186" s="34"/>
      <c r="S186" s="34">
        <f t="shared" si="29"/>
        <v>5.4795495142175304E-6</v>
      </c>
      <c r="T186" s="34">
        <v>0.1</v>
      </c>
      <c r="U186">
        <f t="shared" si="32"/>
        <v>5.479549514217531E-7</v>
      </c>
      <c r="AD186">
        <v>8</v>
      </c>
      <c r="AF186" t="s">
        <v>53</v>
      </c>
      <c r="AH186" t="s">
        <v>38</v>
      </c>
      <c r="AO186">
        <v>15623</v>
      </c>
      <c r="AP186">
        <v>-1.265681999939261E-2</v>
      </c>
    </row>
    <row r="187" spans="1:42">
      <c r="A187" s="31" t="s">
        <v>76</v>
      </c>
      <c r="B187" s="38"/>
      <c r="C187" s="30">
        <v>46472.441500000001</v>
      </c>
      <c r="D187" s="30"/>
      <c r="E187" s="31">
        <f t="shared" si="25"/>
        <v>16298.006537583537</v>
      </c>
      <c r="F187" s="34">
        <f t="shared" si="26"/>
        <v>16298</v>
      </c>
      <c r="G187" s="34">
        <f t="shared" si="31"/>
        <v>3.9886800004751422E-3</v>
      </c>
      <c r="H187" s="34"/>
      <c r="I187" s="34">
        <f t="shared" si="33"/>
        <v>3.9886800004751422E-3</v>
      </c>
      <c r="J187" s="34"/>
      <c r="K187" s="34"/>
      <c r="L187" s="34"/>
      <c r="M187" s="34"/>
      <c r="N187" s="34"/>
      <c r="O187" s="34"/>
      <c r="P187" s="34">
        <f t="shared" si="34"/>
        <v>-4.8572024045625932E-3</v>
      </c>
      <c r="Q187" s="35">
        <f t="shared" si="28"/>
        <v>31453.941500000001</v>
      </c>
      <c r="R187" s="34"/>
      <c r="S187" s="34">
        <f t="shared" si="29"/>
        <v>7.8249635523756195E-5</v>
      </c>
      <c r="T187" s="34">
        <v>0.5</v>
      </c>
      <c r="U187">
        <f t="shared" si="32"/>
        <v>3.9124817761878098E-5</v>
      </c>
      <c r="AD187">
        <v>7</v>
      </c>
      <c r="AF187" t="s">
        <v>53</v>
      </c>
      <c r="AH187" t="s">
        <v>38</v>
      </c>
      <c r="AO187">
        <v>17265</v>
      </c>
      <c r="AP187">
        <v>-1.1145100004796404E-2</v>
      </c>
    </row>
    <row r="188" spans="1:42">
      <c r="A188" s="31" t="s">
        <v>58</v>
      </c>
      <c r="B188" s="38"/>
      <c r="C188" s="30">
        <v>46659.743999999999</v>
      </c>
      <c r="D188" s="30" t="s">
        <v>273</v>
      </c>
      <c r="E188" s="31">
        <f t="shared" si="25"/>
        <v>16605.001769009774</v>
      </c>
      <c r="F188" s="34">
        <f t="shared" si="26"/>
        <v>16605</v>
      </c>
      <c r="G188" s="34">
        <f t="shared" si="31"/>
        <v>1.0793000037665479E-3</v>
      </c>
      <c r="H188" s="34"/>
      <c r="I188" s="34">
        <f t="shared" si="33"/>
        <v>1.0793000037665479E-3</v>
      </c>
      <c r="J188" s="34"/>
      <c r="K188" s="34"/>
      <c r="L188" s="34"/>
      <c r="M188" s="34"/>
      <c r="N188" s="34"/>
      <c r="O188" s="34"/>
      <c r="P188" s="34">
        <f t="shared" si="34"/>
        <v>-5.4264485332841325E-3</v>
      </c>
      <c r="Q188" s="35">
        <f t="shared" si="28"/>
        <v>31641.243999999999</v>
      </c>
      <c r="R188" s="34"/>
      <c r="S188" s="34">
        <f t="shared" si="29"/>
        <v>4.2324764027337067E-5</v>
      </c>
      <c r="T188" s="34">
        <v>0.1</v>
      </c>
      <c r="U188">
        <f t="shared" si="32"/>
        <v>4.232476402733707E-6</v>
      </c>
      <c r="AO188">
        <v>15636</v>
      </c>
      <c r="AP188">
        <v>1.1843760003102943E-2</v>
      </c>
    </row>
    <row r="189" spans="1:42">
      <c r="A189" s="31" t="s">
        <v>58</v>
      </c>
      <c r="B189" s="38"/>
      <c r="C189" s="30">
        <v>46714.637000000002</v>
      </c>
      <c r="D189" s="30" t="s">
        <v>273</v>
      </c>
      <c r="E189" s="31">
        <f t="shared" si="25"/>
        <v>16694.973281609349</v>
      </c>
      <c r="F189" s="34">
        <f t="shared" si="26"/>
        <v>16695</v>
      </c>
      <c r="G189" s="34">
        <f t="shared" si="31"/>
        <v>-1.6301299998303875E-2</v>
      </c>
      <c r="H189" s="34"/>
      <c r="I189" s="34">
        <f t="shared" si="33"/>
        <v>-1.6301299998303875E-2</v>
      </c>
      <c r="J189" s="34"/>
      <c r="K189" s="34"/>
      <c r="L189" s="34"/>
      <c r="M189" s="34"/>
      <c r="N189" s="34"/>
      <c r="O189" s="34"/>
      <c r="P189" s="34">
        <f t="shared" si="34"/>
        <v>-5.5970003470909441E-3</v>
      </c>
      <c r="Q189" s="35">
        <f t="shared" si="28"/>
        <v>31696.137000000002</v>
      </c>
      <c r="R189" s="34"/>
      <c r="S189" s="34">
        <f t="shared" si="29"/>
        <v>1.1458203102295728E-4</v>
      </c>
      <c r="T189" s="34">
        <v>0.1</v>
      </c>
      <c r="U189">
        <f t="shared" si="32"/>
        <v>1.1458203102295728E-5</v>
      </c>
      <c r="AD189">
        <v>9</v>
      </c>
      <c r="AF189" t="s">
        <v>53</v>
      </c>
      <c r="AH189" t="s">
        <v>38</v>
      </c>
      <c r="AO189">
        <v>15641</v>
      </c>
      <c r="AP189">
        <v>-5.7329399933223613E-3</v>
      </c>
    </row>
    <row r="190" spans="1:42">
      <c r="A190" s="31" t="s">
        <v>78</v>
      </c>
      <c r="B190" s="38"/>
      <c r="C190" s="30">
        <v>46718.31</v>
      </c>
      <c r="D190" s="30" t="s">
        <v>273</v>
      </c>
      <c r="E190" s="31">
        <f t="shared" si="25"/>
        <v>16700.993454778563</v>
      </c>
      <c r="F190" s="34">
        <f t="shared" si="26"/>
        <v>16701</v>
      </c>
      <c r="G190" s="34">
        <f t="shared" si="31"/>
        <v>-3.9933399966685101E-3</v>
      </c>
      <c r="H190" s="34"/>
      <c r="I190" s="34">
        <f t="shared" si="33"/>
        <v>-3.9933399966685101E-3</v>
      </c>
      <c r="J190" s="34"/>
      <c r="K190" s="34"/>
      <c r="L190" s="34"/>
      <c r="M190" s="34"/>
      <c r="N190" s="34"/>
      <c r="O190" s="34"/>
      <c r="P190" s="34">
        <f t="shared" si="34"/>
        <v>-5.6084296614214504E-3</v>
      </c>
      <c r="Q190" s="35">
        <f t="shared" si="28"/>
        <v>31699.809999999998</v>
      </c>
      <c r="R190" s="34"/>
      <c r="S190" s="34">
        <f t="shared" si="29"/>
        <v>2.608514625191765E-6</v>
      </c>
      <c r="T190" s="34">
        <v>0.1</v>
      </c>
      <c r="U190">
        <f t="shared" si="32"/>
        <v>2.6085146251917653E-7</v>
      </c>
      <c r="AB190" t="s">
        <v>72</v>
      </c>
      <c r="AH190" t="s">
        <v>71</v>
      </c>
      <c r="AO190">
        <v>18045</v>
      </c>
      <c r="AP190">
        <v>-1.1010299996996764E-2</v>
      </c>
    </row>
    <row r="191" spans="1:42">
      <c r="A191" s="31" t="s">
        <v>58</v>
      </c>
      <c r="B191" s="38"/>
      <c r="C191" s="30">
        <v>46756.75</v>
      </c>
      <c r="D191" s="30" t="s">
        <v>273</v>
      </c>
      <c r="E191" s="31">
        <f t="shared" si="25"/>
        <v>16763.997935210089</v>
      </c>
      <c r="F191" s="34">
        <f t="shared" si="26"/>
        <v>16764</v>
      </c>
      <c r="G191" s="34">
        <f t="shared" si="31"/>
        <v>-1.2597599998116493E-3</v>
      </c>
      <c r="H191" s="34"/>
      <c r="I191" s="34">
        <f t="shared" si="33"/>
        <v>-1.2597599998116493E-3</v>
      </c>
      <c r="J191" s="34"/>
      <c r="K191" s="34"/>
      <c r="L191" s="34"/>
      <c r="M191" s="34"/>
      <c r="N191" s="34"/>
      <c r="O191" s="34"/>
      <c r="P191" s="34">
        <f t="shared" si="34"/>
        <v>-5.7288841871582959E-3</v>
      </c>
      <c r="Q191" s="35">
        <f t="shared" si="28"/>
        <v>31738.25</v>
      </c>
      <c r="R191" s="34"/>
      <c r="S191" s="34">
        <f t="shared" si="29"/>
        <v>1.9973071001926825E-5</v>
      </c>
      <c r="T191" s="34">
        <v>0.1</v>
      </c>
      <c r="U191">
        <f t="shared" si="32"/>
        <v>1.9973071001926825E-6</v>
      </c>
      <c r="AO191">
        <v>16095</v>
      </c>
      <c r="AP191">
        <v>-5.8972999977413565E-3</v>
      </c>
    </row>
    <row r="192" spans="1:42">
      <c r="A192" s="31" t="s">
        <v>58</v>
      </c>
      <c r="B192" s="38"/>
      <c r="C192" s="30">
        <v>46769.57</v>
      </c>
      <c r="D192" s="30" t="s">
        <v>273</v>
      </c>
      <c r="E192" s="31">
        <f t="shared" si="25"/>
        <v>16785.01035558293</v>
      </c>
      <c r="F192" s="34">
        <f t="shared" si="26"/>
        <v>16785</v>
      </c>
      <c r="G192" s="34">
        <f t="shared" si="31"/>
        <v>6.3181000004988164E-3</v>
      </c>
      <c r="H192" s="34"/>
      <c r="I192" s="34">
        <f t="shared" si="33"/>
        <v>6.3181000004988164E-3</v>
      </c>
      <c r="J192" s="34"/>
      <c r="K192" s="34"/>
      <c r="L192" s="34"/>
      <c r="M192" s="34"/>
      <c r="N192" s="34"/>
      <c r="O192" s="34"/>
      <c r="P192" s="34">
        <f t="shared" si="34"/>
        <v>-5.7692169755555328E-3</v>
      </c>
      <c r="Q192" s="35">
        <f t="shared" si="28"/>
        <v>31751.07</v>
      </c>
      <c r="R192" s="34"/>
      <c r="S192" s="34">
        <f t="shared" si="29"/>
        <v>1.4610323167961166E-4</v>
      </c>
      <c r="T192" s="34">
        <v>0.1</v>
      </c>
      <c r="U192">
        <f t="shared" si="32"/>
        <v>1.4610323167961166E-5</v>
      </c>
      <c r="AO192">
        <v>16113</v>
      </c>
      <c r="AP192">
        <v>-6.3734199939062819E-3</v>
      </c>
    </row>
    <row r="193" spans="1:42">
      <c r="A193" s="31" t="s">
        <v>79</v>
      </c>
      <c r="B193" s="38"/>
      <c r="C193" s="30">
        <v>47040.443800000001</v>
      </c>
      <c r="D193" s="37" t="s">
        <v>271</v>
      </c>
      <c r="E193" s="31">
        <f t="shared" si="25"/>
        <v>17228.98181842142</v>
      </c>
      <c r="F193" s="34">
        <f t="shared" si="26"/>
        <v>17229</v>
      </c>
      <c r="G193" s="34">
        <f t="shared" si="31"/>
        <v>-1.1092859997006599E-2</v>
      </c>
      <c r="H193" s="34"/>
      <c r="I193" s="34"/>
      <c r="J193" s="34">
        <f>G193</f>
        <v>-1.1092859997006599E-2</v>
      </c>
      <c r="K193" s="34"/>
      <c r="L193" s="34"/>
      <c r="M193" s="34"/>
      <c r="N193" s="34"/>
      <c r="O193" s="34"/>
      <c r="P193" s="34">
        <f t="shared" si="34"/>
        <v>-6.643184496727822E-3</v>
      </c>
      <c r="Q193" s="35">
        <f t="shared" si="28"/>
        <v>32021.943800000001</v>
      </c>
      <c r="R193" s="34"/>
      <c r="S193" s="34">
        <f t="shared" si="29"/>
        <v>1.9799612057781185E-5</v>
      </c>
      <c r="T193" s="34">
        <v>1</v>
      </c>
      <c r="U193">
        <f t="shared" si="32"/>
        <v>1.9799612057781185E-5</v>
      </c>
      <c r="AB193" t="s">
        <v>72</v>
      </c>
      <c r="AC193" t="s">
        <v>82</v>
      </c>
      <c r="AH193" t="s">
        <v>71</v>
      </c>
      <c r="AO193">
        <v>25069</v>
      </c>
      <c r="AP193">
        <v>-2.9758460004813969E-2</v>
      </c>
    </row>
    <row r="194" spans="1:42">
      <c r="A194" s="31" t="s">
        <v>79</v>
      </c>
      <c r="B194" s="38"/>
      <c r="C194" s="30">
        <v>47043.494700000003</v>
      </c>
      <c r="D194" s="37" t="s">
        <v>271</v>
      </c>
      <c r="E194" s="31">
        <f t="shared" si="25"/>
        <v>17233.982348321228</v>
      </c>
      <c r="F194" s="34">
        <f t="shared" si="26"/>
        <v>17234</v>
      </c>
      <c r="G194" s="34">
        <f t="shared" si="31"/>
        <v>-1.0769559994514566E-2</v>
      </c>
      <c r="H194" s="34"/>
      <c r="I194" s="34"/>
      <c r="J194" s="34">
        <f>G194</f>
        <v>-1.0769559994514566E-2</v>
      </c>
      <c r="K194" s="34"/>
      <c r="L194" s="34"/>
      <c r="M194" s="34"/>
      <c r="N194" s="34"/>
      <c r="O194" s="34"/>
      <c r="P194" s="34">
        <f t="shared" si="34"/>
        <v>-6.6532571837439394E-3</v>
      </c>
      <c r="Q194" s="35">
        <f t="shared" si="28"/>
        <v>32024.994700000003</v>
      </c>
      <c r="R194" s="34"/>
      <c r="S194" s="34">
        <f t="shared" si="29"/>
        <v>1.6943948829958159E-5</v>
      </c>
      <c r="T194" s="34">
        <v>1</v>
      </c>
      <c r="U194">
        <f t="shared" si="32"/>
        <v>1.6943948829958159E-5</v>
      </c>
      <c r="AB194" t="s">
        <v>72</v>
      </c>
      <c r="AC194" t="s">
        <v>84</v>
      </c>
      <c r="AH194" t="s">
        <v>71</v>
      </c>
      <c r="AO194">
        <v>25069</v>
      </c>
      <c r="AP194">
        <v>-2.5358459999551997E-2</v>
      </c>
    </row>
    <row r="195" spans="1:42">
      <c r="A195" s="31" t="s">
        <v>81</v>
      </c>
      <c r="B195" s="38"/>
      <c r="C195" s="30">
        <v>47051.430999999997</v>
      </c>
      <c r="D195" s="30" t="s">
        <v>273</v>
      </c>
      <c r="E195" s="31">
        <f t="shared" si="25"/>
        <v>17246.990216636739</v>
      </c>
      <c r="F195" s="34">
        <f t="shared" si="26"/>
        <v>17247</v>
      </c>
      <c r="G195" s="34">
        <f t="shared" si="31"/>
        <v>-5.9689800036721863E-3</v>
      </c>
      <c r="H195" s="34"/>
      <c r="I195" s="34">
        <f>G195</f>
        <v>-5.9689800036721863E-3</v>
      </c>
      <c r="J195" s="34"/>
      <c r="K195" s="34"/>
      <c r="L195" s="34"/>
      <c r="M195" s="34"/>
      <c r="N195" s="34"/>
      <c r="O195" s="34"/>
      <c r="P195" s="34">
        <f t="shared" si="34"/>
        <v>-6.6794702173086813E-3</v>
      </c>
      <c r="Q195" s="35">
        <f t="shared" si="28"/>
        <v>32032.930999999997</v>
      </c>
      <c r="R195" s="34"/>
      <c r="S195" s="34">
        <f t="shared" si="29"/>
        <v>5.0479634367323236E-7</v>
      </c>
      <c r="T195" s="34">
        <v>0.1</v>
      </c>
      <c r="U195">
        <f t="shared" si="32"/>
        <v>5.0479634367323238E-8</v>
      </c>
      <c r="AB195" t="s">
        <v>72</v>
      </c>
      <c r="AH195" t="s">
        <v>71</v>
      </c>
      <c r="AO195">
        <v>18052</v>
      </c>
      <c r="AP195">
        <v>-1.8176800003857352E-3</v>
      </c>
    </row>
    <row r="196" spans="1:42">
      <c r="A196" s="31" t="s">
        <v>79</v>
      </c>
      <c r="B196" s="38"/>
      <c r="C196" s="30">
        <v>47062.407899999998</v>
      </c>
      <c r="D196" s="37" t="s">
        <v>271</v>
      </c>
      <c r="E196" s="31">
        <f t="shared" si="25"/>
        <v>17264.98173279826</v>
      </c>
      <c r="F196" s="34">
        <f t="shared" si="26"/>
        <v>17265</v>
      </c>
      <c r="G196" s="34">
        <f t="shared" si="31"/>
        <v>-1.1145100004796404E-2</v>
      </c>
      <c r="H196" s="34"/>
      <c r="I196" s="34"/>
      <c r="J196" s="34">
        <f>G196</f>
        <v>-1.1145100004796404E-2</v>
      </c>
      <c r="K196" s="34"/>
      <c r="L196" s="34"/>
      <c r="M196" s="34"/>
      <c r="N196" s="34"/>
      <c r="O196" s="34"/>
      <c r="P196" s="34">
        <f t="shared" si="34"/>
        <v>-6.7158225304758505E-3</v>
      </c>
      <c r="Q196" s="35">
        <f t="shared" si="28"/>
        <v>32043.907899999998</v>
      </c>
      <c r="R196" s="34"/>
      <c r="S196" s="34">
        <f t="shared" si="29"/>
        <v>1.9618498944523465E-5</v>
      </c>
      <c r="T196" s="34">
        <v>1</v>
      </c>
      <c r="U196">
        <f t="shared" si="32"/>
        <v>1.9618498944523465E-5</v>
      </c>
      <c r="AB196" t="s">
        <v>62</v>
      </c>
      <c r="AH196" t="s">
        <v>71</v>
      </c>
      <c r="AO196">
        <v>25071</v>
      </c>
      <c r="AP196">
        <v>-2.7789139996457379E-2</v>
      </c>
    </row>
    <row r="197" spans="1:42">
      <c r="A197" s="39" t="s">
        <v>122</v>
      </c>
      <c r="B197" s="82"/>
      <c r="C197" s="37">
        <v>47062.407899999998</v>
      </c>
      <c r="D197" s="37" t="s">
        <v>271</v>
      </c>
      <c r="E197" s="31">
        <f t="shared" si="25"/>
        <v>17264.98173279826</v>
      </c>
      <c r="F197" s="34">
        <f t="shared" si="26"/>
        <v>17265</v>
      </c>
      <c r="G197" s="34">
        <f t="shared" si="31"/>
        <v>-1.1145100004796404E-2</v>
      </c>
      <c r="H197" s="34"/>
      <c r="I197" s="34"/>
      <c r="J197" s="34">
        <f>G197</f>
        <v>-1.1145100004796404E-2</v>
      </c>
      <c r="K197" s="34"/>
      <c r="L197" s="34"/>
      <c r="M197" s="34"/>
      <c r="N197" s="34"/>
      <c r="O197" s="34"/>
      <c r="P197" s="34">
        <f t="shared" si="34"/>
        <v>-6.7158225304758505E-3</v>
      </c>
      <c r="Q197" s="35">
        <f t="shared" si="28"/>
        <v>32043.907899999998</v>
      </c>
      <c r="R197" s="34"/>
      <c r="S197" s="34">
        <f t="shared" si="29"/>
        <v>1.9618498944523465E-5</v>
      </c>
      <c r="T197" s="34">
        <v>1</v>
      </c>
      <c r="U197">
        <f t="shared" si="32"/>
        <v>1.9618498944523465E-5</v>
      </c>
      <c r="AB197" t="s">
        <v>62</v>
      </c>
      <c r="AD197">
        <v>13</v>
      </c>
      <c r="AF197" t="s">
        <v>57</v>
      </c>
      <c r="AH197" t="s">
        <v>59</v>
      </c>
      <c r="AO197">
        <v>27527</v>
      </c>
      <c r="AP197">
        <v>-3.7064179996377788E-2</v>
      </c>
    </row>
    <row r="198" spans="1:42">
      <c r="A198" s="31" t="s">
        <v>79</v>
      </c>
      <c r="B198" s="38" t="s">
        <v>110</v>
      </c>
      <c r="C198" s="30">
        <v>47063.3246</v>
      </c>
      <c r="D198" s="37" t="s">
        <v>271</v>
      </c>
      <c r="E198" s="31">
        <f t="shared" si="25"/>
        <v>17266.484235587326</v>
      </c>
      <c r="F198" s="34">
        <f t="shared" si="26"/>
        <v>17266.5</v>
      </c>
      <c r="G198" s="34">
        <f t="shared" si="31"/>
        <v>-9.6181100016110577E-3</v>
      </c>
      <c r="H198" s="34"/>
      <c r="I198" s="34"/>
      <c r="J198" s="34">
        <f>G198</f>
        <v>-9.6181100016110577E-3</v>
      </c>
      <c r="K198" s="34"/>
      <c r="L198" s="34"/>
      <c r="M198" s="34"/>
      <c r="N198" s="34"/>
      <c r="O198" s="34"/>
      <c r="P198" s="34">
        <f t="shared" si="34"/>
        <v>-6.7188548958218054E-3</v>
      </c>
      <c r="Q198" s="35">
        <f t="shared" si="28"/>
        <v>32044.8246</v>
      </c>
      <c r="R198" s="34"/>
      <c r="S198" s="34">
        <f t="shared" si="29"/>
        <v>8.4056801684450479E-6</v>
      </c>
      <c r="T198" s="34">
        <v>1</v>
      </c>
      <c r="U198">
        <f t="shared" si="32"/>
        <v>8.4056801684450479E-6</v>
      </c>
      <c r="AH198" t="s">
        <v>71</v>
      </c>
      <c r="AO198">
        <v>25071</v>
      </c>
      <c r="AP198">
        <v>-2.7589139994233847E-2</v>
      </c>
    </row>
    <row r="199" spans="1:42">
      <c r="A199" s="39" t="s">
        <v>122</v>
      </c>
      <c r="B199" s="82"/>
      <c r="C199" s="37">
        <v>47063.3246</v>
      </c>
      <c r="D199" s="37" t="s">
        <v>271</v>
      </c>
      <c r="E199" s="31">
        <f t="shared" si="25"/>
        <v>17266.484235587326</v>
      </c>
      <c r="F199" s="34">
        <f t="shared" si="26"/>
        <v>17266.5</v>
      </c>
      <c r="G199" s="34">
        <f t="shared" si="31"/>
        <v>-9.6181100016110577E-3</v>
      </c>
      <c r="H199" s="34"/>
      <c r="I199" s="34"/>
      <c r="J199" s="34">
        <f>G199</f>
        <v>-9.6181100016110577E-3</v>
      </c>
      <c r="K199" s="34"/>
      <c r="L199" s="34"/>
      <c r="M199" s="34"/>
      <c r="N199" s="34"/>
      <c r="O199" s="34"/>
      <c r="P199" s="34">
        <f t="shared" si="34"/>
        <v>-6.7188548958218054E-3</v>
      </c>
      <c r="Q199" s="35">
        <f t="shared" si="28"/>
        <v>32044.8246</v>
      </c>
      <c r="R199" s="34"/>
      <c r="S199" s="34">
        <f t="shared" si="29"/>
        <v>8.4056801684450479E-6</v>
      </c>
      <c r="T199" s="34">
        <v>1</v>
      </c>
      <c r="U199">
        <f t="shared" si="32"/>
        <v>8.4056801684450479E-6</v>
      </c>
      <c r="AO199">
        <v>27528</v>
      </c>
      <c r="AP199">
        <v>-3.6279519998061005E-2</v>
      </c>
    </row>
    <row r="200" spans="1:42">
      <c r="A200" s="31" t="s">
        <v>81</v>
      </c>
      <c r="B200" s="38"/>
      <c r="C200" s="30">
        <v>47092.292999999998</v>
      </c>
      <c r="D200" s="30" t="s">
        <v>273</v>
      </c>
      <c r="E200" s="31">
        <f t="shared" si="25"/>
        <v>17313.964438265066</v>
      </c>
      <c r="F200" s="34">
        <f t="shared" si="26"/>
        <v>17314</v>
      </c>
      <c r="G200" s="34">
        <f t="shared" si="31"/>
        <v>-2.1696759999031201E-2</v>
      </c>
      <c r="H200" s="34"/>
      <c r="I200" s="34">
        <f>G200</f>
        <v>-2.1696759999031201E-2</v>
      </c>
      <c r="J200" s="34"/>
      <c r="K200" s="34"/>
      <c r="L200" s="34"/>
      <c r="M200" s="34"/>
      <c r="N200" s="34"/>
      <c r="O200" s="34"/>
      <c r="P200" s="34">
        <f t="shared" si="34"/>
        <v>-6.8151189870927532E-3</v>
      </c>
      <c r="Q200" s="35">
        <f t="shared" si="28"/>
        <v>32073.792999999998</v>
      </c>
      <c r="R200" s="34"/>
      <c r="S200" s="34">
        <f t="shared" si="29"/>
        <v>2.2146323920820839E-4</v>
      </c>
      <c r="T200" s="34">
        <v>0.1</v>
      </c>
      <c r="U200">
        <f t="shared" si="32"/>
        <v>2.2146323920820841E-5</v>
      </c>
      <c r="AB200" t="s">
        <v>72</v>
      </c>
      <c r="AH200" t="s">
        <v>71</v>
      </c>
      <c r="AO200">
        <v>18103</v>
      </c>
      <c r="AP200">
        <v>-1.31000200562994E-2</v>
      </c>
    </row>
    <row r="201" spans="1:42">
      <c r="A201" s="31" t="s">
        <v>83</v>
      </c>
      <c r="B201" s="38"/>
      <c r="C201" s="30">
        <v>47093.522400000002</v>
      </c>
      <c r="D201" s="37" t="s">
        <v>271</v>
      </c>
      <c r="E201" s="31">
        <f t="shared" si="25"/>
        <v>17315.97946709552</v>
      </c>
      <c r="F201" s="34">
        <f t="shared" si="26"/>
        <v>17316</v>
      </c>
      <c r="G201" s="34">
        <f t="shared" si="31"/>
        <v>-1.2527439997938927E-2</v>
      </c>
      <c r="H201" s="34"/>
      <c r="I201" s="34"/>
      <c r="J201" s="34">
        <f t="shared" ref="J201:J208" si="35">G201</f>
        <v>-1.2527439997938927E-2</v>
      </c>
      <c r="K201" s="34"/>
      <c r="L201" s="34"/>
      <c r="M201" s="34"/>
      <c r="N201" s="34"/>
      <c r="O201" s="34"/>
      <c r="P201" s="34">
        <f t="shared" si="34"/>
        <v>-6.8191823858557259E-3</v>
      </c>
      <c r="Q201" s="35">
        <f t="shared" si="28"/>
        <v>32075.022400000002</v>
      </c>
      <c r="R201" s="34"/>
      <c r="S201" s="34">
        <f t="shared" si="29"/>
        <v>3.2584204965905812E-5</v>
      </c>
      <c r="T201" s="34">
        <v>1</v>
      </c>
      <c r="U201">
        <f t="shared" si="32"/>
        <v>3.2584204965905812E-5</v>
      </c>
      <c r="AO201">
        <v>25737</v>
      </c>
      <c r="AP201">
        <v>-3.1205579995003063E-2</v>
      </c>
    </row>
    <row r="202" spans="1:42">
      <c r="A202" s="31" t="s">
        <v>83</v>
      </c>
      <c r="B202" s="31" t="s">
        <v>108</v>
      </c>
      <c r="C202" s="30">
        <v>47093.523099999999</v>
      </c>
      <c r="D202" s="30" t="s">
        <v>271</v>
      </c>
      <c r="E202" s="34">
        <f t="shared" si="25"/>
        <v>17315.980614419561</v>
      </c>
      <c r="F202" s="34">
        <f t="shared" si="26"/>
        <v>17316</v>
      </c>
      <c r="G202" s="34">
        <f t="shared" si="31"/>
        <v>-1.1827440001070499E-2</v>
      </c>
      <c r="H202" s="34"/>
      <c r="J202" s="34">
        <f t="shared" si="35"/>
        <v>-1.1827440001070499E-2</v>
      </c>
      <c r="L202" s="34"/>
      <c r="M202" s="34"/>
      <c r="N202" s="34"/>
      <c r="O202" s="34">
        <f ca="1">+C$11+C$12*F202</f>
        <v>9.4007898019006386E-2</v>
      </c>
      <c r="P202" s="34">
        <f t="shared" si="34"/>
        <v>-6.8191823858557259E-3</v>
      </c>
      <c r="Q202" s="35">
        <f t="shared" si="28"/>
        <v>32075.023099999999</v>
      </c>
      <c r="R202" s="34"/>
      <c r="S202" s="34">
        <f t="shared" si="29"/>
        <v>2.5082644340356771E-5</v>
      </c>
      <c r="T202" s="34">
        <v>1</v>
      </c>
      <c r="U202">
        <f t="shared" si="32"/>
        <v>2.5082644340356771E-5</v>
      </c>
    </row>
    <row r="203" spans="1:42">
      <c r="A203" s="31" t="s">
        <v>83</v>
      </c>
      <c r="B203" s="38"/>
      <c r="C203" s="30">
        <v>47093.523399999998</v>
      </c>
      <c r="D203" s="37" t="s">
        <v>271</v>
      </c>
      <c r="E203" s="31">
        <f t="shared" si="25"/>
        <v>17315.981106129868</v>
      </c>
      <c r="F203" s="34">
        <f t="shared" si="26"/>
        <v>17316</v>
      </c>
      <c r="G203" s="34">
        <f t="shared" si="31"/>
        <v>-1.1527440001373179E-2</v>
      </c>
      <c r="H203" s="34"/>
      <c r="I203" s="34"/>
      <c r="J203" s="34">
        <f t="shared" si="35"/>
        <v>-1.1527440001373179E-2</v>
      </c>
      <c r="K203" s="34"/>
      <c r="L203" s="34"/>
      <c r="M203" s="34"/>
      <c r="N203" s="34"/>
      <c r="O203" s="34"/>
      <c r="P203" s="34">
        <f t="shared" si="34"/>
        <v>-6.8191823858557259E-3</v>
      </c>
      <c r="Q203" s="35">
        <f t="shared" si="28"/>
        <v>32075.023399999998</v>
      </c>
      <c r="R203" s="34"/>
      <c r="S203" s="34">
        <f t="shared" si="29"/>
        <v>2.2167689774078096E-5</v>
      </c>
      <c r="T203" s="34">
        <v>1</v>
      </c>
      <c r="U203">
        <f t="shared" si="32"/>
        <v>2.2167689774078096E-5</v>
      </c>
      <c r="AB203" t="s">
        <v>72</v>
      </c>
      <c r="AH203" t="s">
        <v>71</v>
      </c>
      <c r="AO203">
        <v>26201</v>
      </c>
      <c r="AP203">
        <v>-2.6723339993623085E-2</v>
      </c>
    </row>
    <row r="204" spans="1:42">
      <c r="A204" s="31" t="s">
        <v>83</v>
      </c>
      <c r="B204" s="38"/>
      <c r="C204" s="30">
        <v>47093.5236</v>
      </c>
      <c r="D204" s="37" t="s">
        <v>271</v>
      </c>
      <c r="E204" s="31">
        <f t="shared" si="25"/>
        <v>17315.98143393674</v>
      </c>
      <c r="F204" s="34">
        <f t="shared" si="26"/>
        <v>17316</v>
      </c>
      <c r="G204" s="34">
        <f t="shared" si="31"/>
        <v>-1.1327439999149647E-2</v>
      </c>
      <c r="H204" s="34"/>
      <c r="I204" s="34"/>
      <c r="J204" s="34">
        <f t="shared" si="35"/>
        <v>-1.1327439999149647E-2</v>
      </c>
      <c r="K204" s="34"/>
      <c r="L204" s="34"/>
      <c r="M204" s="34"/>
      <c r="N204" s="34"/>
      <c r="O204" s="34"/>
      <c r="P204" s="34">
        <f t="shared" si="34"/>
        <v>-6.8191823858557259E-3</v>
      </c>
      <c r="Q204" s="35">
        <f t="shared" si="28"/>
        <v>32075.0236</v>
      </c>
      <c r="R204" s="34"/>
      <c r="S204" s="34">
        <f t="shared" si="29"/>
        <v>2.0324386707822598E-5</v>
      </c>
      <c r="T204" s="34">
        <v>1</v>
      </c>
      <c r="U204">
        <f t="shared" si="32"/>
        <v>2.0324386707822598E-5</v>
      </c>
      <c r="AO204">
        <v>26349</v>
      </c>
      <c r="AP204">
        <v>-3.2593659998383373E-2</v>
      </c>
    </row>
    <row r="205" spans="1:42">
      <c r="A205" s="31" t="s">
        <v>83</v>
      </c>
      <c r="B205" s="38" t="s">
        <v>110</v>
      </c>
      <c r="C205" s="30">
        <v>47094.436699999998</v>
      </c>
      <c r="D205" s="37" t="s">
        <v>271</v>
      </c>
      <c r="E205" s="31">
        <f t="shared" si="25"/>
        <v>17317.478036202137</v>
      </c>
      <c r="F205" s="34">
        <f t="shared" si="26"/>
        <v>17317.5</v>
      </c>
      <c r="G205" s="34">
        <f t="shared" si="31"/>
        <v>-1.3400449999608099E-2</v>
      </c>
      <c r="H205" s="34"/>
      <c r="I205" s="34"/>
      <c r="J205" s="34">
        <f t="shared" si="35"/>
        <v>-1.3400449999608099E-2</v>
      </c>
      <c r="K205" s="34"/>
      <c r="L205" s="34"/>
      <c r="M205" s="34"/>
      <c r="N205" s="34"/>
      <c r="O205" s="34"/>
      <c r="P205" s="34">
        <f t="shared" si="34"/>
        <v>-6.8222304744512199E-3</v>
      </c>
      <c r="Q205" s="35">
        <f t="shared" si="28"/>
        <v>32075.936699999998</v>
      </c>
      <c r="R205" s="34"/>
      <c r="S205" s="34">
        <f t="shared" si="29"/>
        <v>4.3272972121155202E-5</v>
      </c>
      <c r="T205" s="34">
        <v>1</v>
      </c>
      <c r="U205">
        <f t="shared" si="32"/>
        <v>4.3272972121155202E-5</v>
      </c>
      <c r="AB205" t="s">
        <v>72</v>
      </c>
      <c r="AH205" t="s">
        <v>71</v>
      </c>
      <c r="AO205">
        <v>26883</v>
      </c>
      <c r="AP205">
        <v>-3.4885220004071016E-2</v>
      </c>
    </row>
    <row r="206" spans="1:42">
      <c r="A206" s="31" t="s">
        <v>83</v>
      </c>
      <c r="B206" s="31" t="s">
        <v>110</v>
      </c>
      <c r="C206" s="30">
        <v>47094.4395</v>
      </c>
      <c r="D206" s="30" t="s">
        <v>271</v>
      </c>
      <c r="E206" s="34">
        <f t="shared" si="25"/>
        <v>17317.482625498324</v>
      </c>
      <c r="F206" s="34">
        <f t="shared" si="26"/>
        <v>17317.5</v>
      </c>
      <c r="G206" s="34">
        <f t="shared" ref="G206:G231" si="36">+C206-(C$7+F206*C$8)</f>
        <v>-1.0600449997582473E-2</v>
      </c>
      <c r="H206" s="34"/>
      <c r="J206" s="34">
        <f t="shared" si="35"/>
        <v>-1.0600449997582473E-2</v>
      </c>
      <c r="L206" s="34"/>
      <c r="M206" s="34"/>
      <c r="N206" s="34"/>
      <c r="O206" s="34">
        <f ca="1">+C$11+C$12*F206</f>
        <v>9.3992101001483419E-2</v>
      </c>
      <c r="P206" s="34">
        <f t="shared" si="34"/>
        <v>-6.8222304744512199E-3</v>
      </c>
      <c r="Q206" s="35">
        <f t="shared" si="28"/>
        <v>32075.9395</v>
      </c>
      <c r="R206" s="34"/>
      <c r="S206" s="34">
        <f t="shared" si="29"/>
        <v>1.4274942764970152E-5</v>
      </c>
      <c r="T206" s="34">
        <v>1</v>
      </c>
      <c r="U206">
        <f t="shared" ref="U206:U231" si="37">+T206*S206</f>
        <v>1.4274942764970152E-5</v>
      </c>
    </row>
    <row r="207" spans="1:42">
      <c r="A207" s="31" t="s">
        <v>83</v>
      </c>
      <c r="B207" s="38" t="s">
        <v>110</v>
      </c>
      <c r="C207" s="30">
        <v>47094.440799999997</v>
      </c>
      <c r="D207" s="37" t="s">
        <v>271</v>
      </c>
      <c r="E207" s="31">
        <f t="shared" si="25"/>
        <v>17317.484756242971</v>
      </c>
      <c r="F207" s="34">
        <f t="shared" si="26"/>
        <v>17317.5</v>
      </c>
      <c r="G207" s="34">
        <f t="shared" si="36"/>
        <v>-9.3004500013194047E-3</v>
      </c>
      <c r="H207" s="34"/>
      <c r="I207" s="34"/>
      <c r="J207" s="34">
        <f t="shared" si="35"/>
        <v>-9.3004500013194047E-3</v>
      </c>
      <c r="K207" s="34"/>
      <c r="L207" s="34"/>
      <c r="M207" s="34"/>
      <c r="N207" s="34"/>
      <c r="O207" s="34"/>
      <c r="P207" s="34">
        <f t="shared" si="34"/>
        <v>-6.8222304744512199E-3</v>
      </c>
      <c r="Q207" s="35">
        <f t="shared" si="28"/>
        <v>32075.940799999997</v>
      </c>
      <c r="R207" s="34"/>
      <c r="S207" s="34">
        <f t="shared" si="29"/>
        <v>6.1415720233507695E-6</v>
      </c>
      <c r="T207" s="34">
        <v>1</v>
      </c>
      <c r="U207">
        <f t="shared" si="37"/>
        <v>6.1415720233507695E-6</v>
      </c>
      <c r="AO207">
        <v>26886</v>
      </c>
      <c r="AP207">
        <v>-3.4531240002252162E-2</v>
      </c>
    </row>
    <row r="208" spans="1:42">
      <c r="A208" s="31" t="s">
        <v>83</v>
      </c>
      <c r="B208" s="38" t="s">
        <v>110</v>
      </c>
      <c r="C208" s="30">
        <v>47094.440900000001</v>
      </c>
      <c r="D208" s="37" t="s">
        <v>271</v>
      </c>
      <c r="E208" s="31">
        <f t="shared" si="25"/>
        <v>17317.484920146413</v>
      </c>
      <c r="F208" s="34">
        <f t="shared" si="26"/>
        <v>17317.5</v>
      </c>
      <c r="G208" s="34">
        <f t="shared" si="36"/>
        <v>-9.2004499965696596E-3</v>
      </c>
      <c r="H208" s="34"/>
      <c r="I208" s="34"/>
      <c r="J208" s="34">
        <f t="shared" si="35"/>
        <v>-9.2004499965696596E-3</v>
      </c>
      <c r="K208" s="34"/>
      <c r="L208" s="34"/>
      <c r="M208" s="34"/>
      <c r="N208" s="34"/>
      <c r="O208" s="34"/>
      <c r="P208" s="34">
        <f t="shared" si="34"/>
        <v>-6.8222304744512199E-3</v>
      </c>
      <c r="Q208" s="35">
        <f t="shared" si="28"/>
        <v>32075.940900000001</v>
      </c>
      <c r="R208" s="34"/>
      <c r="S208" s="34">
        <f t="shared" si="29"/>
        <v>5.6559280953852597E-6</v>
      </c>
      <c r="T208" s="34">
        <v>1</v>
      </c>
      <c r="U208">
        <f t="shared" si="37"/>
        <v>5.6559280953852597E-6</v>
      </c>
      <c r="AB208" t="s">
        <v>62</v>
      </c>
      <c r="AD208">
        <v>14</v>
      </c>
      <c r="AF208" t="s">
        <v>57</v>
      </c>
      <c r="AH208" t="s">
        <v>59</v>
      </c>
      <c r="AO208">
        <v>26922</v>
      </c>
      <c r="AP208">
        <v>-3.2783479997306131E-2</v>
      </c>
    </row>
    <row r="209" spans="1:42">
      <c r="A209" s="31" t="s">
        <v>81</v>
      </c>
      <c r="B209" s="38"/>
      <c r="C209" s="30">
        <v>47106.351999999999</v>
      </c>
      <c r="D209" s="30" t="s">
        <v>273</v>
      </c>
      <c r="E209" s="31">
        <f t="shared" si="25"/>
        <v>17337.007622198125</v>
      </c>
      <c r="F209" s="34">
        <f t="shared" si="26"/>
        <v>17337</v>
      </c>
      <c r="G209" s="34">
        <f t="shared" si="36"/>
        <v>4.6504199999617413E-3</v>
      </c>
      <c r="H209" s="34"/>
      <c r="I209" s="34">
        <f>G209</f>
        <v>4.6504199999617413E-3</v>
      </c>
      <c r="J209" s="34"/>
      <c r="K209" s="34"/>
      <c r="L209" s="34"/>
      <c r="M209" s="34"/>
      <c r="N209" s="34"/>
      <c r="O209" s="34"/>
      <c r="P209" s="34">
        <f t="shared" si="34"/>
        <v>-6.8618977090076534E-3</v>
      </c>
      <c r="Q209" s="35">
        <f t="shared" si="28"/>
        <v>32087.851999999999</v>
      </c>
      <c r="R209" s="34"/>
      <c r="S209" s="34">
        <f t="shared" si="29"/>
        <v>1.3253345903225033E-4</v>
      </c>
      <c r="T209" s="34">
        <v>0.1</v>
      </c>
      <c r="U209">
        <f t="shared" si="37"/>
        <v>1.3253345903225034E-5</v>
      </c>
      <c r="AB209" t="s">
        <v>62</v>
      </c>
      <c r="AD209">
        <v>12</v>
      </c>
      <c r="AF209" t="s">
        <v>73</v>
      </c>
      <c r="AH209" t="s">
        <v>59</v>
      </c>
      <c r="AO209">
        <v>18629</v>
      </c>
      <c r="AP209">
        <v>4.6311400001286529E-3</v>
      </c>
    </row>
    <row r="210" spans="1:42" ht="12.75" customHeight="1">
      <c r="A210" s="39" t="s">
        <v>85</v>
      </c>
      <c r="B210" s="82" t="s">
        <v>108</v>
      </c>
      <c r="C210" s="37">
        <v>47108.777300000002</v>
      </c>
      <c r="D210" s="37" t="s">
        <v>271</v>
      </c>
      <c r="E210" s="31">
        <f t="shared" si="25"/>
        <v>17340.982772208288</v>
      </c>
      <c r="F210" s="34">
        <f t="shared" si="26"/>
        <v>17341</v>
      </c>
      <c r="G210" s="34">
        <f t="shared" si="36"/>
        <v>-1.0510939995583612E-2</v>
      </c>
      <c r="H210" s="34"/>
      <c r="I210" s="34"/>
      <c r="J210" s="34">
        <f>G210</f>
        <v>-1.0510939995583612E-2</v>
      </c>
      <c r="K210" s="34"/>
      <c r="L210" s="34"/>
      <c r="M210" s="34"/>
      <c r="N210" s="34"/>
      <c r="O210" s="34"/>
      <c r="P210" s="34">
        <f t="shared" si="34"/>
        <v>-6.8700442376702815E-3</v>
      </c>
      <c r="Q210" s="35">
        <f t="shared" si="28"/>
        <v>32090.277300000002</v>
      </c>
      <c r="R210" s="34"/>
      <c r="S210" s="34">
        <f t="shared" si="29"/>
        <v>1.3256121919991289E-5</v>
      </c>
      <c r="T210" s="34">
        <v>1</v>
      </c>
      <c r="U210">
        <f t="shared" si="37"/>
        <v>1.3256121919991289E-5</v>
      </c>
      <c r="AB210" t="s">
        <v>62</v>
      </c>
      <c r="AD210">
        <v>16</v>
      </c>
      <c r="AF210" t="s">
        <v>57</v>
      </c>
      <c r="AH210" t="s">
        <v>59</v>
      </c>
    </row>
    <row r="211" spans="1:42">
      <c r="A211" s="31" t="s">
        <v>86</v>
      </c>
      <c r="B211" s="38"/>
      <c r="C211" s="30">
        <v>47114.27</v>
      </c>
      <c r="D211" s="30" t="s">
        <v>273</v>
      </c>
      <c r="E211" s="31">
        <f t="shared" si="25"/>
        <v>17349.985496185029</v>
      </c>
      <c r="F211" s="34">
        <f t="shared" si="26"/>
        <v>17350</v>
      </c>
      <c r="G211" s="34">
        <f t="shared" si="36"/>
        <v>-8.8489999980083667E-3</v>
      </c>
      <c r="H211" s="34"/>
      <c r="I211" s="34">
        <f>G211</f>
        <v>-8.8489999980083667E-3</v>
      </c>
      <c r="J211" s="34"/>
      <c r="K211" s="34"/>
      <c r="L211" s="34"/>
      <c r="M211" s="34"/>
      <c r="N211" s="34"/>
      <c r="O211" s="34"/>
      <c r="P211" s="34">
        <f t="shared" si="34"/>
        <v>-6.888385950822612E-3</v>
      </c>
      <c r="Q211" s="35">
        <f t="shared" si="28"/>
        <v>32095.769999999997</v>
      </c>
      <c r="R211" s="34"/>
      <c r="S211" s="34">
        <f t="shared" si="29"/>
        <v>3.8440074420221047E-6</v>
      </c>
      <c r="T211" s="34">
        <v>0.1</v>
      </c>
      <c r="U211">
        <f t="shared" si="37"/>
        <v>3.8440074420221051E-7</v>
      </c>
      <c r="AB211" t="s">
        <v>62</v>
      </c>
      <c r="AD211">
        <v>12</v>
      </c>
      <c r="AF211" t="s">
        <v>73</v>
      </c>
      <c r="AH211" t="s">
        <v>59</v>
      </c>
      <c r="AO211">
        <v>18645</v>
      </c>
      <c r="AP211">
        <v>-1.8214299998362549E-2</v>
      </c>
    </row>
    <row r="212" spans="1:42">
      <c r="A212" s="31" t="s">
        <v>83</v>
      </c>
      <c r="B212" s="38" t="s">
        <v>110</v>
      </c>
      <c r="C212" s="30">
        <v>47116.404900000001</v>
      </c>
      <c r="D212" s="37" t="s">
        <v>271</v>
      </c>
      <c r="E212" s="31">
        <f t="shared" si="25"/>
        <v>17353.484670619826</v>
      </c>
      <c r="F212" s="34">
        <f t="shared" si="26"/>
        <v>17353.5</v>
      </c>
      <c r="G212" s="34">
        <f t="shared" si="36"/>
        <v>-9.352689994557295E-3</v>
      </c>
      <c r="H212" s="34"/>
      <c r="I212" s="34"/>
      <c r="J212" s="34">
        <f t="shared" ref="J212:J219" si="38">G212</f>
        <v>-9.352689994557295E-3</v>
      </c>
      <c r="K212" s="34"/>
      <c r="L212" s="34"/>
      <c r="M212" s="34"/>
      <c r="N212" s="34"/>
      <c r="O212" s="34"/>
      <c r="P212" s="34">
        <f t="shared" si="34"/>
        <v>-6.8955233352979844E-3</v>
      </c>
      <c r="Q212" s="35">
        <f t="shared" si="28"/>
        <v>32097.904900000001</v>
      </c>
      <c r="R212" s="34"/>
      <c r="S212" s="34">
        <f t="shared" si="29"/>
        <v>6.0376679913755611E-6</v>
      </c>
      <c r="T212" s="34">
        <v>1</v>
      </c>
      <c r="U212">
        <f t="shared" si="37"/>
        <v>6.0376679913755611E-6</v>
      </c>
      <c r="AB212" t="s">
        <v>62</v>
      </c>
      <c r="AD212">
        <v>12</v>
      </c>
      <c r="AF212" t="s">
        <v>57</v>
      </c>
      <c r="AH212" t="s">
        <v>59</v>
      </c>
      <c r="AO212">
        <v>26924</v>
      </c>
      <c r="AP212">
        <v>-3.4414159992593341E-2</v>
      </c>
    </row>
    <row r="213" spans="1:42">
      <c r="A213" s="31" t="s">
        <v>83</v>
      </c>
      <c r="B213" s="38" t="s">
        <v>110</v>
      </c>
      <c r="C213" s="30">
        <v>47116.405899999998</v>
      </c>
      <c r="D213" s="37" t="s">
        <v>271</v>
      </c>
      <c r="E213" s="31">
        <f t="shared" ref="E213:E276" si="39">+(C213-C$7)/C$8</f>
        <v>17353.48630965417</v>
      </c>
      <c r="F213" s="34">
        <f t="shared" ref="F213:F276" si="40">ROUND(2*E213,0)/2</f>
        <v>17353.5</v>
      </c>
      <c r="G213" s="34">
        <f t="shared" si="36"/>
        <v>-8.352689997991547E-3</v>
      </c>
      <c r="H213" s="34"/>
      <c r="I213" s="34"/>
      <c r="J213" s="34">
        <f t="shared" si="38"/>
        <v>-8.352689997991547E-3</v>
      </c>
      <c r="K213" s="34"/>
      <c r="L213" s="34"/>
      <c r="M213" s="34"/>
      <c r="N213" s="34"/>
      <c r="O213" s="34"/>
      <c r="P213" s="34">
        <f t="shared" si="34"/>
        <v>-6.8955233352979844E-3</v>
      </c>
      <c r="Q213" s="35">
        <f t="shared" ref="Q213:Q276" si="41">+C213-15018.5</f>
        <v>32097.905899999998</v>
      </c>
      <c r="R213" s="34"/>
      <c r="S213" s="34">
        <f t="shared" si="29"/>
        <v>2.1233346828654948E-6</v>
      </c>
      <c r="T213" s="34">
        <v>1</v>
      </c>
      <c r="U213">
        <f t="shared" si="37"/>
        <v>2.1233346828654948E-6</v>
      </c>
      <c r="AB213" t="s">
        <v>62</v>
      </c>
      <c r="AD213">
        <v>5</v>
      </c>
      <c r="AF213" t="s">
        <v>80</v>
      </c>
      <c r="AH213" t="s">
        <v>38</v>
      </c>
      <c r="AO213">
        <v>26925.5</v>
      </c>
      <c r="AP213">
        <v>-3.2687170001736376E-2</v>
      </c>
    </row>
    <row r="214" spans="1:42">
      <c r="A214" s="31" t="s">
        <v>83</v>
      </c>
      <c r="B214" s="31" t="s">
        <v>110</v>
      </c>
      <c r="C214" s="30">
        <v>47116.4061</v>
      </c>
      <c r="D214" s="30" t="s">
        <v>271</v>
      </c>
      <c r="E214" s="34">
        <f t="shared" si="39"/>
        <v>17353.486637461043</v>
      </c>
      <c r="F214" s="34">
        <f t="shared" si="40"/>
        <v>17353.5</v>
      </c>
      <c r="G214" s="34">
        <f t="shared" si="36"/>
        <v>-8.1526899957680143E-3</v>
      </c>
      <c r="H214" s="34"/>
      <c r="J214" s="34">
        <f t="shared" si="38"/>
        <v>-8.1526899957680143E-3</v>
      </c>
      <c r="L214" s="34"/>
      <c r="M214" s="34"/>
      <c r="N214" s="34"/>
      <c r="O214" s="34">
        <f ca="1">+C$11+C$12*F214</f>
        <v>9.3612972580932041E-2</v>
      </c>
      <c r="P214" s="34">
        <f t="shared" si="34"/>
        <v>-6.8955233352979844E-3</v>
      </c>
      <c r="Q214" s="35">
        <f t="shared" si="41"/>
        <v>32097.9061</v>
      </c>
      <c r="R214" s="34"/>
      <c r="S214" s="34">
        <f t="shared" ref="S214:S277" si="42">+(P214-G214)^2</f>
        <v>1.5804680121973675E-6</v>
      </c>
      <c r="T214" s="34">
        <v>1</v>
      </c>
      <c r="U214">
        <f t="shared" si="37"/>
        <v>1.5804680121973675E-6</v>
      </c>
    </row>
    <row r="215" spans="1:42">
      <c r="A215" s="31" t="s">
        <v>83</v>
      </c>
      <c r="B215" s="38" t="s">
        <v>110</v>
      </c>
      <c r="C215" s="30">
        <v>47116.407500000001</v>
      </c>
      <c r="D215" s="37" t="s">
        <v>271</v>
      </c>
      <c r="E215" s="31">
        <f t="shared" si="39"/>
        <v>17353.488932109136</v>
      </c>
      <c r="F215" s="34">
        <f t="shared" si="40"/>
        <v>17353.5</v>
      </c>
      <c r="G215" s="34">
        <f t="shared" si="36"/>
        <v>-6.752689994755201E-3</v>
      </c>
      <c r="H215" s="34"/>
      <c r="I215" s="34"/>
      <c r="J215" s="34">
        <f t="shared" si="38"/>
        <v>-6.752689994755201E-3</v>
      </c>
      <c r="K215" s="34"/>
      <c r="L215" s="34"/>
      <c r="M215" s="34"/>
      <c r="N215" s="34"/>
      <c r="O215" s="34"/>
      <c r="P215" s="34">
        <f t="shared" si="34"/>
        <v>-6.8955233352979844E-3</v>
      </c>
      <c r="Q215" s="35">
        <f t="shared" si="41"/>
        <v>32097.907500000001</v>
      </c>
      <c r="R215" s="34"/>
      <c r="S215" s="34">
        <f t="shared" si="42"/>
        <v>2.0401363170610735E-8</v>
      </c>
      <c r="T215" s="34">
        <v>1</v>
      </c>
      <c r="U215">
        <f t="shared" si="37"/>
        <v>2.0401363170610735E-8</v>
      </c>
      <c r="AB215" t="s">
        <v>72</v>
      </c>
      <c r="AH215" t="s">
        <v>71</v>
      </c>
      <c r="AO215">
        <v>26958.5</v>
      </c>
      <c r="AP215">
        <v>-3.5293389999424107E-2</v>
      </c>
    </row>
    <row r="216" spans="1:42">
      <c r="A216" s="31" t="s">
        <v>83</v>
      </c>
      <c r="B216" s="38"/>
      <c r="C216" s="30">
        <v>47117.318500000001</v>
      </c>
      <c r="D216" s="37" t="s">
        <v>271</v>
      </c>
      <c r="E216" s="31">
        <f t="shared" si="39"/>
        <v>17354.982092402402</v>
      </c>
      <c r="F216" s="34">
        <f t="shared" si="40"/>
        <v>17355</v>
      </c>
      <c r="G216" s="34">
        <f t="shared" si="36"/>
        <v>-1.0925699993094895E-2</v>
      </c>
      <c r="H216" s="34"/>
      <c r="I216" s="34"/>
      <c r="J216" s="34">
        <f t="shared" si="38"/>
        <v>-1.0925699993094895E-2</v>
      </c>
      <c r="K216" s="34"/>
      <c r="L216" s="34"/>
      <c r="M216" s="34"/>
      <c r="N216" s="34"/>
      <c r="O216" s="34"/>
      <c r="P216" s="34">
        <f t="shared" si="34"/>
        <v>-6.8985829851063787E-3</v>
      </c>
      <c r="Q216" s="35">
        <f t="shared" si="41"/>
        <v>32098.818500000001</v>
      </c>
      <c r="R216" s="34"/>
      <c r="S216" s="34">
        <f t="shared" si="42"/>
        <v>1.6217671396030379E-5</v>
      </c>
      <c r="T216" s="34">
        <v>1</v>
      </c>
      <c r="U216">
        <f t="shared" si="37"/>
        <v>1.6217671396030379E-5</v>
      </c>
      <c r="AB216" t="s">
        <v>72</v>
      </c>
      <c r="AC216" t="s">
        <v>38</v>
      </c>
      <c r="AH216" t="s">
        <v>71</v>
      </c>
      <c r="AO216">
        <v>26986</v>
      </c>
      <c r="AP216">
        <v>-3.4765240001433995E-2</v>
      </c>
    </row>
    <row r="217" spans="1:42" ht="12.75" customHeight="1">
      <c r="A217" s="31" t="s">
        <v>83</v>
      </c>
      <c r="B217" s="38"/>
      <c r="C217" s="30">
        <v>47117.319100000001</v>
      </c>
      <c r="D217" s="37" t="s">
        <v>271</v>
      </c>
      <c r="E217" s="31">
        <f t="shared" si="39"/>
        <v>17354.983075823009</v>
      </c>
      <c r="F217" s="34">
        <f t="shared" si="40"/>
        <v>17355</v>
      </c>
      <c r="G217" s="34">
        <f t="shared" si="36"/>
        <v>-1.0325699993700255E-2</v>
      </c>
      <c r="H217" s="34"/>
      <c r="I217" s="34"/>
      <c r="J217" s="34">
        <f t="shared" si="38"/>
        <v>-1.0325699993700255E-2</v>
      </c>
      <c r="K217" s="34"/>
      <c r="L217" s="34"/>
      <c r="M217" s="34"/>
      <c r="N217" s="34"/>
      <c r="O217" s="34"/>
      <c r="P217" s="34">
        <f t="shared" si="34"/>
        <v>-6.8985829851063787E-3</v>
      </c>
      <c r="Q217" s="35">
        <f t="shared" si="41"/>
        <v>32098.819100000001</v>
      </c>
      <c r="R217" s="34"/>
      <c r="S217" s="34">
        <f t="shared" si="42"/>
        <v>1.1745130990593437E-5</v>
      </c>
      <c r="T217" s="34">
        <v>1</v>
      </c>
      <c r="U217">
        <f t="shared" si="37"/>
        <v>1.1745130990593437E-5</v>
      </c>
      <c r="AB217" t="s">
        <v>72</v>
      </c>
      <c r="AC217" t="s">
        <v>82</v>
      </c>
      <c r="AH217" t="s">
        <v>71</v>
      </c>
      <c r="AO217">
        <v>27128.5</v>
      </c>
      <c r="AP217">
        <v>-3.1101189997571055E-2</v>
      </c>
    </row>
    <row r="218" spans="1:42">
      <c r="A218" s="31" t="s">
        <v>83</v>
      </c>
      <c r="B218" s="31" t="s">
        <v>108</v>
      </c>
      <c r="C218" s="30">
        <v>47117.319300000003</v>
      </c>
      <c r="D218" s="30" t="s">
        <v>271</v>
      </c>
      <c r="E218" s="34">
        <f t="shared" si="39"/>
        <v>17354.983403629885</v>
      </c>
      <c r="F218" s="34">
        <f t="shared" si="40"/>
        <v>17355</v>
      </c>
      <c r="G218" s="34">
        <f t="shared" si="36"/>
        <v>-1.0125699991476722E-2</v>
      </c>
      <c r="H218" s="34"/>
      <c r="J218" s="34">
        <f t="shared" si="38"/>
        <v>-1.0125699991476722E-2</v>
      </c>
      <c r="L218" s="34"/>
      <c r="M218" s="34"/>
      <c r="N218" s="34"/>
      <c r="O218" s="34">
        <f ca="1">+C$11+C$12*F218</f>
        <v>9.3597175563409046E-2</v>
      </c>
      <c r="P218" s="34">
        <f t="shared" si="34"/>
        <v>-6.8985829851063787E-3</v>
      </c>
      <c r="Q218" s="35">
        <f t="shared" si="41"/>
        <v>32098.819300000003</v>
      </c>
      <c r="R218" s="34"/>
      <c r="S218" s="34">
        <f t="shared" si="42"/>
        <v>1.0414284172804687E-5</v>
      </c>
      <c r="T218" s="34">
        <v>1</v>
      </c>
      <c r="U218">
        <f t="shared" si="37"/>
        <v>1.0414284172804687E-5</v>
      </c>
    </row>
    <row r="219" spans="1:42">
      <c r="A219" s="31" t="s">
        <v>83</v>
      </c>
      <c r="B219" s="38"/>
      <c r="C219" s="30">
        <v>47117.320200000002</v>
      </c>
      <c r="D219" s="37" t="s">
        <v>271</v>
      </c>
      <c r="E219" s="31">
        <f t="shared" si="39"/>
        <v>17354.984878760799</v>
      </c>
      <c r="F219" s="34">
        <f t="shared" si="40"/>
        <v>17355</v>
      </c>
      <c r="G219" s="34">
        <f t="shared" si="36"/>
        <v>-9.2256999923847616E-3</v>
      </c>
      <c r="H219" s="34"/>
      <c r="I219" s="34"/>
      <c r="J219" s="34">
        <f t="shared" si="38"/>
        <v>-9.2256999923847616E-3</v>
      </c>
      <c r="K219" s="34"/>
      <c r="L219" s="34"/>
      <c r="M219" s="34"/>
      <c r="N219" s="34"/>
      <c r="O219" s="34"/>
      <c r="P219" s="34">
        <f t="shared" si="34"/>
        <v>-6.8985829851063787E-3</v>
      </c>
      <c r="Q219" s="35">
        <f t="shared" si="41"/>
        <v>32098.820200000002</v>
      </c>
      <c r="R219" s="34"/>
      <c r="S219" s="34">
        <f t="shared" si="42"/>
        <v>5.4154735655642965E-6</v>
      </c>
      <c r="T219" s="34">
        <v>1</v>
      </c>
      <c r="U219">
        <f t="shared" si="37"/>
        <v>5.4154735655642965E-6</v>
      </c>
      <c r="AB219" t="s">
        <v>72</v>
      </c>
      <c r="AC219" t="s">
        <v>84</v>
      </c>
      <c r="AH219" t="s">
        <v>71</v>
      </c>
      <c r="AO219">
        <v>27500.5</v>
      </c>
      <c r="AP219">
        <v>-3.6007669994432945E-2</v>
      </c>
    </row>
    <row r="220" spans="1:42">
      <c r="A220" s="31" t="s">
        <v>87</v>
      </c>
      <c r="B220" s="38"/>
      <c r="C220" s="30">
        <v>47142.334000000003</v>
      </c>
      <c r="D220" s="30"/>
      <c r="E220" s="31">
        <f t="shared" si="39"/>
        <v>17395.98335619623</v>
      </c>
      <c r="F220" s="34">
        <f t="shared" si="40"/>
        <v>17396</v>
      </c>
      <c r="G220" s="34">
        <f t="shared" si="36"/>
        <v>-1.0154639996471815E-2</v>
      </c>
      <c r="H220" s="34"/>
      <c r="I220" s="34">
        <f>G220</f>
        <v>-1.0154639996471815E-2</v>
      </c>
      <c r="J220" s="34"/>
      <c r="K220" s="34"/>
      <c r="L220" s="34"/>
      <c r="M220" s="34"/>
      <c r="N220" s="34"/>
      <c r="O220" s="34"/>
      <c r="P220" s="34">
        <f t="shared" si="34"/>
        <v>-6.9823924835446666E-3</v>
      </c>
      <c r="Q220" s="35">
        <f t="shared" si="41"/>
        <v>32123.834000000003</v>
      </c>
      <c r="R220" s="34"/>
      <c r="S220" s="34">
        <f t="shared" si="42"/>
        <v>1.0063154283272478E-5</v>
      </c>
      <c r="T220" s="34">
        <v>0.1</v>
      </c>
      <c r="U220">
        <f t="shared" si="37"/>
        <v>1.0063154283272479E-6</v>
      </c>
      <c r="AB220" t="s">
        <v>62</v>
      </c>
      <c r="AD220">
        <v>14</v>
      </c>
      <c r="AF220" t="s">
        <v>57</v>
      </c>
      <c r="AH220" t="s">
        <v>59</v>
      </c>
      <c r="AO220">
        <v>17265</v>
      </c>
      <c r="AP220">
        <v>-1.1145100004796404E-2</v>
      </c>
    </row>
    <row r="221" spans="1:42">
      <c r="A221" s="31" t="s">
        <v>88</v>
      </c>
      <c r="B221" s="38"/>
      <c r="C221" s="30">
        <v>47153.298999999999</v>
      </c>
      <c r="D221" s="30"/>
      <c r="E221" s="31">
        <f t="shared" si="39"/>
        <v>17413.955367848972</v>
      </c>
      <c r="F221" s="34">
        <f t="shared" si="40"/>
        <v>17414</v>
      </c>
      <c r="G221" s="34">
        <f t="shared" si="36"/>
        <v>-2.723075999529101E-2</v>
      </c>
      <c r="H221" s="34"/>
      <c r="I221" s="34">
        <f>G221</f>
        <v>-2.723075999529101E-2</v>
      </c>
      <c r="J221" s="34"/>
      <c r="K221" s="34"/>
      <c r="L221" s="34"/>
      <c r="M221" s="34"/>
      <c r="N221" s="34"/>
      <c r="O221" s="34"/>
      <c r="P221" s="34">
        <f t="shared" si="34"/>
        <v>-7.0192960353429694E-3</v>
      </c>
      <c r="Q221" s="35">
        <f t="shared" si="41"/>
        <v>32134.798999999999</v>
      </c>
      <c r="R221" s="34"/>
      <c r="S221" s="34">
        <f t="shared" si="42"/>
        <v>4.0850327540427849E-4</v>
      </c>
      <c r="T221" s="34">
        <v>0.1</v>
      </c>
      <c r="U221">
        <f t="shared" si="37"/>
        <v>4.0850327540427849E-5</v>
      </c>
      <c r="AD221">
        <v>5</v>
      </c>
      <c r="AF221" t="s">
        <v>60</v>
      </c>
      <c r="AH221" t="s">
        <v>38</v>
      </c>
      <c r="AO221">
        <v>17266.5</v>
      </c>
      <c r="AP221">
        <v>-9.6181100016110577E-3</v>
      </c>
    </row>
    <row r="222" spans="1:42">
      <c r="A222" s="31" t="s">
        <v>58</v>
      </c>
      <c r="B222" s="38"/>
      <c r="C222" s="30">
        <v>47411.398000000001</v>
      </c>
      <c r="D222" s="30" t="s">
        <v>273</v>
      </c>
      <c r="E222" s="31">
        <f t="shared" si="39"/>
        <v>17836.988494667257</v>
      </c>
      <c r="F222" s="34">
        <f t="shared" si="40"/>
        <v>17837</v>
      </c>
      <c r="G222" s="34">
        <f t="shared" si="36"/>
        <v>-7.0195799999055453E-3</v>
      </c>
      <c r="H222" s="34"/>
      <c r="I222" s="34">
        <f>G222</f>
        <v>-7.0195799999055453E-3</v>
      </c>
      <c r="J222" s="34"/>
      <c r="K222" s="34"/>
      <c r="L222" s="34"/>
      <c r="M222" s="34"/>
      <c r="N222" s="34"/>
      <c r="O222" s="34"/>
      <c r="P222" s="34">
        <f t="shared" si="34"/>
        <v>-7.9056998433874349E-3</v>
      </c>
      <c r="Q222" s="35">
        <f t="shared" si="41"/>
        <v>32392.898000000001</v>
      </c>
      <c r="R222" s="34"/>
      <c r="S222" s="34">
        <f t="shared" si="42"/>
        <v>7.8520837701236871E-7</v>
      </c>
      <c r="T222" s="34">
        <v>0.1</v>
      </c>
      <c r="U222">
        <f t="shared" si="37"/>
        <v>7.8520837701236882E-8</v>
      </c>
      <c r="AD222">
        <v>8</v>
      </c>
      <c r="AF222" t="s">
        <v>53</v>
      </c>
      <c r="AH222" t="s">
        <v>38</v>
      </c>
      <c r="AO222">
        <v>16124.5</v>
      </c>
      <c r="AP222">
        <v>-5.4998300038278103E-3</v>
      </c>
    </row>
    <row r="223" spans="1:42">
      <c r="A223" s="31" t="s">
        <v>89</v>
      </c>
      <c r="B223" s="38"/>
      <c r="C223" s="30">
        <v>47434.577899999997</v>
      </c>
      <c r="D223" s="30"/>
      <c r="E223" s="31">
        <f t="shared" si="39"/>
        <v>17874.98114700738</v>
      </c>
      <c r="F223" s="34">
        <f t="shared" si="40"/>
        <v>17875</v>
      </c>
      <c r="G223" s="34">
        <f t="shared" si="36"/>
        <v>-1.1502500005008187E-2</v>
      </c>
      <c r="H223" s="34"/>
      <c r="I223" s="34">
        <f>G223</f>
        <v>-1.1502500005008187E-2</v>
      </c>
      <c r="J223" s="34"/>
      <c r="K223" s="34"/>
      <c r="L223" s="34"/>
      <c r="M223" s="34"/>
      <c r="N223" s="34"/>
      <c r="O223" s="34"/>
      <c r="P223" s="34">
        <f t="shared" si="34"/>
        <v>-7.9871297605918871E-3</v>
      </c>
      <c r="Q223" s="35">
        <f t="shared" si="41"/>
        <v>32416.077899999997</v>
      </c>
      <c r="R223" s="34"/>
      <c r="S223" s="34">
        <f t="shared" si="42"/>
        <v>1.2357827955327517E-5</v>
      </c>
      <c r="T223" s="34">
        <v>0.5</v>
      </c>
      <c r="U223">
        <f t="shared" si="37"/>
        <v>6.1789139776637583E-6</v>
      </c>
      <c r="AD223">
        <v>8</v>
      </c>
      <c r="AF223" t="s">
        <v>53</v>
      </c>
      <c r="AH223" t="s">
        <v>38</v>
      </c>
      <c r="AO223">
        <v>17266.5</v>
      </c>
      <c r="AP223">
        <v>-9.6181100016110577E-3</v>
      </c>
    </row>
    <row r="224" spans="1:42">
      <c r="A224" s="31" t="s">
        <v>79</v>
      </c>
      <c r="B224" s="38" t="s">
        <v>108</v>
      </c>
      <c r="C224" s="30">
        <v>47439.46</v>
      </c>
      <c r="D224" s="37" t="s">
        <v>271</v>
      </c>
      <c r="E224" s="31">
        <f t="shared" si="39"/>
        <v>17882.983076609744</v>
      </c>
      <c r="F224" s="34">
        <f t="shared" si="40"/>
        <v>17883</v>
      </c>
      <c r="G224" s="34">
        <f t="shared" si="36"/>
        <v>-1.0325219998776447E-2</v>
      </c>
      <c r="H224" s="34"/>
      <c r="I224" s="34"/>
      <c r="J224" s="34">
        <f t="shared" ref="J224:J229" si="43">G224</f>
        <v>-1.0325219998776447E-2</v>
      </c>
      <c r="K224" s="34"/>
      <c r="L224" s="34"/>
      <c r="M224" s="34"/>
      <c r="N224" s="34"/>
      <c r="O224" s="34"/>
      <c r="P224" s="34">
        <f t="shared" si="34"/>
        <v>-8.0043107190679585E-3</v>
      </c>
      <c r="Q224" s="35">
        <f t="shared" si="41"/>
        <v>32420.959999999999</v>
      </c>
      <c r="R224" s="34"/>
      <c r="S224" s="34">
        <f t="shared" si="42"/>
        <v>5.3866198846369746E-6</v>
      </c>
      <c r="T224" s="34">
        <v>1</v>
      </c>
      <c r="U224">
        <f t="shared" si="37"/>
        <v>5.3866198846369746E-6</v>
      </c>
      <c r="AB224" t="s">
        <v>62</v>
      </c>
      <c r="AD224">
        <v>14</v>
      </c>
      <c r="AF224" t="s">
        <v>57</v>
      </c>
      <c r="AH224" t="s">
        <v>59</v>
      </c>
      <c r="AO224">
        <v>25093</v>
      </c>
      <c r="AP224">
        <v>-2.8526620000775438E-2</v>
      </c>
    </row>
    <row r="225" spans="1:42">
      <c r="A225" s="39" t="s">
        <v>122</v>
      </c>
      <c r="B225" s="82" t="s">
        <v>110</v>
      </c>
      <c r="C225" s="37">
        <v>47439.46</v>
      </c>
      <c r="D225" s="37" t="s">
        <v>271</v>
      </c>
      <c r="E225" s="31">
        <f t="shared" si="39"/>
        <v>17882.983076609744</v>
      </c>
      <c r="F225" s="34">
        <f t="shared" si="40"/>
        <v>17883</v>
      </c>
      <c r="G225" s="34">
        <f t="shared" si="36"/>
        <v>-1.0325219998776447E-2</v>
      </c>
      <c r="H225" s="34"/>
      <c r="I225" s="34"/>
      <c r="J225" s="34">
        <f t="shared" si="43"/>
        <v>-1.0325219998776447E-2</v>
      </c>
      <c r="K225" s="34"/>
      <c r="L225" s="34"/>
      <c r="M225" s="34"/>
      <c r="N225" s="34"/>
      <c r="O225" s="34"/>
      <c r="P225" s="34">
        <f t="shared" si="34"/>
        <v>-8.0043107190679585E-3</v>
      </c>
      <c r="Q225" s="35">
        <f t="shared" si="41"/>
        <v>32420.959999999999</v>
      </c>
      <c r="R225" s="34"/>
      <c r="S225" s="34">
        <f t="shared" si="42"/>
        <v>5.3866198846369746E-6</v>
      </c>
      <c r="T225" s="34">
        <v>1</v>
      </c>
      <c r="U225">
        <f t="shared" si="37"/>
        <v>5.3866198846369746E-6</v>
      </c>
      <c r="AB225" t="s">
        <v>62</v>
      </c>
      <c r="AD225">
        <v>14</v>
      </c>
      <c r="AF225" t="s">
        <v>57</v>
      </c>
      <c r="AH225" t="s">
        <v>59</v>
      </c>
      <c r="AO225">
        <v>27553</v>
      </c>
      <c r="AP225">
        <v>-3.8263019996520597E-2</v>
      </c>
    </row>
    <row r="226" spans="1:42">
      <c r="A226" s="31" t="s">
        <v>79</v>
      </c>
      <c r="B226" s="38" t="s">
        <v>110</v>
      </c>
      <c r="C226" s="30">
        <v>47440.376600000003</v>
      </c>
      <c r="D226" s="37" t="s">
        <v>271</v>
      </c>
      <c r="E226" s="31">
        <f t="shared" si="39"/>
        <v>17884.485415495379</v>
      </c>
      <c r="F226" s="34">
        <f t="shared" si="40"/>
        <v>17884.5</v>
      </c>
      <c r="G226" s="34">
        <f t="shared" si="36"/>
        <v>-8.8982299930648878E-3</v>
      </c>
      <c r="H226" s="34"/>
      <c r="I226" s="34"/>
      <c r="J226" s="34">
        <f t="shared" si="43"/>
        <v>-8.8982299930648878E-3</v>
      </c>
      <c r="K226" s="34"/>
      <c r="L226" s="34"/>
      <c r="M226" s="34"/>
      <c r="N226" s="34"/>
      <c r="O226" s="34"/>
      <c r="P226" s="34">
        <f t="shared" si="34"/>
        <v>-8.0075336132025207E-3</v>
      </c>
      <c r="Q226" s="35">
        <f t="shared" si="41"/>
        <v>32421.876600000003</v>
      </c>
      <c r="R226" s="34"/>
      <c r="S226" s="34">
        <f t="shared" si="42"/>
        <v>7.9334004109992614E-7</v>
      </c>
      <c r="T226" s="34">
        <v>1</v>
      </c>
      <c r="U226">
        <f t="shared" si="37"/>
        <v>7.9334004109992614E-7</v>
      </c>
      <c r="AB226" t="s">
        <v>72</v>
      </c>
      <c r="AH226" t="s">
        <v>71</v>
      </c>
      <c r="AO226">
        <v>25093</v>
      </c>
      <c r="AP226">
        <v>-2.8026619998854585E-2</v>
      </c>
    </row>
    <row r="227" spans="1:42">
      <c r="A227" s="39" t="s">
        <v>122</v>
      </c>
      <c r="B227" s="82"/>
      <c r="C227" s="37">
        <v>47440.376600000003</v>
      </c>
      <c r="D227" s="37" t="s">
        <v>271</v>
      </c>
      <c r="E227" s="31">
        <f t="shared" si="39"/>
        <v>17884.485415495379</v>
      </c>
      <c r="F227" s="34">
        <f t="shared" si="40"/>
        <v>17884.5</v>
      </c>
      <c r="G227" s="34">
        <f t="shared" si="36"/>
        <v>-8.8982299930648878E-3</v>
      </c>
      <c r="H227" s="34"/>
      <c r="I227" s="34"/>
      <c r="J227" s="34">
        <f t="shared" si="43"/>
        <v>-8.8982299930648878E-3</v>
      </c>
      <c r="K227" s="34"/>
      <c r="L227" s="34"/>
      <c r="M227" s="34"/>
      <c r="N227" s="34"/>
      <c r="O227" s="34"/>
      <c r="P227" s="34">
        <f t="shared" si="34"/>
        <v>-8.0075336132025207E-3</v>
      </c>
      <c r="Q227" s="35">
        <f t="shared" si="41"/>
        <v>32421.876600000003</v>
      </c>
      <c r="R227" s="34"/>
      <c r="S227" s="34">
        <f t="shared" si="42"/>
        <v>7.9334004109992614E-7</v>
      </c>
      <c r="T227" s="34">
        <v>1</v>
      </c>
      <c r="U227">
        <f t="shared" si="37"/>
        <v>7.9334004109992614E-7</v>
      </c>
      <c r="AH227" t="s">
        <v>71</v>
      </c>
      <c r="AO227">
        <v>27553</v>
      </c>
      <c r="AP227">
        <v>-3.8263019996520597E-2</v>
      </c>
    </row>
    <row r="228" spans="1:42">
      <c r="A228" s="31" t="s">
        <v>79</v>
      </c>
      <c r="B228" s="38"/>
      <c r="C228" s="30">
        <v>47455.3223</v>
      </c>
      <c r="D228" s="37" t="s">
        <v>271</v>
      </c>
      <c r="E228" s="31">
        <f t="shared" si="39"/>
        <v>17908.98193118698</v>
      </c>
      <c r="F228" s="34">
        <f t="shared" si="40"/>
        <v>17909</v>
      </c>
      <c r="G228" s="34">
        <f t="shared" si="36"/>
        <v>-1.1024059996998403E-2</v>
      </c>
      <c r="H228" s="34"/>
      <c r="I228" s="34"/>
      <c r="J228" s="34">
        <f t="shared" si="43"/>
        <v>-1.1024059996998403E-2</v>
      </c>
      <c r="K228" s="34"/>
      <c r="L228" s="34"/>
      <c r="M228" s="34"/>
      <c r="N228" s="34"/>
      <c r="O228" s="34"/>
      <c r="P228" s="34">
        <f t="shared" si="34"/>
        <v>-8.0602396795570116E-3</v>
      </c>
      <c r="Q228" s="35">
        <f t="shared" si="41"/>
        <v>32436.8223</v>
      </c>
      <c r="R228" s="34"/>
      <c r="S228" s="34">
        <f t="shared" si="42"/>
        <v>8.7842308740783909E-6</v>
      </c>
      <c r="T228" s="34">
        <v>1</v>
      </c>
      <c r="U228">
        <f t="shared" si="37"/>
        <v>8.7842308740783909E-6</v>
      </c>
      <c r="AB228" t="s">
        <v>69</v>
      </c>
      <c r="AH228" t="s">
        <v>71</v>
      </c>
      <c r="AO228">
        <v>25093</v>
      </c>
      <c r="AP228">
        <v>-2.762661999440752E-2</v>
      </c>
    </row>
    <row r="229" spans="1:42">
      <c r="A229" s="39" t="s">
        <v>122</v>
      </c>
      <c r="B229" s="82" t="s">
        <v>110</v>
      </c>
      <c r="C229" s="37">
        <v>47455.3223</v>
      </c>
      <c r="D229" s="37" t="s">
        <v>271</v>
      </c>
      <c r="E229" s="31">
        <f t="shared" si="39"/>
        <v>17908.98193118698</v>
      </c>
      <c r="F229" s="34">
        <f t="shared" si="40"/>
        <v>17909</v>
      </c>
      <c r="G229" s="34">
        <f t="shared" si="36"/>
        <v>-1.1024059996998403E-2</v>
      </c>
      <c r="H229" s="34"/>
      <c r="I229" s="34"/>
      <c r="J229" s="34">
        <f t="shared" si="43"/>
        <v>-1.1024059996998403E-2</v>
      </c>
      <c r="K229" s="34"/>
      <c r="L229" s="34"/>
      <c r="M229" s="34"/>
      <c r="N229" s="34"/>
      <c r="O229" s="34"/>
      <c r="P229" s="34">
        <f t="shared" si="34"/>
        <v>-8.0602396795570116E-3</v>
      </c>
      <c r="Q229" s="35">
        <f t="shared" si="41"/>
        <v>32436.8223</v>
      </c>
      <c r="R229" s="34"/>
      <c r="S229" s="34">
        <f t="shared" si="42"/>
        <v>8.7842308740783909E-6</v>
      </c>
      <c r="T229" s="34">
        <v>1</v>
      </c>
      <c r="U229">
        <f t="shared" si="37"/>
        <v>8.7842308740783909E-6</v>
      </c>
      <c r="AB229" t="s">
        <v>62</v>
      </c>
      <c r="AD229">
        <v>6</v>
      </c>
      <c r="AF229" t="s">
        <v>95</v>
      </c>
      <c r="AH229" t="s">
        <v>38</v>
      </c>
    </row>
    <row r="230" spans="1:42">
      <c r="A230" s="31" t="s">
        <v>58</v>
      </c>
      <c r="B230" s="38"/>
      <c r="C230" s="30">
        <v>47466.313000000002</v>
      </c>
      <c r="D230" s="30" t="s">
        <v>273</v>
      </c>
      <c r="E230" s="31">
        <f t="shared" si="39"/>
        <v>17926.996066022537</v>
      </c>
      <c r="F230" s="34">
        <f t="shared" si="40"/>
        <v>17927</v>
      </c>
      <c r="G230" s="34">
        <f t="shared" si="36"/>
        <v>-2.4001799974939786E-3</v>
      </c>
      <c r="H230" s="34"/>
      <c r="I230" s="34">
        <f>G230</f>
        <v>-2.4001799974939786E-3</v>
      </c>
      <c r="J230" s="34"/>
      <c r="K230" s="34"/>
      <c r="L230" s="34"/>
      <c r="M230" s="34"/>
      <c r="N230" s="34"/>
      <c r="O230" s="34"/>
      <c r="P230" s="34">
        <f t="shared" si="34"/>
        <v>-8.0990411200651848E-3</v>
      </c>
      <c r="Q230" s="35">
        <f t="shared" si="41"/>
        <v>32447.813000000002</v>
      </c>
      <c r="R230" s="34"/>
      <c r="S230" s="34">
        <f t="shared" si="42"/>
        <v>3.2477018094353551E-5</v>
      </c>
      <c r="T230" s="34">
        <v>0.1</v>
      </c>
      <c r="U230">
        <f t="shared" si="37"/>
        <v>3.2477018094353554E-6</v>
      </c>
      <c r="AD230">
        <v>8</v>
      </c>
      <c r="AF230" t="s">
        <v>53</v>
      </c>
      <c r="AH230" t="s">
        <v>38</v>
      </c>
      <c r="AO230">
        <v>16134</v>
      </c>
      <c r="AP230">
        <v>-1.429556000221055E-2</v>
      </c>
    </row>
    <row r="231" spans="1:42">
      <c r="A231" s="31" t="s">
        <v>58</v>
      </c>
      <c r="B231" s="38"/>
      <c r="C231" s="30">
        <v>47491.330999999998</v>
      </c>
      <c r="D231" s="30" t="s">
        <v>273</v>
      </c>
      <c r="E231" s="31">
        <f t="shared" si="39"/>
        <v>17968.001427402236</v>
      </c>
      <c r="F231" s="34">
        <f t="shared" si="40"/>
        <v>17968</v>
      </c>
      <c r="G231" s="34">
        <f t="shared" si="36"/>
        <v>8.7088000145740807E-4</v>
      </c>
      <c r="H231" s="34"/>
      <c r="I231" s="34">
        <f>G231</f>
        <v>8.7088000145740807E-4</v>
      </c>
      <c r="J231" s="34"/>
      <c r="K231" s="34"/>
      <c r="L231" s="34"/>
      <c r="M231" s="34"/>
      <c r="N231" s="34"/>
      <c r="O231" s="34"/>
      <c r="P231" s="34">
        <f t="shared" si="34"/>
        <v>-8.1876707707694285E-3</v>
      </c>
      <c r="Q231" s="35">
        <f t="shared" si="41"/>
        <v>32472.830999999998</v>
      </c>
      <c r="R231" s="34"/>
      <c r="S231" s="34">
        <f t="shared" si="42"/>
        <v>8.205734209301142E-5</v>
      </c>
      <c r="T231" s="34">
        <v>0.1</v>
      </c>
      <c r="U231">
        <f t="shared" si="37"/>
        <v>8.205734209301143E-6</v>
      </c>
      <c r="AD231">
        <v>9</v>
      </c>
      <c r="AF231" t="s">
        <v>56</v>
      </c>
      <c r="AH231" t="s">
        <v>38</v>
      </c>
      <c r="AO231">
        <v>16134</v>
      </c>
      <c r="AP231">
        <v>-1.0595560001092963E-2</v>
      </c>
    </row>
    <row r="232" spans="1:42">
      <c r="A232" s="31" t="s">
        <v>90</v>
      </c>
      <c r="B232" s="38"/>
      <c r="C232" s="30">
        <v>47524.207000000002</v>
      </c>
      <c r="D232" s="30" t="s">
        <v>273</v>
      </c>
      <c r="E232" s="31">
        <f t="shared" si="39"/>
        <v>18021.886320707825</v>
      </c>
      <c r="F232" s="34">
        <f t="shared" si="40"/>
        <v>18022</v>
      </c>
      <c r="G232" s="34"/>
      <c r="H232" s="34"/>
      <c r="I232" s="34"/>
      <c r="K232" s="34"/>
      <c r="L232" s="34"/>
      <c r="M232" s="34"/>
      <c r="N232" s="34"/>
      <c r="O232" s="34"/>
      <c r="P232" s="34">
        <f t="shared" si="34"/>
        <v>-8.3049296971516098E-3</v>
      </c>
      <c r="Q232" s="35">
        <f t="shared" si="41"/>
        <v>32505.707000000002</v>
      </c>
      <c r="R232" s="85">
        <v>-6.9357479995233007E-2</v>
      </c>
      <c r="S232" s="34">
        <f t="shared" si="42"/>
        <v>6.8971857274630733E-5</v>
      </c>
      <c r="T232" s="34"/>
      <c r="AB232" t="s">
        <v>62</v>
      </c>
      <c r="AD232">
        <v>17</v>
      </c>
      <c r="AF232" t="s">
        <v>57</v>
      </c>
      <c r="AH232" t="s">
        <v>59</v>
      </c>
      <c r="AO232">
        <v>19009</v>
      </c>
      <c r="AP232">
        <v>-1.2198060001537669E-2</v>
      </c>
    </row>
    <row r="233" spans="1:42" ht="12.75" customHeight="1">
      <c r="A233" s="31" t="s">
        <v>85</v>
      </c>
      <c r="B233" s="38" t="s">
        <v>110</v>
      </c>
      <c r="C233" s="30">
        <v>47535.706400000003</v>
      </c>
      <c r="D233" s="37" t="s">
        <v>271</v>
      </c>
      <c r="E233" s="31">
        <f t="shared" si="39"/>
        <v>18040.734232317456</v>
      </c>
      <c r="F233" s="34">
        <f t="shared" si="40"/>
        <v>18040.5</v>
      </c>
      <c r="G233" s="34"/>
      <c r="H233" s="34"/>
      <c r="I233" s="34"/>
      <c r="J233" s="34">
        <f>G233</f>
        <v>0</v>
      </c>
      <c r="L233" s="34"/>
      <c r="M233" s="34"/>
      <c r="N233" s="34"/>
      <c r="O233" s="34"/>
      <c r="P233" s="34">
        <f t="shared" si="34"/>
        <v>-8.3452395720948654E-3</v>
      </c>
      <c r="Q233" s="35">
        <f t="shared" si="41"/>
        <v>32517.206400000003</v>
      </c>
      <c r="R233" s="86">
        <v>0.14290873000572901</v>
      </c>
      <c r="S233" s="34">
        <f t="shared" si="42"/>
        <v>6.9643023515658087E-5</v>
      </c>
      <c r="T233" s="34"/>
      <c r="AB233" t="s">
        <v>72</v>
      </c>
      <c r="AC233" t="s">
        <v>38</v>
      </c>
      <c r="AH233" t="s">
        <v>71</v>
      </c>
    </row>
    <row r="234" spans="1:42">
      <c r="A234" s="31" t="s">
        <v>91</v>
      </c>
      <c r="B234" s="38"/>
      <c r="C234" s="30">
        <v>47538.296399999999</v>
      </c>
      <c r="D234" s="30"/>
      <c r="E234" s="31">
        <f t="shared" si="39"/>
        <v>18044.979331285133</v>
      </c>
      <c r="F234" s="34">
        <f t="shared" si="40"/>
        <v>18045</v>
      </c>
      <c r="G234" s="34">
        <f t="shared" ref="G234:G265" si="44">+C234-(C$7+F234*C$8)</f>
        <v>-1.261030000023311E-2</v>
      </c>
      <c r="H234" s="34"/>
      <c r="I234" s="34">
        <f>G234</f>
        <v>-1.261030000023311E-2</v>
      </c>
      <c r="J234" s="34"/>
      <c r="K234" s="34"/>
      <c r="L234" s="34"/>
      <c r="M234" s="34"/>
      <c r="N234" s="34"/>
      <c r="O234" s="34"/>
      <c r="P234" s="34">
        <f t="shared" si="34"/>
        <v>-8.3550553131266671E-3</v>
      </c>
      <c r="Q234" s="35">
        <f t="shared" si="41"/>
        <v>32519.796399999999</v>
      </c>
      <c r="R234" s="34"/>
      <c r="S234" s="34">
        <f t="shared" si="42"/>
        <v>1.8107107347147611E-5</v>
      </c>
      <c r="T234" s="34">
        <v>0.5</v>
      </c>
      <c r="U234">
        <f t="shared" ref="U234:U265" si="45">+T234*S234</f>
        <v>9.0535536735738055E-6</v>
      </c>
      <c r="AO234">
        <v>16298</v>
      </c>
      <c r="AP234">
        <v>3.9886800004751422E-3</v>
      </c>
    </row>
    <row r="235" spans="1:42">
      <c r="A235" s="31" t="s">
        <v>91</v>
      </c>
      <c r="B235" s="38"/>
      <c r="C235" s="30">
        <v>47538.296399999999</v>
      </c>
      <c r="D235" s="30"/>
      <c r="E235" s="31">
        <f t="shared" si="39"/>
        <v>18044.979331285133</v>
      </c>
      <c r="F235" s="34">
        <f t="shared" si="40"/>
        <v>18045</v>
      </c>
      <c r="G235" s="34">
        <f t="shared" si="44"/>
        <v>-1.261030000023311E-2</v>
      </c>
      <c r="H235" s="34"/>
      <c r="I235" s="34">
        <f>G235</f>
        <v>-1.261030000023311E-2</v>
      </c>
      <c r="J235" s="34"/>
      <c r="K235" s="34"/>
      <c r="L235" s="34"/>
      <c r="M235" s="34"/>
      <c r="N235" s="34"/>
      <c r="O235" s="34"/>
      <c r="P235" s="34">
        <f t="shared" si="34"/>
        <v>-8.3550553131266671E-3</v>
      </c>
      <c r="Q235" s="35">
        <f t="shared" si="41"/>
        <v>32519.796399999999</v>
      </c>
      <c r="R235" s="34"/>
      <c r="S235" s="34">
        <f t="shared" si="42"/>
        <v>1.8107107347147611E-5</v>
      </c>
      <c r="T235" s="34">
        <v>0.5</v>
      </c>
      <c r="U235">
        <f t="shared" si="45"/>
        <v>9.0535536735738055E-6</v>
      </c>
      <c r="AO235">
        <v>16605</v>
      </c>
      <c r="AP235">
        <v>1.0793000037665479E-3</v>
      </c>
    </row>
    <row r="236" spans="1:42">
      <c r="A236" s="31" t="s">
        <v>880</v>
      </c>
      <c r="B236" s="31" t="s">
        <v>108</v>
      </c>
      <c r="C236" s="30">
        <v>47538.296699999999</v>
      </c>
      <c r="D236" s="119" t="s">
        <v>273</v>
      </c>
      <c r="E236" s="34">
        <f t="shared" si="39"/>
        <v>18044.979822995436</v>
      </c>
      <c r="F236" s="34">
        <f t="shared" si="40"/>
        <v>18045</v>
      </c>
      <c r="G236" s="34">
        <f t="shared" si="44"/>
        <v>-1.231030000053579E-2</v>
      </c>
      <c r="H236" s="34"/>
      <c r="J236" s="34">
        <f>G236</f>
        <v>-1.231030000053579E-2</v>
      </c>
      <c r="L236" s="34"/>
      <c r="M236" s="34"/>
      <c r="N236" s="34"/>
      <c r="O236" s="34">
        <f ca="1">+C$11+C$12*F236</f>
        <v>8.6330547502840915E-2</v>
      </c>
      <c r="P236" s="34">
        <f t="shared" si="34"/>
        <v>-8.3550553131266671E-3</v>
      </c>
      <c r="Q236" s="35">
        <f t="shared" si="41"/>
        <v>32519.796699999999</v>
      </c>
      <c r="R236" s="34"/>
      <c r="S236" s="34">
        <f t="shared" si="42"/>
        <v>1.5643960537278089E-5</v>
      </c>
      <c r="T236" s="34">
        <v>1</v>
      </c>
      <c r="U236">
        <f t="shared" si="45"/>
        <v>1.5643960537278089E-5</v>
      </c>
    </row>
    <row r="237" spans="1:42">
      <c r="A237" s="31" t="s">
        <v>91</v>
      </c>
      <c r="B237" s="38"/>
      <c r="C237" s="30">
        <v>47538.298000000003</v>
      </c>
      <c r="D237" s="30"/>
      <c r="E237" s="31">
        <f t="shared" si="39"/>
        <v>18044.981953740098</v>
      </c>
      <c r="F237" s="34">
        <f t="shared" si="40"/>
        <v>18045</v>
      </c>
      <c r="G237" s="34">
        <f t="shared" si="44"/>
        <v>-1.1010299996996764E-2</v>
      </c>
      <c r="H237" s="34"/>
      <c r="I237" s="34">
        <f>G237</f>
        <v>-1.1010299996996764E-2</v>
      </c>
      <c r="J237" s="34"/>
      <c r="K237" s="34"/>
      <c r="L237" s="34"/>
      <c r="M237" s="34"/>
      <c r="N237" s="34"/>
      <c r="O237" s="34"/>
      <c r="P237" s="34">
        <f t="shared" si="34"/>
        <v>-8.3550553131266671E-3</v>
      </c>
      <c r="Q237" s="35">
        <f t="shared" si="41"/>
        <v>32519.798000000003</v>
      </c>
      <c r="R237" s="34"/>
      <c r="S237" s="34">
        <f t="shared" si="42"/>
        <v>7.050324331220411E-6</v>
      </c>
      <c r="T237" s="34">
        <v>0.5</v>
      </c>
      <c r="U237">
        <f t="shared" si="45"/>
        <v>3.5251621656102055E-6</v>
      </c>
      <c r="AO237">
        <v>16695</v>
      </c>
      <c r="AP237">
        <v>-1.6301299998303875E-2</v>
      </c>
    </row>
    <row r="238" spans="1:42">
      <c r="A238" s="31" t="s">
        <v>58</v>
      </c>
      <c r="B238" s="38"/>
      <c r="C238" s="30">
        <v>47542.578000000001</v>
      </c>
      <c r="D238" s="30" t="s">
        <v>273</v>
      </c>
      <c r="E238" s="31">
        <f t="shared" si="39"/>
        <v>18051.997020760045</v>
      </c>
      <c r="F238" s="34">
        <f t="shared" si="40"/>
        <v>18052</v>
      </c>
      <c r="G238" s="34">
        <f t="shared" si="44"/>
        <v>-1.8176800003857352E-3</v>
      </c>
      <c r="H238" s="34"/>
      <c r="I238" s="34">
        <f>G238</f>
        <v>-1.8176800003857352E-3</v>
      </c>
      <c r="J238" s="34"/>
      <c r="K238" s="34"/>
      <c r="L238" s="34"/>
      <c r="M238" s="34"/>
      <c r="N238" s="34"/>
      <c r="O238" s="34"/>
      <c r="P238" s="34">
        <f t="shared" si="34"/>
        <v>-8.3703325163106967E-3</v>
      </c>
      <c r="Q238" s="35">
        <f t="shared" si="41"/>
        <v>32524.078000000001</v>
      </c>
      <c r="R238" s="34"/>
      <c r="S238" s="34">
        <f t="shared" si="42"/>
        <v>4.2937254994457731E-5</v>
      </c>
      <c r="T238" s="34">
        <v>0.1</v>
      </c>
      <c r="U238">
        <f t="shared" si="45"/>
        <v>4.2937254994457735E-6</v>
      </c>
      <c r="AD238">
        <v>13</v>
      </c>
      <c r="AF238" t="s">
        <v>57</v>
      </c>
      <c r="AH238" t="s">
        <v>59</v>
      </c>
      <c r="AO238">
        <v>16139</v>
      </c>
      <c r="AP238">
        <v>-6.2722600050619803E-3</v>
      </c>
    </row>
    <row r="239" spans="1:42">
      <c r="A239" s="39" t="s">
        <v>85</v>
      </c>
      <c r="B239" s="82" t="s">
        <v>108</v>
      </c>
      <c r="C239" s="37">
        <v>47573.6826</v>
      </c>
      <c r="D239" s="37" t="s">
        <v>271</v>
      </c>
      <c r="E239" s="31">
        <f t="shared" si="39"/>
        <v>18102.97852861723</v>
      </c>
      <c r="F239" s="34">
        <f t="shared" si="40"/>
        <v>18103</v>
      </c>
      <c r="G239" s="34">
        <f t="shared" si="44"/>
        <v>-1.3100019998091739E-2</v>
      </c>
      <c r="H239" s="34"/>
      <c r="I239" s="34"/>
      <c r="J239" s="34">
        <f>G239</f>
        <v>-1.3100019998091739E-2</v>
      </c>
      <c r="K239" s="34"/>
      <c r="L239" s="34"/>
      <c r="M239" s="34"/>
      <c r="N239" s="34"/>
      <c r="O239" s="34"/>
      <c r="P239" s="34">
        <f t="shared" si="34"/>
        <v>-8.4819418366188712E-3</v>
      </c>
      <c r="Q239" s="35">
        <f t="shared" si="41"/>
        <v>32555.1826</v>
      </c>
      <c r="R239" s="34"/>
      <c r="S239" s="34">
        <f t="shared" si="42"/>
        <v>2.132664590547262E-5</v>
      </c>
      <c r="T239" s="34">
        <v>1</v>
      </c>
      <c r="U239">
        <f t="shared" si="45"/>
        <v>2.132664590547262E-5</v>
      </c>
      <c r="AB239" t="s">
        <v>72</v>
      </c>
      <c r="AC239" t="s">
        <v>82</v>
      </c>
      <c r="AH239" t="s">
        <v>71</v>
      </c>
    </row>
    <row r="240" spans="1:42">
      <c r="A240" s="31" t="s">
        <v>887</v>
      </c>
      <c r="B240" s="31" t="s">
        <v>108</v>
      </c>
      <c r="C240" s="30">
        <v>47772.5789</v>
      </c>
      <c r="D240" s="119" t="s">
        <v>273</v>
      </c>
      <c r="E240" s="34">
        <f t="shared" si="39"/>
        <v>18428.976396495786</v>
      </c>
      <c r="F240" s="34">
        <f t="shared" si="40"/>
        <v>18429</v>
      </c>
      <c r="G240" s="34">
        <f t="shared" si="44"/>
        <v>-1.4400859996385407E-2</v>
      </c>
      <c r="H240" s="34"/>
      <c r="J240" s="34">
        <f>G240</f>
        <v>-1.4400859996385407E-2</v>
      </c>
      <c r="L240" s="34"/>
      <c r="M240" s="34"/>
      <c r="N240" s="34"/>
      <c r="O240" s="34">
        <f ca="1">+C$11+C$12*F240</f>
        <v>8.2286511016959496E-2</v>
      </c>
      <c r="P240" s="34">
        <f t="shared" si="34"/>
        <v>-9.2079963077108078E-3</v>
      </c>
      <c r="Q240" s="35">
        <f t="shared" si="41"/>
        <v>32754.0789</v>
      </c>
      <c r="R240" s="34"/>
      <c r="S240" s="34">
        <f t="shared" si="42"/>
        <v>2.6965833289155163E-5</v>
      </c>
      <c r="T240" s="34">
        <v>1</v>
      </c>
      <c r="U240">
        <f t="shared" si="45"/>
        <v>2.6965833289155163E-5</v>
      </c>
    </row>
    <row r="241" spans="1:42">
      <c r="A241" s="31" t="s">
        <v>887</v>
      </c>
      <c r="B241" s="31" t="s">
        <v>108</v>
      </c>
      <c r="C241" s="30">
        <v>47854.36</v>
      </c>
      <c r="D241" s="119" t="s">
        <v>273</v>
      </c>
      <c r="E241" s="34">
        <f t="shared" si="39"/>
        <v>18563.018428613846</v>
      </c>
      <c r="F241" s="34">
        <f t="shared" si="40"/>
        <v>18563</v>
      </c>
      <c r="G241" s="34">
        <f t="shared" si="44"/>
        <v>1.1243580003792886E-2</v>
      </c>
      <c r="H241" s="34"/>
      <c r="J241" s="34">
        <f>G241</f>
        <v>1.1243580003792886E-2</v>
      </c>
      <c r="L241" s="34"/>
      <c r="M241" s="34"/>
      <c r="N241" s="34"/>
      <c r="O241" s="34">
        <f ca="1">+C$11+C$12*F241</f>
        <v>8.0875310784907117E-2</v>
      </c>
      <c r="P241" s="34">
        <f t="shared" si="34"/>
        <v>-9.5127703925894612E-3</v>
      </c>
      <c r="Q241" s="35">
        <f t="shared" si="41"/>
        <v>32835.86</v>
      </c>
      <c r="R241" s="34"/>
      <c r="S241" s="34">
        <f t="shared" si="42"/>
        <v>4.3082608177740162E-4</v>
      </c>
      <c r="T241" s="34">
        <v>1</v>
      </c>
      <c r="U241">
        <f t="shared" si="45"/>
        <v>4.3082608177740162E-4</v>
      </c>
    </row>
    <row r="242" spans="1:42">
      <c r="A242" s="31" t="s">
        <v>58</v>
      </c>
      <c r="B242" s="38"/>
      <c r="C242" s="30">
        <v>47894.620999999999</v>
      </c>
      <c r="D242" s="30" t="s">
        <v>273</v>
      </c>
      <c r="E242" s="31">
        <f t="shared" si="39"/>
        <v>18629.007590597543</v>
      </c>
      <c r="F242" s="34">
        <f t="shared" si="40"/>
        <v>18629</v>
      </c>
      <c r="G242" s="34">
        <f t="shared" si="44"/>
        <v>4.6311400001286529E-3</v>
      </c>
      <c r="H242" s="34"/>
      <c r="I242" s="34">
        <f>G242</f>
        <v>4.6311400001286529E-3</v>
      </c>
      <c r="J242" s="34"/>
      <c r="K242" s="34"/>
      <c r="L242" s="34"/>
      <c r="M242" s="34"/>
      <c r="N242" s="34"/>
      <c r="O242" s="34"/>
      <c r="P242" s="34">
        <f t="shared" si="34"/>
        <v>-9.6642395172066298E-3</v>
      </c>
      <c r="Q242" s="35">
        <f t="shared" si="41"/>
        <v>32876.120999999999</v>
      </c>
      <c r="R242" s="34"/>
      <c r="S242" s="34">
        <f t="shared" si="42"/>
        <v>2.0435787554464913E-4</v>
      </c>
      <c r="T242" s="34">
        <v>0.1</v>
      </c>
      <c r="U242">
        <f t="shared" si="45"/>
        <v>2.0435787554464914E-5</v>
      </c>
      <c r="AD242">
        <v>7</v>
      </c>
      <c r="AF242" t="s">
        <v>60</v>
      </c>
      <c r="AH242" t="s">
        <v>38</v>
      </c>
      <c r="AO242">
        <v>16139</v>
      </c>
      <c r="AP242">
        <v>-2.4722599991946481E-3</v>
      </c>
    </row>
    <row r="243" spans="1:42">
      <c r="A243" s="31" t="s">
        <v>92</v>
      </c>
      <c r="B243" s="38"/>
      <c r="C243" s="30">
        <v>47904.36</v>
      </c>
      <c r="D243" s="30"/>
      <c r="E243" s="31">
        <f t="shared" si="39"/>
        <v>18644.970146136635</v>
      </c>
      <c r="F243" s="34">
        <f t="shared" si="40"/>
        <v>18645</v>
      </c>
      <c r="G243" s="34">
        <f t="shared" si="44"/>
        <v>-1.8214299998362549E-2</v>
      </c>
      <c r="H243" s="34"/>
      <c r="I243" s="34">
        <f>G243</f>
        <v>-1.8214299998362549E-2</v>
      </c>
      <c r="J243" s="34"/>
      <c r="K243" s="34"/>
      <c r="L243" s="34"/>
      <c r="M243" s="34"/>
      <c r="N243" s="34"/>
      <c r="O243" s="34"/>
      <c r="P243" s="34">
        <f t="shared" si="34"/>
        <v>-9.701094134426623E-3</v>
      </c>
      <c r="Q243" s="35">
        <f t="shared" si="41"/>
        <v>32885.86</v>
      </c>
      <c r="R243" s="34"/>
      <c r="S243" s="34">
        <f t="shared" si="42"/>
        <v>7.2474674081753033E-5</v>
      </c>
      <c r="T243" s="34">
        <v>0.1</v>
      </c>
      <c r="U243">
        <f t="shared" si="45"/>
        <v>7.2474674081753036E-6</v>
      </c>
      <c r="AD243">
        <v>7</v>
      </c>
      <c r="AF243" t="s">
        <v>53</v>
      </c>
      <c r="AH243" t="s">
        <v>38</v>
      </c>
      <c r="AO243">
        <v>17314</v>
      </c>
      <c r="AP243">
        <v>-2.1696759999031201E-2</v>
      </c>
    </row>
    <row r="244" spans="1:42">
      <c r="A244" s="31" t="s">
        <v>94</v>
      </c>
      <c r="B244" s="38"/>
      <c r="C244" s="30">
        <v>48126.447999999997</v>
      </c>
      <c r="D244" s="30">
        <v>3.0000000000000001E-3</v>
      </c>
      <c r="E244" s="31">
        <f t="shared" si="39"/>
        <v>19008.980006960646</v>
      </c>
      <c r="F244" s="34">
        <f t="shared" si="40"/>
        <v>19009</v>
      </c>
      <c r="G244" s="34">
        <f t="shared" si="44"/>
        <v>-1.2198060001537669E-2</v>
      </c>
      <c r="H244" s="34"/>
      <c r="I244" s="34"/>
      <c r="J244" s="34">
        <f>G244</f>
        <v>-1.2198060001537669E-2</v>
      </c>
      <c r="K244" s="34"/>
      <c r="L244" s="34"/>
      <c r="M244" s="34"/>
      <c r="N244" s="34"/>
      <c r="O244" s="34"/>
      <c r="P244" s="34">
        <f t="shared" si="34"/>
        <v>-1.0553751315901447E-2</v>
      </c>
      <c r="Q244" s="35">
        <f t="shared" si="41"/>
        <v>33107.947999999997</v>
      </c>
      <c r="R244" s="34"/>
      <c r="S244" s="34">
        <f t="shared" si="42"/>
        <v>2.7037510536587198E-6</v>
      </c>
      <c r="T244" s="34">
        <v>0.1</v>
      </c>
      <c r="U244">
        <f t="shared" si="45"/>
        <v>2.7037510536587201E-7</v>
      </c>
      <c r="AB244" t="s">
        <v>62</v>
      </c>
      <c r="AD244">
        <v>19</v>
      </c>
      <c r="AF244" t="s">
        <v>93</v>
      </c>
      <c r="AH244" t="s">
        <v>38</v>
      </c>
      <c r="AO244">
        <v>28001</v>
      </c>
      <c r="AP244">
        <v>-3.9435339996998664E-2</v>
      </c>
    </row>
    <row r="245" spans="1:42">
      <c r="A245" s="31" t="s">
        <v>96</v>
      </c>
      <c r="B245" s="38"/>
      <c r="C245" s="30">
        <v>48126.46</v>
      </c>
      <c r="D245" s="30" t="s">
        <v>273</v>
      </c>
      <c r="E245" s="31">
        <f t="shared" si="39"/>
        <v>19008.999675372856</v>
      </c>
      <c r="F245" s="34">
        <f t="shared" si="40"/>
        <v>19009</v>
      </c>
      <c r="G245" s="34">
        <f t="shared" si="44"/>
        <v>-1.9805999909294769E-4</v>
      </c>
      <c r="H245" s="34"/>
      <c r="I245" s="34">
        <f>G245</f>
        <v>-1.9805999909294769E-4</v>
      </c>
      <c r="J245" s="34"/>
      <c r="K245" s="34"/>
      <c r="L245" s="34"/>
      <c r="M245" s="34"/>
      <c r="N245" s="34"/>
      <c r="O245" s="34"/>
      <c r="P245" s="34">
        <f t="shared" si="34"/>
        <v>-1.0553751315901447E-2</v>
      </c>
      <c r="Q245" s="35">
        <f t="shared" si="41"/>
        <v>33107.96</v>
      </c>
      <c r="R245" s="34"/>
      <c r="S245" s="34">
        <f t="shared" si="42"/>
        <v>1.0724034264902296E-4</v>
      </c>
      <c r="T245" s="34">
        <v>0.1</v>
      </c>
      <c r="U245">
        <f t="shared" si="45"/>
        <v>1.0724034264902298E-5</v>
      </c>
      <c r="AB245" t="s">
        <v>72</v>
      </c>
      <c r="AH245" t="s">
        <v>71</v>
      </c>
      <c r="AO245">
        <v>19009</v>
      </c>
      <c r="AP245">
        <v>-1.9805999909294769E-4</v>
      </c>
    </row>
    <row r="246" spans="1:42">
      <c r="A246" s="31" t="s">
        <v>58</v>
      </c>
      <c r="B246" s="38"/>
      <c r="C246" s="30">
        <v>48232.63</v>
      </c>
      <c r="D246" s="30" t="s">
        <v>273</v>
      </c>
      <c r="E246" s="31">
        <f t="shared" si="39"/>
        <v>19183.015952360744</v>
      </c>
      <c r="F246" s="34">
        <f t="shared" si="40"/>
        <v>19183</v>
      </c>
      <c r="G246" s="34">
        <f t="shared" si="44"/>
        <v>9.7327799958293326E-3</v>
      </c>
      <c r="H246" s="34"/>
      <c r="I246" s="34">
        <f>G246</f>
        <v>9.7327799958293326E-3</v>
      </c>
      <c r="J246" s="34"/>
      <c r="K246" s="34"/>
      <c r="L246" s="34"/>
      <c r="M246" s="34"/>
      <c r="N246" s="34"/>
      <c r="O246" s="34"/>
      <c r="P246" s="34">
        <f t="shared" si="34"/>
        <v>-1.0970960350694565E-2</v>
      </c>
      <c r="Q246" s="35">
        <f t="shared" si="41"/>
        <v>33214.129999999997</v>
      </c>
      <c r="R246" s="34"/>
      <c r="S246" s="34">
        <f t="shared" si="42"/>
        <v>4.2864486433628153E-4</v>
      </c>
      <c r="T246" s="34">
        <v>0.1</v>
      </c>
      <c r="U246">
        <f t="shared" si="45"/>
        <v>4.2864486433628154E-5</v>
      </c>
      <c r="AO246">
        <v>16231</v>
      </c>
      <c r="AP246">
        <v>2.1646000095643103E-4</v>
      </c>
    </row>
    <row r="247" spans="1:42">
      <c r="A247" s="31" t="s">
        <v>91</v>
      </c>
      <c r="B247" s="38"/>
      <c r="C247" s="30">
        <v>48237.484299999996</v>
      </c>
      <c r="D247" s="30"/>
      <c r="E247" s="31">
        <f t="shared" si="39"/>
        <v>19190.972316808158</v>
      </c>
      <c r="F247" s="34">
        <f t="shared" si="40"/>
        <v>19191</v>
      </c>
      <c r="G247" s="34">
        <f t="shared" si="44"/>
        <v>-1.6889940001419745E-2</v>
      </c>
      <c r="H247" s="34"/>
      <c r="I247" s="34">
        <f>G247</f>
        <v>-1.6889940001419745E-2</v>
      </c>
      <c r="J247" s="34"/>
      <c r="K247" s="34"/>
      <c r="L247" s="34"/>
      <c r="M247" s="34"/>
      <c r="N247" s="34"/>
      <c r="O247" s="34"/>
      <c r="P247" s="34">
        <f t="shared" si="34"/>
        <v>-1.0990292003069287E-2</v>
      </c>
      <c r="Q247" s="35">
        <f t="shared" si="41"/>
        <v>33218.984299999996</v>
      </c>
      <c r="R247" s="34"/>
      <c r="S247" s="34">
        <f t="shared" si="42"/>
        <v>3.4805846504440576E-5</v>
      </c>
      <c r="T247" s="34">
        <v>0.5</v>
      </c>
      <c r="U247">
        <f t="shared" si="45"/>
        <v>1.7402923252220288E-5</v>
      </c>
      <c r="AB247" t="s">
        <v>62</v>
      </c>
      <c r="AD247">
        <v>13</v>
      </c>
      <c r="AF247" t="s">
        <v>57</v>
      </c>
      <c r="AH247" t="s">
        <v>59</v>
      </c>
      <c r="AO247">
        <v>16701</v>
      </c>
      <c r="AP247">
        <v>-3.9933399966685101E-3</v>
      </c>
    </row>
    <row r="248" spans="1:42">
      <c r="A248" s="31" t="s">
        <v>880</v>
      </c>
      <c r="B248" s="31" t="s">
        <v>108</v>
      </c>
      <c r="C248" s="30">
        <v>48237.484600000003</v>
      </c>
      <c r="D248" s="119" t="s">
        <v>273</v>
      </c>
      <c r="E248" s="34">
        <f t="shared" si="39"/>
        <v>19190.972808518476</v>
      </c>
      <c r="F248" s="34">
        <f t="shared" si="40"/>
        <v>19191</v>
      </c>
      <c r="G248" s="34">
        <f t="shared" si="44"/>
        <v>-1.6589939994446468E-2</v>
      </c>
      <c r="H248" s="34"/>
      <c r="J248" s="34">
        <f>G248</f>
        <v>-1.6589939994446468E-2</v>
      </c>
      <c r="L248" s="34"/>
      <c r="M248" s="34"/>
      <c r="N248" s="34"/>
      <c r="O248" s="34">
        <f ca="1">+C$11+C$12*F248</f>
        <v>7.4261626115288581E-2</v>
      </c>
      <c r="P248" s="34">
        <f t="shared" ref="P248:P311" si="46">+D$11+D$12*F248+D$13*F248^2</f>
        <v>-1.0990292003069287E-2</v>
      </c>
      <c r="Q248" s="35">
        <f t="shared" si="41"/>
        <v>33218.984600000003</v>
      </c>
      <c r="R248" s="34"/>
      <c r="S248" s="34">
        <f t="shared" si="42"/>
        <v>3.13560576273345E-5</v>
      </c>
      <c r="T248" s="34">
        <v>1</v>
      </c>
      <c r="U248">
        <f t="shared" si="45"/>
        <v>3.13560576273345E-5</v>
      </c>
    </row>
    <row r="249" spans="1:42">
      <c r="A249" s="31" t="s">
        <v>91</v>
      </c>
      <c r="B249" s="38"/>
      <c r="C249" s="30">
        <v>48237.485200000003</v>
      </c>
      <c r="D249" s="30"/>
      <c r="E249" s="31">
        <f t="shared" si="39"/>
        <v>19190.973791939086</v>
      </c>
      <c r="F249" s="34">
        <f t="shared" si="40"/>
        <v>19191</v>
      </c>
      <c r="G249" s="34">
        <f t="shared" si="44"/>
        <v>-1.5989939995051827E-2</v>
      </c>
      <c r="H249" s="34"/>
      <c r="I249" s="34">
        <f>G249</f>
        <v>-1.5989939995051827E-2</v>
      </c>
      <c r="J249" s="34"/>
      <c r="K249" s="34"/>
      <c r="L249" s="34"/>
      <c r="M249" s="34"/>
      <c r="N249" s="34"/>
      <c r="O249" s="34"/>
      <c r="P249" s="34">
        <f t="shared" si="46"/>
        <v>-1.0990292003069287E-2</v>
      </c>
      <c r="Q249" s="35">
        <f t="shared" si="41"/>
        <v>33218.985200000003</v>
      </c>
      <c r="R249" s="34"/>
      <c r="S249" s="34">
        <f t="shared" si="42"/>
        <v>2.4996480043735051E-5</v>
      </c>
      <c r="T249" s="34">
        <v>0.5</v>
      </c>
      <c r="U249">
        <f t="shared" si="45"/>
        <v>1.2498240021867525E-5</v>
      </c>
      <c r="AD249">
        <v>8</v>
      </c>
      <c r="AF249" t="s">
        <v>53</v>
      </c>
      <c r="AH249" t="s">
        <v>38</v>
      </c>
      <c r="AO249">
        <v>16764</v>
      </c>
      <c r="AP249">
        <v>-1.2597599998116493E-3</v>
      </c>
    </row>
    <row r="250" spans="1:42">
      <c r="A250" s="31" t="s">
        <v>58</v>
      </c>
      <c r="B250" s="38"/>
      <c r="C250" s="30">
        <v>48545.597000000002</v>
      </c>
      <c r="D250" s="30" t="s">
        <v>273</v>
      </c>
      <c r="E250" s="31">
        <f t="shared" si="39"/>
        <v>19695.979615919841</v>
      </c>
      <c r="F250" s="34">
        <f t="shared" si="40"/>
        <v>19696</v>
      </c>
      <c r="G250" s="34">
        <f t="shared" si="44"/>
        <v>-1.2436639997758903E-2</v>
      </c>
      <c r="H250" s="34"/>
      <c r="I250" s="34">
        <f>G250</f>
        <v>-1.2436639997758903E-2</v>
      </c>
      <c r="J250" s="34"/>
      <c r="K250" s="34"/>
      <c r="L250" s="34"/>
      <c r="M250" s="34"/>
      <c r="N250" s="34"/>
      <c r="O250" s="34"/>
      <c r="P250" s="34">
        <f t="shared" si="46"/>
        <v>-1.2237225720292216E-2</v>
      </c>
      <c r="Q250" s="35">
        <f t="shared" si="41"/>
        <v>33527.097000000002</v>
      </c>
      <c r="R250" s="34"/>
      <c r="S250" s="34">
        <f t="shared" si="42"/>
        <v>3.9766054057560816E-8</v>
      </c>
      <c r="T250" s="34">
        <v>0.1</v>
      </c>
      <c r="U250">
        <f t="shared" si="45"/>
        <v>3.9766054057560816E-9</v>
      </c>
      <c r="AO250">
        <v>16249</v>
      </c>
      <c r="AP250">
        <v>1.4034000196261331E-4</v>
      </c>
    </row>
    <row r="251" spans="1:42">
      <c r="A251" s="31" t="s">
        <v>97</v>
      </c>
      <c r="B251" s="38" t="s">
        <v>110</v>
      </c>
      <c r="C251" s="30">
        <v>48601.432999999997</v>
      </c>
      <c r="D251" s="30"/>
      <c r="E251" s="31">
        <f t="shared" si="39"/>
        <v>19787.496737911883</v>
      </c>
      <c r="F251" s="34">
        <f t="shared" si="40"/>
        <v>19787.5</v>
      </c>
      <c r="G251" s="34">
        <f t="shared" si="44"/>
        <v>-1.9902499989257194E-3</v>
      </c>
      <c r="H251" s="34"/>
      <c r="I251" s="34">
        <f>G251</f>
        <v>-1.9902499989257194E-3</v>
      </c>
      <c r="J251" s="34"/>
      <c r="K251" s="34"/>
      <c r="L251" s="34"/>
      <c r="M251" s="34"/>
      <c r="N251" s="34"/>
      <c r="O251" s="34"/>
      <c r="P251" s="34">
        <f t="shared" si="46"/>
        <v>-1.2468764255775366E-2</v>
      </c>
      <c r="Q251" s="35">
        <f t="shared" si="41"/>
        <v>33582.932999999997</v>
      </c>
      <c r="R251" s="34"/>
      <c r="S251" s="34">
        <f t="shared" si="42"/>
        <v>1.0979926103100131E-4</v>
      </c>
      <c r="T251" s="34">
        <v>0.1</v>
      </c>
      <c r="U251">
        <f t="shared" si="45"/>
        <v>1.0979926103100131E-5</v>
      </c>
      <c r="AD251">
        <v>6</v>
      </c>
      <c r="AF251" t="s">
        <v>60</v>
      </c>
      <c r="AH251" t="s">
        <v>38</v>
      </c>
      <c r="AO251">
        <v>17316</v>
      </c>
      <c r="AP251">
        <v>-1.2527439997938927E-2</v>
      </c>
    </row>
    <row r="252" spans="1:42">
      <c r="A252" s="31" t="s">
        <v>97</v>
      </c>
      <c r="B252" s="38"/>
      <c r="C252" s="30">
        <v>48616.366999999998</v>
      </c>
      <c r="D252" s="30"/>
      <c r="E252" s="31">
        <f t="shared" si="39"/>
        <v>19811.974076901588</v>
      </c>
      <c r="F252" s="34">
        <f t="shared" si="40"/>
        <v>19812</v>
      </c>
      <c r="G252" s="34">
        <f t="shared" si="44"/>
        <v>-1.5816079998330679E-2</v>
      </c>
      <c r="H252" s="34"/>
      <c r="I252" s="34">
        <f>G252</f>
        <v>-1.5816079998330679E-2</v>
      </c>
      <c r="J252" s="34"/>
      <c r="K252" s="34"/>
      <c r="L252" s="34"/>
      <c r="M252" s="34"/>
      <c r="N252" s="34"/>
      <c r="O252" s="34"/>
      <c r="P252" s="34">
        <f t="shared" si="46"/>
        <v>-1.2531052974746767E-2</v>
      </c>
      <c r="Q252" s="35">
        <f t="shared" si="41"/>
        <v>33597.866999999998</v>
      </c>
      <c r="R252" s="34"/>
      <c r="S252" s="34">
        <f t="shared" si="42"/>
        <v>1.0791402545676575E-5</v>
      </c>
      <c r="T252" s="34">
        <v>0.1</v>
      </c>
      <c r="U252">
        <f t="shared" si="45"/>
        <v>1.0791402545676576E-6</v>
      </c>
      <c r="AB252" t="s">
        <v>62</v>
      </c>
      <c r="AD252">
        <v>17</v>
      </c>
      <c r="AF252" t="s">
        <v>57</v>
      </c>
      <c r="AH252" t="s">
        <v>59</v>
      </c>
      <c r="AO252">
        <v>17316</v>
      </c>
      <c r="AP252">
        <v>-1.1527440001373179E-2</v>
      </c>
    </row>
    <row r="253" spans="1:42">
      <c r="A253" s="31" t="s">
        <v>97</v>
      </c>
      <c r="B253" s="38"/>
      <c r="C253" s="30">
        <v>48619.413999999997</v>
      </c>
      <c r="D253" s="30"/>
      <c r="E253" s="31">
        <f t="shared" si="39"/>
        <v>19816.968214567427</v>
      </c>
      <c r="F253" s="34">
        <f t="shared" si="40"/>
        <v>19817</v>
      </c>
      <c r="G253" s="34">
        <f t="shared" si="44"/>
        <v>-1.9392779999179766E-2</v>
      </c>
      <c r="H253" s="34"/>
      <c r="I253" s="34">
        <f>G253</f>
        <v>-1.9392779999179766E-2</v>
      </c>
      <c r="J253" s="34"/>
      <c r="K253" s="34"/>
      <c r="L253" s="34"/>
      <c r="M253" s="34"/>
      <c r="N253" s="34"/>
      <c r="O253" s="34"/>
      <c r="P253" s="34">
        <f t="shared" si="46"/>
        <v>-1.2543780116245015E-2</v>
      </c>
      <c r="Q253" s="35">
        <f t="shared" si="41"/>
        <v>33600.913999999997</v>
      </c>
      <c r="R253" s="34"/>
      <c r="S253" s="34">
        <f t="shared" si="42"/>
        <v>4.6908799396440237E-5</v>
      </c>
      <c r="T253" s="34">
        <v>0.1</v>
      </c>
      <c r="U253">
        <f t="shared" si="45"/>
        <v>4.6908799396440242E-6</v>
      </c>
      <c r="AD253">
        <v>8</v>
      </c>
      <c r="AF253" t="s">
        <v>53</v>
      </c>
      <c r="AH253" t="s">
        <v>38</v>
      </c>
      <c r="AO253">
        <v>17316</v>
      </c>
      <c r="AP253">
        <v>-1.1327439999149647E-2</v>
      </c>
    </row>
    <row r="254" spans="1:42">
      <c r="A254" s="31" t="s">
        <v>98</v>
      </c>
      <c r="B254" s="38"/>
      <c r="C254" s="30">
        <v>48987.3125</v>
      </c>
      <c r="D254" s="30">
        <v>6.9999999999999999E-4</v>
      </c>
      <c r="E254" s="31">
        <f t="shared" si="39"/>
        <v>20419.966493548582</v>
      </c>
      <c r="F254" s="34">
        <f t="shared" si="40"/>
        <v>20420</v>
      </c>
      <c r="G254" s="34">
        <f t="shared" si="44"/>
        <v>-2.0442799999727868E-2</v>
      </c>
      <c r="H254" s="34"/>
      <c r="I254" s="34"/>
      <c r="J254" s="34">
        <f>G254</f>
        <v>-2.0442799999727868E-2</v>
      </c>
      <c r="K254" s="34"/>
      <c r="L254" s="34"/>
      <c r="M254" s="34"/>
      <c r="N254" s="34"/>
      <c r="O254" s="34"/>
      <c r="P254" s="34">
        <f t="shared" si="46"/>
        <v>-1.4116349986432949E-2</v>
      </c>
      <c r="Q254" s="35">
        <f t="shared" si="41"/>
        <v>33968.8125</v>
      </c>
      <c r="R254" s="34"/>
      <c r="S254" s="34">
        <f t="shared" si="42"/>
        <v>4.0023969770719267E-5</v>
      </c>
      <c r="T254" s="34">
        <v>1</v>
      </c>
      <c r="U254">
        <f t="shared" si="45"/>
        <v>4.0023969770719267E-5</v>
      </c>
      <c r="AB254" t="s">
        <v>72</v>
      </c>
      <c r="AC254" t="s">
        <v>38</v>
      </c>
      <c r="AD254">
        <v>15</v>
      </c>
      <c r="AF254" t="s">
        <v>36</v>
      </c>
      <c r="AH254" t="s">
        <v>38</v>
      </c>
    </row>
    <row r="255" spans="1:42">
      <c r="A255" s="31" t="s">
        <v>58</v>
      </c>
      <c r="B255" s="38"/>
      <c r="C255" s="30">
        <v>49005.616999999998</v>
      </c>
      <c r="D255" s="30" t="s">
        <v>273</v>
      </c>
      <c r="E255" s="31">
        <f t="shared" si="39"/>
        <v>20449.968197816499</v>
      </c>
      <c r="F255" s="34">
        <f t="shared" si="40"/>
        <v>20450</v>
      </c>
      <c r="G255" s="34">
        <f t="shared" si="44"/>
        <v>-1.9402999998419546E-2</v>
      </c>
      <c r="H255" s="34"/>
      <c r="I255" s="34">
        <f>G255</f>
        <v>-1.9402999998419546E-2</v>
      </c>
      <c r="J255" s="34"/>
      <c r="K255" s="34"/>
      <c r="L255" s="34"/>
      <c r="M255" s="34"/>
      <c r="N255" s="34"/>
      <c r="O255" s="34"/>
      <c r="P255" s="34">
        <f t="shared" si="46"/>
        <v>-1.4196538826145202E-2</v>
      </c>
      <c r="Q255" s="35">
        <f t="shared" si="41"/>
        <v>33987.116999999998</v>
      </c>
      <c r="R255" s="34"/>
      <c r="S255" s="34">
        <f t="shared" si="42"/>
        <v>2.7107237938400326E-5</v>
      </c>
      <c r="T255" s="34">
        <v>0.1</v>
      </c>
      <c r="U255">
        <f t="shared" si="45"/>
        <v>2.7107237938400326E-6</v>
      </c>
      <c r="AO255">
        <v>16254</v>
      </c>
      <c r="AP255">
        <v>-2.4363600023207255E-3</v>
      </c>
    </row>
    <row r="256" spans="1:42">
      <c r="A256" s="31" t="s">
        <v>927</v>
      </c>
      <c r="B256" s="31" t="s">
        <v>108</v>
      </c>
      <c r="C256" s="30">
        <v>49282.601999999999</v>
      </c>
      <c r="D256" s="30" t="s">
        <v>273</v>
      </c>
      <c r="E256" s="34">
        <f t="shared" si="39"/>
        <v>20903.956127377489</v>
      </c>
      <c r="F256" s="34">
        <f t="shared" si="40"/>
        <v>20904</v>
      </c>
      <c r="G256" s="34">
        <f t="shared" si="44"/>
        <v>-2.6767360002850182E-2</v>
      </c>
      <c r="H256" s="34"/>
      <c r="I256" s="34">
        <f>G256</f>
        <v>-2.6767360002850182E-2</v>
      </c>
      <c r="J256" s="34"/>
      <c r="L256" s="34"/>
      <c r="M256" s="34"/>
      <c r="N256" s="34"/>
      <c r="O256" s="34">
        <f t="shared" ref="O256:O287" ca="1" si="47">+C$11+C$12*F256</f>
        <v>5.6221432104051977E-2</v>
      </c>
      <c r="P256" s="34">
        <f t="shared" si="46"/>
        <v>-1.5432644730929038E-2</v>
      </c>
      <c r="Q256" s="35">
        <f t="shared" si="41"/>
        <v>34264.101999999999</v>
      </c>
      <c r="R256" s="34"/>
      <c r="S256" s="34">
        <f t="shared" si="42"/>
        <v>1.284757702955224E-4</v>
      </c>
      <c r="T256" s="34">
        <v>1</v>
      </c>
      <c r="U256">
        <f t="shared" si="45"/>
        <v>1.284757702955224E-4</v>
      </c>
    </row>
    <row r="257" spans="1:34">
      <c r="A257" s="31" t="s">
        <v>927</v>
      </c>
      <c r="B257" s="31" t="s">
        <v>108</v>
      </c>
      <c r="C257" s="30">
        <v>49983.64</v>
      </c>
      <c r="D257" s="30" t="s">
        <v>273</v>
      </c>
      <c r="E257" s="34">
        <f t="shared" si="39"/>
        <v>22052.9814903523</v>
      </c>
      <c r="F257" s="34">
        <f t="shared" si="40"/>
        <v>22053</v>
      </c>
      <c r="G257" s="34">
        <f t="shared" si="44"/>
        <v>-1.1293019997538067E-2</v>
      </c>
      <c r="H257" s="34"/>
      <c r="I257" s="34">
        <f>G257</f>
        <v>-1.1293019997538067E-2</v>
      </c>
      <c r="J257" s="34"/>
      <c r="L257" s="34"/>
      <c r="M257" s="34"/>
      <c r="N257" s="34"/>
      <c r="O257" s="34">
        <f t="shared" ca="1" si="47"/>
        <v>4.4120916681453709E-2</v>
      </c>
      <c r="P257" s="34">
        <f t="shared" si="46"/>
        <v>-1.8750307165440062E-2</v>
      </c>
      <c r="Q257" s="35">
        <f t="shared" si="41"/>
        <v>34965.14</v>
      </c>
      <c r="R257" s="34"/>
      <c r="S257" s="34">
        <f t="shared" si="42"/>
        <v>5.5611131904555746E-5</v>
      </c>
      <c r="T257" s="34">
        <v>1</v>
      </c>
      <c r="U257">
        <f t="shared" si="45"/>
        <v>5.5611131904555746E-5</v>
      </c>
    </row>
    <row r="258" spans="1:34">
      <c r="A258" s="31" t="s">
        <v>100</v>
      </c>
      <c r="B258" s="38" t="s">
        <v>110</v>
      </c>
      <c r="C258" s="30">
        <v>49998.591999999997</v>
      </c>
      <c r="D258" s="30">
        <v>0.01</v>
      </c>
      <c r="E258" s="31">
        <f t="shared" si="39"/>
        <v>22077.48833196031</v>
      </c>
      <c r="F258" s="34">
        <f t="shared" si="40"/>
        <v>22077.5</v>
      </c>
      <c r="G258" s="34">
        <f t="shared" si="44"/>
        <v>-7.1188500005519018E-3</v>
      </c>
      <c r="H258" s="34"/>
      <c r="I258" s="34"/>
      <c r="J258" s="34">
        <f>G258</f>
        <v>-7.1188500005519018E-3</v>
      </c>
      <c r="K258" s="34"/>
      <c r="L258" s="34"/>
      <c r="M258" s="34"/>
      <c r="N258" s="34"/>
      <c r="O258" s="34">
        <f t="shared" ca="1" si="47"/>
        <v>4.3862898728578459E-2</v>
      </c>
      <c r="P258" s="34">
        <f t="shared" si="46"/>
        <v>-1.8824003924087562E-2</v>
      </c>
      <c r="Q258" s="35">
        <f t="shared" si="41"/>
        <v>34980.091999999997</v>
      </c>
      <c r="R258" s="34"/>
      <c r="S258" s="34">
        <f t="shared" si="42"/>
        <v>1.3701062837366226E-4</v>
      </c>
      <c r="T258" s="34">
        <v>0.1</v>
      </c>
      <c r="U258">
        <f t="shared" si="45"/>
        <v>1.3701062837366227E-5</v>
      </c>
      <c r="AB258" t="s">
        <v>99</v>
      </c>
      <c r="AD258">
        <v>21</v>
      </c>
      <c r="AF258" t="s">
        <v>77</v>
      </c>
      <c r="AH258" t="s">
        <v>38</v>
      </c>
    </row>
    <row r="259" spans="1:34">
      <c r="A259" s="39" t="s">
        <v>927</v>
      </c>
      <c r="B259" s="82" t="s">
        <v>108</v>
      </c>
      <c r="C259" s="37">
        <v>50016.574999999997</v>
      </c>
      <c r="D259" s="37" t="s">
        <v>273</v>
      </c>
      <c r="E259" s="34">
        <f t="shared" si="39"/>
        <v>22106.963086684558</v>
      </c>
      <c r="F259" s="34">
        <f t="shared" si="40"/>
        <v>22107</v>
      </c>
      <c r="G259" s="34">
        <f t="shared" si="44"/>
        <v>-2.2521380000398494E-2</v>
      </c>
      <c r="H259" s="34"/>
      <c r="I259" s="34">
        <f>G259</f>
        <v>-2.2521380000398494E-2</v>
      </c>
      <c r="J259" s="34"/>
      <c r="L259" s="34"/>
      <c r="M259" s="34"/>
      <c r="N259" s="34"/>
      <c r="O259" s="34">
        <f t="shared" ca="1" si="47"/>
        <v>4.3552224050626642E-2</v>
      </c>
      <c r="P259" s="34">
        <f t="shared" si="46"/>
        <v>-1.8912904544335765E-2</v>
      </c>
      <c r="Q259" s="35">
        <f t="shared" si="41"/>
        <v>34998.074999999997</v>
      </c>
      <c r="R259" s="34"/>
      <c r="S259" s="34">
        <f t="shared" si="42"/>
        <v>1.3021095117007122E-5</v>
      </c>
      <c r="T259" s="34">
        <v>1</v>
      </c>
      <c r="U259">
        <f t="shared" si="45"/>
        <v>1.3021095117007122E-5</v>
      </c>
    </row>
    <row r="260" spans="1:34">
      <c r="A260" s="31" t="s">
        <v>927</v>
      </c>
      <c r="B260" s="31" t="s">
        <v>108</v>
      </c>
      <c r="C260" s="30">
        <v>50341.764999999999</v>
      </c>
      <c r="D260" s="30" t="s">
        <v>273</v>
      </c>
      <c r="E260" s="34">
        <f t="shared" si="39"/>
        <v>22639.960667109273</v>
      </c>
      <c r="F260" s="34">
        <f t="shared" si="40"/>
        <v>22640</v>
      </c>
      <c r="G260" s="34">
        <f t="shared" si="44"/>
        <v>-2.3997600001166575E-2</v>
      </c>
      <c r="H260" s="34"/>
      <c r="I260" s="34">
        <f>G260</f>
        <v>-2.3997600001166575E-2</v>
      </c>
      <c r="J260" s="34"/>
      <c r="L260" s="34"/>
      <c r="M260" s="34"/>
      <c r="N260" s="34"/>
      <c r="O260" s="34">
        <f t="shared" ca="1" si="47"/>
        <v>3.7939017157463117E-2</v>
      </c>
      <c r="P260" s="34">
        <f t="shared" si="46"/>
        <v>-2.0549953501880075E-2</v>
      </c>
      <c r="Q260" s="35">
        <f t="shared" si="41"/>
        <v>35323.264999999999</v>
      </c>
      <c r="R260" s="34"/>
      <c r="S260" s="34">
        <f t="shared" si="42"/>
        <v>1.1886266384042457E-5</v>
      </c>
      <c r="T260" s="34">
        <v>1</v>
      </c>
      <c r="U260">
        <f t="shared" si="45"/>
        <v>1.1886266384042457E-5</v>
      </c>
    </row>
    <row r="261" spans="1:34" ht="12.75" customHeight="1">
      <c r="A261" s="31" t="s">
        <v>104</v>
      </c>
      <c r="B261" s="38"/>
      <c r="C261" s="30">
        <v>50392.402999999998</v>
      </c>
      <c r="D261" s="37" t="s">
        <v>271</v>
      </c>
      <c r="E261" s="31">
        <f t="shared" si="39"/>
        <v>22722.95808854765</v>
      </c>
      <c r="F261" s="34">
        <f t="shared" si="40"/>
        <v>22723</v>
      </c>
      <c r="G261" s="34">
        <f t="shared" si="44"/>
        <v>-2.5570819998392835E-2</v>
      </c>
      <c r="H261" s="34"/>
      <c r="I261" s="34"/>
      <c r="J261" s="34">
        <f t="shared" ref="J261:J267" si="48">G261</f>
        <v>-2.5570819998392835E-2</v>
      </c>
      <c r="K261" s="34"/>
      <c r="L261" s="34"/>
      <c r="M261" s="34"/>
      <c r="N261" s="34"/>
      <c r="O261" s="34">
        <f t="shared" ca="1" si="47"/>
        <v>3.7064915521191871E-2</v>
      </c>
      <c r="P261" s="34">
        <f t="shared" si="46"/>
        <v>-2.0810132811341045E-2</v>
      </c>
      <c r="Q261" s="35">
        <f t="shared" si="41"/>
        <v>35373.902999999998</v>
      </c>
      <c r="R261" s="34"/>
      <c r="S261" s="34">
        <f t="shared" si="42"/>
        <v>2.2664142492959088E-5</v>
      </c>
      <c r="T261" s="34">
        <v>1</v>
      </c>
      <c r="U261">
        <f t="shared" si="45"/>
        <v>2.2664142492959088E-5</v>
      </c>
      <c r="AB261" t="s">
        <v>62</v>
      </c>
      <c r="AD261">
        <v>14</v>
      </c>
      <c r="AF261" t="s">
        <v>57</v>
      </c>
      <c r="AH261" t="s">
        <v>59</v>
      </c>
    </row>
    <row r="262" spans="1:34" ht="12.75" customHeight="1">
      <c r="A262" s="31" t="s">
        <v>104</v>
      </c>
      <c r="B262" s="38"/>
      <c r="C262" s="30">
        <v>50392.404499999997</v>
      </c>
      <c r="D262" s="37" t="s">
        <v>271</v>
      </c>
      <c r="E262" s="31">
        <f t="shared" si="39"/>
        <v>22722.960547099174</v>
      </c>
      <c r="F262" s="34">
        <f t="shared" si="40"/>
        <v>22723</v>
      </c>
      <c r="G262" s="34">
        <f t="shared" si="44"/>
        <v>-2.4070819999906234E-2</v>
      </c>
      <c r="H262" s="34"/>
      <c r="I262" s="34"/>
      <c r="J262" s="34">
        <f t="shared" si="48"/>
        <v>-2.4070819999906234E-2</v>
      </c>
      <c r="K262" s="34"/>
      <c r="L262" s="34"/>
      <c r="M262" s="34"/>
      <c r="N262" s="34"/>
      <c r="O262" s="34">
        <f t="shared" ca="1" si="47"/>
        <v>3.7064915521191871E-2</v>
      </c>
      <c r="P262" s="34">
        <f t="shared" si="46"/>
        <v>-2.0810132811341045E-2</v>
      </c>
      <c r="Q262" s="35">
        <f t="shared" si="41"/>
        <v>35373.904499999997</v>
      </c>
      <c r="R262" s="34"/>
      <c r="S262" s="34">
        <f t="shared" si="42"/>
        <v>1.063208094167316E-5</v>
      </c>
      <c r="T262" s="34">
        <v>1</v>
      </c>
      <c r="U262">
        <f t="shared" si="45"/>
        <v>1.063208094167316E-5</v>
      </c>
      <c r="AB262" t="s">
        <v>62</v>
      </c>
      <c r="AH262" t="s">
        <v>71</v>
      </c>
    </row>
    <row r="263" spans="1:34" ht="12.75" customHeight="1">
      <c r="A263" s="31" t="s">
        <v>104</v>
      </c>
      <c r="B263" s="38"/>
      <c r="C263" s="30">
        <v>50392.406900000002</v>
      </c>
      <c r="D263" s="37" t="s">
        <v>271</v>
      </c>
      <c r="E263" s="31">
        <f t="shared" si="39"/>
        <v>22722.964480781622</v>
      </c>
      <c r="F263" s="34">
        <f t="shared" si="40"/>
        <v>22723</v>
      </c>
      <c r="G263" s="34">
        <f t="shared" si="44"/>
        <v>-2.1670819995051716E-2</v>
      </c>
      <c r="H263" s="34"/>
      <c r="I263" s="34"/>
      <c r="J263" s="34">
        <f t="shared" si="48"/>
        <v>-2.1670819995051716E-2</v>
      </c>
      <c r="K263" s="34"/>
      <c r="L263" s="34"/>
      <c r="M263" s="34"/>
      <c r="N263" s="34"/>
      <c r="O263" s="34">
        <f t="shared" ca="1" si="47"/>
        <v>3.7064915521191871E-2</v>
      </c>
      <c r="P263" s="34">
        <f t="shared" si="46"/>
        <v>-2.0810132811341045E-2</v>
      </c>
      <c r="Q263" s="35">
        <f t="shared" si="41"/>
        <v>35373.906900000002</v>
      </c>
      <c r="R263" s="34"/>
      <c r="S263" s="34">
        <f t="shared" si="42"/>
        <v>7.4078242820380551E-7</v>
      </c>
      <c r="T263" s="34">
        <v>1</v>
      </c>
      <c r="U263">
        <f t="shared" si="45"/>
        <v>7.4078242820380551E-7</v>
      </c>
      <c r="AB263" t="s">
        <v>62</v>
      </c>
      <c r="AH263" t="s">
        <v>71</v>
      </c>
    </row>
    <row r="264" spans="1:34">
      <c r="A264" s="31" t="s">
        <v>101</v>
      </c>
      <c r="B264" s="38"/>
      <c r="C264" s="30">
        <v>50445.483</v>
      </c>
      <c r="D264" s="30">
        <v>3.0000000000000001E-3</v>
      </c>
      <c r="E264" s="31">
        <f t="shared" si="39"/>
        <v>22809.958031869846</v>
      </c>
      <c r="F264" s="34">
        <f t="shared" si="40"/>
        <v>22810</v>
      </c>
      <c r="G264" s="34">
        <f t="shared" si="44"/>
        <v>-2.560539999831235E-2</v>
      </c>
      <c r="H264" s="34"/>
      <c r="I264" s="34"/>
      <c r="J264" s="34">
        <f t="shared" si="48"/>
        <v>-2.560539999831235E-2</v>
      </c>
      <c r="K264" s="34"/>
      <c r="L264" s="34"/>
      <c r="M264" s="34"/>
      <c r="N264" s="34"/>
      <c r="O264" s="34">
        <f t="shared" ca="1" si="47"/>
        <v>3.6148688504859361E-2</v>
      </c>
      <c r="P264" s="34">
        <f t="shared" si="46"/>
        <v>-2.1084370796826506E-2</v>
      </c>
      <c r="Q264" s="35">
        <f t="shared" si="41"/>
        <v>35426.983</v>
      </c>
      <c r="R264" s="34"/>
      <c r="S264" s="34">
        <f t="shared" si="42"/>
        <v>2.0439705040687733E-5</v>
      </c>
      <c r="T264" s="34">
        <v>0.2</v>
      </c>
      <c r="U264">
        <f t="shared" si="45"/>
        <v>4.0879410081375471E-6</v>
      </c>
      <c r="AB264" t="s">
        <v>99</v>
      </c>
      <c r="AD264">
        <v>286</v>
      </c>
      <c r="AF264" t="s">
        <v>77</v>
      </c>
      <c r="AH264" t="s">
        <v>38</v>
      </c>
    </row>
    <row r="265" spans="1:34">
      <c r="A265" s="31" t="s">
        <v>104</v>
      </c>
      <c r="B265" s="38"/>
      <c r="C265" s="30">
        <v>50731.322</v>
      </c>
      <c r="D265" s="37" t="s">
        <v>271</v>
      </c>
      <c r="E265" s="31">
        <f t="shared" si="39"/>
        <v>23278.457971569773</v>
      </c>
      <c r="F265" s="34">
        <f t="shared" si="40"/>
        <v>23278.5</v>
      </c>
      <c r="G265" s="34">
        <f t="shared" si="44"/>
        <v>-2.5642189997597598E-2</v>
      </c>
      <c r="H265" s="34"/>
      <c r="I265" s="34"/>
      <c r="J265" s="34">
        <f t="shared" si="48"/>
        <v>-2.5642189997597598E-2</v>
      </c>
      <c r="K265" s="34"/>
      <c r="L265" s="34"/>
      <c r="M265" s="34"/>
      <c r="N265" s="34"/>
      <c r="O265" s="34">
        <f t="shared" ca="1" si="47"/>
        <v>3.1214753365183756E-2</v>
      </c>
      <c r="P265" s="34">
        <f t="shared" si="46"/>
        <v>-2.2587903228488755E-2</v>
      </c>
      <c r="Q265" s="35">
        <f t="shared" si="41"/>
        <v>35712.822</v>
      </c>
      <c r="R265" s="34"/>
      <c r="S265" s="34">
        <f t="shared" si="42"/>
        <v>9.3286676679533304E-6</v>
      </c>
      <c r="T265" s="34">
        <v>1</v>
      </c>
      <c r="U265">
        <f t="shared" si="45"/>
        <v>9.3286676679533304E-6</v>
      </c>
      <c r="AB265" t="s">
        <v>62</v>
      </c>
      <c r="AH265" t="s">
        <v>71</v>
      </c>
    </row>
    <row r="266" spans="1:34">
      <c r="A266" s="31" t="s">
        <v>104</v>
      </c>
      <c r="B266" s="38"/>
      <c r="C266" s="30">
        <v>50731.322399999997</v>
      </c>
      <c r="D266" s="37" t="s">
        <v>271</v>
      </c>
      <c r="E266" s="31">
        <f t="shared" si="39"/>
        <v>23278.458627183507</v>
      </c>
      <c r="F266" s="34">
        <f t="shared" si="40"/>
        <v>23278.5</v>
      </c>
      <c r="G266" s="34">
        <f t="shared" ref="G266:G297" si="49">+C266-(C$7+F266*C$8)</f>
        <v>-2.524219000042649E-2</v>
      </c>
      <c r="H266" s="34"/>
      <c r="I266" s="34"/>
      <c r="J266" s="34">
        <f t="shared" si="48"/>
        <v>-2.524219000042649E-2</v>
      </c>
      <c r="K266" s="34"/>
      <c r="L266" s="34"/>
      <c r="M266" s="34"/>
      <c r="N266" s="34"/>
      <c r="O266" s="34">
        <f t="shared" ca="1" si="47"/>
        <v>3.1214753365183756E-2</v>
      </c>
      <c r="P266" s="34">
        <f t="shared" si="46"/>
        <v>-2.2587903228488755E-2</v>
      </c>
      <c r="Q266" s="35">
        <f t="shared" si="41"/>
        <v>35712.822399999997</v>
      </c>
      <c r="R266" s="34"/>
      <c r="S266" s="34">
        <f t="shared" si="42"/>
        <v>7.0452382676836402E-6</v>
      </c>
      <c r="T266" s="34">
        <v>1</v>
      </c>
      <c r="U266">
        <f t="shared" ref="U266:U297" si="50">+T266*S266</f>
        <v>7.0452382676836402E-6</v>
      </c>
      <c r="AB266" t="s">
        <v>62</v>
      </c>
      <c r="AD266">
        <v>14</v>
      </c>
      <c r="AF266" t="s">
        <v>57</v>
      </c>
      <c r="AH266" t="s">
        <v>59</v>
      </c>
    </row>
    <row r="267" spans="1:34">
      <c r="A267" s="31" t="s">
        <v>104</v>
      </c>
      <c r="B267" s="38"/>
      <c r="C267" s="30">
        <v>50731.325799999999</v>
      </c>
      <c r="D267" s="37" t="s">
        <v>271</v>
      </c>
      <c r="E267" s="31">
        <f t="shared" si="39"/>
        <v>23278.4641999003</v>
      </c>
      <c r="F267" s="34">
        <f t="shared" si="40"/>
        <v>23278.5</v>
      </c>
      <c r="G267" s="34">
        <f t="shared" si="49"/>
        <v>-2.1842189999006223E-2</v>
      </c>
      <c r="H267" s="34"/>
      <c r="I267" s="34"/>
      <c r="J267" s="34">
        <f t="shared" si="48"/>
        <v>-2.1842189999006223E-2</v>
      </c>
      <c r="K267" s="34"/>
      <c r="L267" s="34"/>
      <c r="M267" s="34"/>
      <c r="N267" s="34"/>
      <c r="O267" s="34">
        <f t="shared" ca="1" si="47"/>
        <v>3.1214753365183756E-2</v>
      </c>
      <c r="P267" s="34">
        <f t="shared" si="46"/>
        <v>-2.2587903228488755E-2</v>
      </c>
      <c r="Q267" s="35">
        <f t="shared" si="41"/>
        <v>35712.825799999999</v>
      </c>
      <c r="R267" s="34"/>
      <c r="S267" s="34">
        <f t="shared" si="42"/>
        <v>5.5608822062526776E-7</v>
      </c>
      <c r="T267" s="34">
        <v>1</v>
      </c>
      <c r="U267">
        <f t="shared" si="50"/>
        <v>5.5608822062526776E-7</v>
      </c>
    </row>
    <row r="268" spans="1:34">
      <c r="A268" s="39" t="s">
        <v>927</v>
      </c>
      <c r="B268" s="82" t="s">
        <v>108</v>
      </c>
      <c r="C268" s="37">
        <v>50751.756999999998</v>
      </c>
      <c r="D268" s="37" t="s">
        <v>273</v>
      </c>
      <c r="E268" s="34">
        <f t="shared" si="39"/>
        <v>23311.951638521332</v>
      </c>
      <c r="F268" s="34">
        <f t="shared" si="40"/>
        <v>23312</v>
      </c>
      <c r="G268" s="34">
        <f t="shared" si="49"/>
        <v>-2.9506079998100176E-2</v>
      </c>
      <c r="H268" s="34"/>
      <c r="I268" s="34">
        <f>G268</f>
        <v>-2.9506079998100176E-2</v>
      </c>
      <c r="J268" s="34"/>
      <c r="L268" s="34"/>
      <c r="M268" s="34"/>
      <c r="N268" s="34"/>
      <c r="O268" s="34">
        <f t="shared" ca="1" si="47"/>
        <v>3.0861953307170648E-2</v>
      </c>
      <c r="P268" s="34">
        <f t="shared" si="46"/>
        <v>-2.2697141239647028E-2</v>
      </c>
      <c r="Q268" s="35">
        <f t="shared" si="41"/>
        <v>35733.256999999998</v>
      </c>
      <c r="R268" s="34"/>
      <c r="S268" s="34">
        <f t="shared" si="42"/>
        <v>4.6361647016365498E-5</v>
      </c>
      <c r="T268" s="34">
        <v>1</v>
      </c>
      <c r="U268">
        <f t="shared" si="50"/>
        <v>4.6361647016365498E-5</v>
      </c>
    </row>
    <row r="269" spans="1:34">
      <c r="A269" s="31" t="s">
        <v>927</v>
      </c>
      <c r="B269" s="31" t="s">
        <v>108</v>
      </c>
      <c r="C269" s="30">
        <v>50800.567000000003</v>
      </c>
      <c r="D269" s="30" t="s">
        <v>273</v>
      </c>
      <c r="E269" s="34">
        <f t="shared" si="39"/>
        <v>23391.952905167083</v>
      </c>
      <c r="F269" s="34">
        <f t="shared" si="40"/>
        <v>23392</v>
      </c>
      <c r="G269" s="34">
        <f t="shared" si="49"/>
        <v>-2.873327999986941E-2</v>
      </c>
      <c r="H269" s="34"/>
      <c r="I269" s="34">
        <f>G269</f>
        <v>-2.873327999986941E-2</v>
      </c>
      <c r="J269" s="34"/>
      <c r="L269" s="34"/>
      <c r="M269" s="34"/>
      <c r="N269" s="34"/>
      <c r="O269" s="34">
        <f t="shared" ca="1" si="47"/>
        <v>3.0019445705945363E-2</v>
      </c>
      <c r="P269" s="34">
        <f t="shared" si="46"/>
        <v>-2.2958941250304322E-2</v>
      </c>
      <c r="Q269" s="35">
        <f t="shared" si="41"/>
        <v>35782.067000000003</v>
      </c>
      <c r="R269" s="34"/>
      <c r="S269" s="34">
        <f t="shared" si="42"/>
        <v>3.3342987994728897E-5</v>
      </c>
      <c r="T269" s="34">
        <v>1</v>
      </c>
      <c r="U269">
        <f t="shared" si="50"/>
        <v>3.3342987994728897E-5</v>
      </c>
    </row>
    <row r="270" spans="1:34">
      <c r="A270" s="31" t="s">
        <v>104</v>
      </c>
      <c r="B270" s="38"/>
      <c r="C270" s="30">
        <v>51105.321400000001</v>
      </c>
      <c r="D270" s="37" t="s">
        <v>271</v>
      </c>
      <c r="E270" s="31">
        <f t="shared" si="39"/>
        <v>23891.455835219618</v>
      </c>
      <c r="F270" s="34">
        <f t="shared" si="40"/>
        <v>23891.5</v>
      </c>
      <c r="G270" s="34">
        <f t="shared" si="49"/>
        <v>-2.6945609999529552E-2</v>
      </c>
      <c r="H270" s="34"/>
      <c r="I270" s="34"/>
      <c r="J270" s="34">
        <f t="shared" ref="J270:J275" si="51">G270</f>
        <v>-2.6945609999529552E-2</v>
      </c>
      <c r="K270" s="34"/>
      <c r="L270" s="34"/>
      <c r="M270" s="34"/>
      <c r="N270" s="34"/>
      <c r="O270" s="34">
        <f t="shared" ca="1" si="47"/>
        <v>2.4759038870794947E-2</v>
      </c>
      <c r="P270" s="34">
        <f t="shared" si="46"/>
        <v>-2.4623301836416499E-2</v>
      </c>
      <c r="Q270" s="35">
        <f t="shared" si="41"/>
        <v>36086.821400000001</v>
      </c>
      <c r="R270" s="34"/>
      <c r="S270" s="34">
        <f t="shared" si="42"/>
        <v>5.3931152044615218E-6</v>
      </c>
      <c r="T270" s="34">
        <v>1</v>
      </c>
      <c r="U270">
        <f t="shared" si="50"/>
        <v>5.3931152044615218E-6</v>
      </c>
    </row>
    <row r="271" spans="1:34">
      <c r="A271" s="31" t="s">
        <v>104</v>
      </c>
      <c r="B271" s="38"/>
      <c r="C271" s="30">
        <v>51105.322099999998</v>
      </c>
      <c r="D271" s="37" t="s">
        <v>271</v>
      </c>
      <c r="E271" s="31">
        <f t="shared" si="39"/>
        <v>23891.456982543659</v>
      </c>
      <c r="F271" s="34">
        <f t="shared" si="40"/>
        <v>23891.5</v>
      </c>
      <c r="G271" s="34">
        <f t="shared" si="49"/>
        <v>-2.6245610002661124E-2</v>
      </c>
      <c r="H271" s="34"/>
      <c r="I271" s="34"/>
      <c r="J271" s="34">
        <f t="shared" si="51"/>
        <v>-2.6245610002661124E-2</v>
      </c>
      <c r="K271" s="34"/>
      <c r="L271" s="34"/>
      <c r="M271" s="34"/>
      <c r="N271" s="34"/>
      <c r="O271" s="34">
        <f t="shared" ca="1" si="47"/>
        <v>2.4759038870794947E-2</v>
      </c>
      <c r="P271" s="34">
        <f t="shared" si="46"/>
        <v>-2.4623301836416499E-2</v>
      </c>
      <c r="Q271" s="35">
        <f t="shared" si="41"/>
        <v>36086.822099999998</v>
      </c>
      <c r="R271" s="34"/>
      <c r="S271" s="34">
        <f t="shared" si="42"/>
        <v>2.6318837862639981E-6</v>
      </c>
      <c r="T271" s="34">
        <v>1</v>
      </c>
      <c r="U271">
        <f t="shared" si="50"/>
        <v>2.6318837862639981E-6</v>
      </c>
    </row>
    <row r="272" spans="1:34">
      <c r="A272" s="31" t="s">
        <v>104</v>
      </c>
      <c r="B272" s="38"/>
      <c r="C272" s="30">
        <v>51105.322800000002</v>
      </c>
      <c r="D272" s="37" t="s">
        <v>271</v>
      </c>
      <c r="E272" s="31">
        <f t="shared" si="39"/>
        <v>23891.458129867711</v>
      </c>
      <c r="F272" s="34">
        <f t="shared" si="40"/>
        <v>23891.5</v>
      </c>
      <c r="G272" s="34">
        <f t="shared" si="49"/>
        <v>-2.5545609998516738E-2</v>
      </c>
      <c r="H272" s="34"/>
      <c r="I272" s="34"/>
      <c r="J272" s="34">
        <f t="shared" si="51"/>
        <v>-2.5545609998516738E-2</v>
      </c>
      <c r="K272" s="34"/>
      <c r="L272" s="34"/>
      <c r="M272" s="34"/>
      <c r="N272" s="34"/>
      <c r="O272" s="34">
        <f t="shared" ca="1" si="47"/>
        <v>2.4759038870794947E-2</v>
      </c>
      <c r="P272" s="34">
        <f t="shared" si="46"/>
        <v>-2.4623301836416499E-2</v>
      </c>
      <c r="Q272" s="35">
        <f t="shared" si="41"/>
        <v>36086.822800000002</v>
      </c>
      <c r="R272" s="34"/>
      <c r="S272" s="34">
        <f t="shared" si="42"/>
        <v>8.5065234587672187E-7</v>
      </c>
      <c r="T272" s="34">
        <v>1</v>
      </c>
      <c r="U272">
        <f t="shared" si="50"/>
        <v>8.5065234587672187E-7</v>
      </c>
    </row>
    <row r="273" spans="1:21">
      <c r="A273" s="31" t="s">
        <v>104</v>
      </c>
      <c r="B273" s="38"/>
      <c r="C273" s="30">
        <v>51109.294000000002</v>
      </c>
      <c r="D273" s="37" t="s">
        <v>271</v>
      </c>
      <c r="E273" s="31">
        <f t="shared" si="39"/>
        <v>23897.967063080243</v>
      </c>
      <c r="F273" s="34">
        <f t="shared" si="40"/>
        <v>23898</v>
      </c>
      <c r="G273" s="34">
        <f t="shared" si="49"/>
        <v>-2.0095319996471517E-2</v>
      </c>
      <c r="H273" s="34"/>
      <c r="I273" s="34"/>
      <c r="J273" s="34">
        <f t="shared" si="51"/>
        <v>-2.0095319996471517E-2</v>
      </c>
      <c r="K273" s="34"/>
      <c r="L273" s="34"/>
      <c r="M273" s="34"/>
      <c r="N273" s="34"/>
      <c r="O273" s="34">
        <f t="shared" ca="1" si="47"/>
        <v>2.4690585128195386E-2</v>
      </c>
      <c r="P273" s="34">
        <f t="shared" si="46"/>
        <v>-2.4645298180863993E-2</v>
      </c>
      <c r="Q273" s="35">
        <f t="shared" si="41"/>
        <v>36090.794000000002</v>
      </c>
      <c r="R273" s="34"/>
      <c r="S273" s="34">
        <f t="shared" si="42"/>
        <v>2.0702301478447457E-5</v>
      </c>
      <c r="T273" s="34">
        <v>1</v>
      </c>
      <c r="U273">
        <f t="shared" si="50"/>
        <v>2.0702301478447457E-5</v>
      </c>
    </row>
    <row r="274" spans="1:21">
      <c r="A274" s="31" t="s">
        <v>104</v>
      </c>
      <c r="B274" s="38"/>
      <c r="C274" s="30">
        <v>51109.294999999998</v>
      </c>
      <c r="D274" s="37" t="s">
        <v>271</v>
      </c>
      <c r="E274" s="31">
        <f t="shared" si="39"/>
        <v>23897.968702114587</v>
      </c>
      <c r="F274" s="34">
        <f t="shared" si="40"/>
        <v>23898</v>
      </c>
      <c r="G274" s="34">
        <f t="shared" si="49"/>
        <v>-1.9095319999905769E-2</v>
      </c>
      <c r="H274" s="34"/>
      <c r="I274" s="34"/>
      <c r="J274" s="34">
        <f t="shared" si="51"/>
        <v>-1.9095319999905769E-2</v>
      </c>
      <c r="K274" s="34"/>
      <c r="L274" s="34"/>
      <c r="M274" s="34"/>
      <c r="N274" s="34"/>
      <c r="O274" s="34">
        <f t="shared" ca="1" si="47"/>
        <v>2.4690585128195386E-2</v>
      </c>
      <c r="P274" s="34">
        <f t="shared" si="46"/>
        <v>-2.4645298180863993E-2</v>
      </c>
      <c r="Q274" s="35">
        <f t="shared" si="41"/>
        <v>36090.794999999998</v>
      </c>
      <c r="R274" s="34"/>
      <c r="S274" s="34">
        <f t="shared" si="42"/>
        <v>3.0802257809112364E-5</v>
      </c>
      <c r="T274" s="34">
        <v>1</v>
      </c>
      <c r="U274">
        <f t="shared" si="50"/>
        <v>3.0802257809112364E-5</v>
      </c>
    </row>
    <row r="275" spans="1:21">
      <c r="A275" s="31" t="s">
        <v>104</v>
      </c>
      <c r="B275" s="38"/>
      <c r="C275" s="30">
        <v>51109.295400000003</v>
      </c>
      <c r="D275" s="37" t="s">
        <v>271</v>
      </c>
      <c r="E275" s="31">
        <f t="shared" si="39"/>
        <v>23897.969357728332</v>
      </c>
      <c r="F275" s="34">
        <f t="shared" si="40"/>
        <v>23898</v>
      </c>
      <c r="G275" s="34">
        <f t="shared" si="49"/>
        <v>-1.8695319995458703E-2</v>
      </c>
      <c r="H275" s="34"/>
      <c r="I275" s="34"/>
      <c r="J275" s="34">
        <f t="shared" si="51"/>
        <v>-1.8695319995458703E-2</v>
      </c>
      <c r="K275" s="34"/>
      <c r="L275" s="34"/>
      <c r="M275" s="34"/>
      <c r="N275" s="34"/>
      <c r="O275" s="34">
        <f t="shared" ca="1" si="47"/>
        <v>2.4690585128195386E-2</v>
      </c>
      <c r="P275" s="34">
        <f t="shared" si="46"/>
        <v>-2.4645298180863993E-2</v>
      </c>
      <c r="Q275" s="35">
        <f t="shared" si="41"/>
        <v>36090.795400000003</v>
      </c>
      <c r="R275" s="34"/>
      <c r="S275" s="34">
        <f t="shared" si="42"/>
        <v>3.5402240406798829E-5</v>
      </c>
      <c r="T275" s="34">
        <v>1</v>
      </c>
      <c r="U275">
        <f t="shared" si="50"/>
        <v>3.5402240406798829E-5</v>
      </c>
    </row>
    <row r="276" spans="1:21">
      <c r="A276" s="31" t="s">
        <v>927</v>
      </c>
      <c r="B276" s="31" t="s">
        <v>108</v>
      </c>
      <c r="C276" s="30">
        <v>51133.673000000003</v>
      </c>
      <c r="D276" s="30" t="s">
        <v>273</v>
      </c>
      <c r="E276" s="34">
        <f t="shared" si="39"/>
        <v>23937.925081510002</v>
      </c>
      <c r="F276" s="34">
        <f t="shared" si="40"/>
        <v>23938</v>
      </c>
      <c r="G276" s="34">
        <f t="shared" si="49"/>
        <v>-4.5708919999015052E-2</v>
      </c>
      <c r="H276" s="34"/>
      <c r="I276" s="34">
        <f t="shared" ref="I276:I281" si="52">G276</f>
        <v>-4.5708919999015052E-2</v>
      </c>
      <c r="J276" s="34"/>
      <c r="L276" s="34"/>
      <c r="M276" s="34"/>
      <c r="N276" s="34"/>
      <c r="O276" s="34">
        <f t="shared" ca="1" si="47"/>
        <v>2.4269331327582744E-2</v>
      </c>
      <c r="P276" s="34">
        <f t="shared" si="46"/>
        <v>-2.4780851445927475E-2</v>
      </c>
      <c r="Q276" s="35">
        <f t="shared" si="41"/>
        <v>36115.173000000003</v>
      </c>
      <c r="R276" s="34"/>
      <c r="S276" s="34">
        <f t="shared" si="42"/>
        <v>4.3798405336273316E-4</v>
      </c>
      <c r="T276" s="34">
        <v>1</v>
      </c>
      <c r="U276">
        <f t="shared" si="50"/>
        <v>4.3798405336273316E-4</v>
      </c>
    </row>
    <row r="277" spans="1:21">
      <c r="A277" s="31" t="s">
        <v>927</v>
      </c>
      <c r="B277" s="31" t="s">
        <v>108</v>
      </c>
      <c r="C277" s="30">
        <v>51224.603999999999</v>
      </c>
      <c r="D277" s="30" t="s">
        <v>273</v>
      </c>
      <c r="E277" s="34">
        <f t="shared" ref="E277:E334" si="53">+(C277-C$7)/C$8</f>
        <v>24086.964114031292</v>
      </c>
      <c r="F277" s="34">
        <f t="shared" ref="F277:F334" si="54">ROUND(2*E277,0)/2</f>
        <v>24087</v>
      </c>
      <c r="G277" s="34">
        <f t="shared" si="49"/>
        <v>-2.1894580000662245E-2</v>
      </c>
      <c r="H277" s="34"/>
      <c r="I277" s="34">
        <f t="shared" si="52"/>
        <v>-2.1894580000662245E-2</v>
      </c>
      <c r="J277" s="34"/>
      <c r="L277" s="34"/>
      <c r="M277" s="34"/>
      <c r="N277" s="34"/>
      <c r="O277" s="34">
        <f t="shared" ca="1" si="47"/>
        <v>2.2700160920300638E-2</v>
      </c>
      <c r="P277" s="34">
        <f t="shared" si="46"/>
        <v>-2.5288681361102384E-2</v>
      </c>
      <c r="Q277" s="35">
        <f t="shared" ref="Q277:Q334" si="55">+C277-15018.5</f>
        <v>36206.103999999999</v>
      </c>
      <c r="R277" s="34"/>
      <c r="S277" s="34">
        <f t="shared" si="42"/>
        <v>1.1519924044941607E-5</v>
      </c>
      <c r="T277" s="34">
        <v>1</v>
      </c>
      <c r="U277">
        <f t="shared" si="50"/>
        <v>1.1519924044941607E-5</v>
      </c>
    </row>
    <row r="278" spans="1:21">
      <c r="A278" s="31" t="s">
        <v>927</v>
      </c>
      <c r="B278" s="31" t="s">
        <v>108</v>
      </c>
      <c r="C278" s="30">
        <v>51454.618000000002</v>
      </c>
      <c r="D278" s="30" t="s">
        <v>273</v>
      </c>
      <c r="E278" s="34">
        <f t="shared" si="53"/>
        <v>24463.964961117028</v>
      </c>
      <c r="F278" s="34">
        <f t="shared" si="54"/>
        <v>24464</v>
      </c>
      <c r="G278" s="34">
        <f t="shared" si="49"/>
        <v>-2.1377760000177659E-2</v>
      </c>
      <c r="H278" s="34"/>
      <c r="I278" s="34">
        <f t="shared" si="52"/>
        <v>-2.1377760000177659E-2</v>
      </c>
      <c r="J278" s="34"/>
      <c r="L278" s="34"/>
      <c r="M278" s="34"/>
      <c r="N278" s="34"/>
      <c r="O278" s="34">
        <f t="shared" ca="1" si="47"/>
        <v>1.8729843849526417E-2</v>
      </c>
      <c r="P278" s="34">
        <f t="shared" si="46"/>
        <v>-2.6593972064268764E-2</v>
      </c>
      <c r="Q278" s="35">
        <f t="shared" si="55"/>
        <v>36436.118000000002</v>
      </c>
      <c r="R278" s="34"/>
      <c r="S278" s="34">
        <f t="shared" ref="S278:S334" si="56">+(P278-G278)^2</f>
        <v>2.7208868297569588E-5</v>
      </c>
      <c r="T278" s="34">
        <v>1</v>
      </c>
      <c r="U278">
        <f t="shared" si="50"/>
        <v>2.7208868297569588E-5</v>
      </c>
    </row>
    <row r="279" spans="1:21">
      <c r="A279" s="31" t="s">
        <v>927</v>
      </c>
      <c r="B279" s="31" t="s">
        <v>108</v>
      </c>
      <c r="C279" s="30">
        <v>51488.790999999997</v>
      </c>
      <c r="D279" s="30" t="s">
        <v>273</v>
      </c>
      <c r="E279" s="34">
        <f t="shared" si="53"/>
        <v>24519.975681975146</v>
      </c>
      <c r="F279" s="34">
        <f t="shared" si="54"/>
        <v>24520</v>
      </c>
      <c r="G279" s="34">
        <f t="shared" si="49"/>
        <v>-1.4836800000921357E-2</v>
      </c>
      <c r="H279" s="34"/>
      <c r="I279" s="34">
        <f t="shared" si="52"/>
        <v>-1.4836800000921357E-2</v>
      </c>
      <c r="J279" s="34"/>
      <c r="L279" s="34"/>
      <c r="M279" s="34"/>
      <c r="N279" s="34"/>
      <c r="O279" s="34">
        <f t="shared" ca="1" si="47"/>
        <v>1.8140088528668719E-2</v>
      </c>
      <c r="P279" s="34">
        <f t="shared" si="46"/>
        <v>-2.6790353277624267E-2</v>
      </c>
      <c r="Q279" s="35">
        <f t="shared" si="55"/>
        <v>36470.290999999997</v>
      </c>
      <c r="R279" s="34"/>
      <c r="S279" s="34">
        <f t="shared" si="56"/>
        <v>1.4288743593897485E-4</v>
      </c>
      <c r="T279" s="34">
        <v>1</v>
      </c>
      <c r="U279">
        <f t="shared" si="50"/>
        <v>1.4288743593897485E-4</v>
      </c>
    </row>
    <row r="280" spans="1:21">
      <c r="A280" s="31" t="s">
        <v>927</v>
      </c>
      <c r="B280" s="31" t="s">
        <v>108</v>
      </c>
      <c r="C280" s="30">
        <v>51490.618999999999</v>
      </c>
      <c r="D280" s="30" t="s">
        <v>273</v>
      </c>
      <c r="E280" s="34">
        <f t="shared" si="53"/>
        <v>24522.971836767781</v>
      </c>
      <c r="F280" s="34">
        <f t="shared" si="54"/>
        <v>24523</v>
      </c>
      <c r="G280" s="34">
        <f t="shared" si="49"/>
        <v>-1.7182820003654342E-2</v>
      </c>
      <c r="H280" s="34"/>
      <c r="I280" s="34">
        <f t="shared" si="52"/>
        <v>-1.7182820003654342E-2</v>
      </c>
      <c r="J280" s="34"/>
      <c r="L280" s="34"/>
      <c r="M280" s="34"/>
      <c r="N280" s="34"/>
      <c r="O280" s="34">
        <f t="shared" ca="1" si="47"/>
        <v>1.8108494493622784E-2</v>
      </c>
      <c r="P280" s="34">
        <f t="shared" si="46"/>
        <v>-2.6800891889409935E-2</v>
      </c>
      <c r="Q280" s="35">
        <f t="shared" si="55"/>
        <v>36472.118999999999</v>
      </c>
      <c r="R280" s="34"/>
      <c r="S280" s="34">
        <f t="shared" si="56"/>
        <v>9.2507306799562142E-5</v>
      </c>
      <c r="T280" s="34">
        <v>1</v>
      </c>
      <c r="U280">
        <f t="shared" si="50"/>
        <v>9.2507306799562142E-5</v>
      </c>
    </row>
    <row r="281" spans="1:21">
      <c r="A281" s="31" t="s">
        <v>927</v>
      </c>
      <c r="B281" s="31" t="s">
        <v>108</v>
      </c>
      <c r="C281" s="30">
        <v>51576.637000000002</v>
      </c>
      <c r="D281" s="30" t="s">
        <v>273</v>
      </c>
      <c r="E281" s="34">
        <f t="shared" si="53"/>
        <v>24663.958293525291</v>
      </c>
      <c r="F281" s="34">
        <f t="shared" si="54"/>
        <v>24664</v>
      </c>
      <c r="G281" s="34">
        <f t="shared" si="49"/>
        <v>-2.5445759994909167E-2</v>
      </c>
      <c r="H281" s="34"/>
      <c r="I281" s="34">
        <f t="shared" si="52"/>
        <v>-2.5445759994909167E-2</v>
      </c>
      <c r="J281" s="34"/>
      <c r="L281" s="34"/>
      <c r="M281" s="34"/>
      <c r="N281" s="34"/>
      <c r="O281" s="34">
        <f t="shared" ca="1" si="47"/>
        <v>1.6623574846463207E-2</v>
      </c>
      <c r="P281" s="34">
        <f t="shared" si="46"/>
        <v>-2.7298293211041123E-2</v>
      </c>
      <c r="Q281" s="35">
        <f t="shared" si="55"/>
        <v>36558.137000000002</v>
      </c>
      <c r="R281" s="34"/>
      <c r="S281" s="34">
        <f t="shared" si="56"/>
        <v>3.4318793168722085E-6</v>
      </c>
      <c r="T281" s="34">
        <v>1</v>
      </c>
      <c r="U281">
        <f t="shared" si="50"/>
        <v>3.4318793168722085E-6</v>
      </c>
    </row>
    <row r="282" spans="1:21">
      <c r="A282" s="31" t="s">
        <v>999</v>
      </c>
      <c r="B282" s="31" t="s">
        <v>108</v>
      </c>
      <c r="C282" s="30">
        <v>51758.442999999999</v>
      </c>
      <c r="D282" s="119" t="s">
        <v>273</v>
      </c>
      <c r="E282" s="34">
        <f t="shared" si="53"/>
        <v>24961.94457264425</v>
      </c>
      <c r="F282" s="34">
        <f t="shared" si="54"/>
        <v>24962</v>
      </c>
      <c r="G282" s="34">
        <f t="shared" si="49"/>
        <v>-3.381707999506034E-2</v>
      </c>
      <c r="H282" s="34"/>
      <c r="J282" s="34">
        <f t="shared" ref="J282:J288" si="57">G282</f>
        <v>-3.381707999506034E-2</v>
      </c>
      <c r="L282" s="34"/>
      <c r="M282" s="34"/>
      <c r="N282" s="34"/>
      <c r="O282" s="34">
        <f t="shared" ca="1" si="47"/>
        <v>1.3485234031898996E-2</v>
      </c>
      <c r="P282" s="34">
        <f t="shared" si="46"/>
        <v>-2.8362982655193249E-2</v>
      </c>
      <c r="Q282" s="35">
        <f t="shared" si="55"/>
        <v>36739.942999999999</v>
      </c>
      <c r="R282" s="34"/>
      <c r="S282" s="34">
        <f t="shared" si="56"/>
        <v>2.9747177792745277E-5</v>
      </c>
      <c r="T282" s="34">
        <v>1</v>
      </c>
      <c r="U282">
        <f t="shared" si="50"/>
        <v>2.9747177792745277E-5</v>
      </c>
    </row>
    <row r="283" spans="1:21">
      <c r="A283" s="31" t="s">
        <v>999</v>
      </c>
      <c r="B283" s="31" t="s">
        <v>108</v>
      </c>
      <c r="C283" s="30">
        <v>51758.455000000002</v>
      </c>
      <c r="D283" s="119" t="s">
        <v>273</v>
      </c>
      <c r="E283" s="34">
        <f t="shared" si="53"/>
        <v>24961.964241056459</v>
      </c>
      <c r="F283" s="34">
        <f t="shared" si="54"/>
        <v>24962</v>
      </c>
      <c r="G283" s="34">
        <f t="shared" si="49"/>
        <v>-2.1817079992615618E-2</v>
      </c>
      <c r="H283" s="34"/>
      <c r="J283" s="34">
        <f t="shared" si="57"/>
        <v>-2.1817079992615618E-2</v>
      </c>
      <c r="L283" s="34"/>
      <c r="M283" s="34"/>
      <c r="N283" s="34"/>
      <c r="O283" s="34">
        <f t="shared" ca="1" si="47"/>
        <v>1.3485234031898996E-2</v>
      </c>
      <c r="P283" s="34">
        <f t="shared" si="46"/>
        <v>-2.8362982655193249E-2</v>
      </c>
      <c r="Q283" s="35">
        <f t="shared" si="55"/>
        <v>36739.955000000002</v>
      </c>
      <c r="R283" s="34"/>
      <c r="S283" s="34">
        <f t="shared" si="56"/>
        <v>4.2848841667940916E-5</v>
      </c>
      <c r="T283" s="34">
        <v>1</v>
      </c>
      <c r="U283">
        <f t="shared" si="50"/>
        <v>4.2848841667940916E-5</v>
      </c>
    </row>
    <row r="284" spans="1:21">
      <c r="A284" s="31" t="s">
        <v>999</v>
      </c>
      <c r="B284" s="31" t="s">
        <v>108</v>
      </c>
      <c r="C284" s="30">
        <v>51758.455000000002</v>
      </c>
      <c r="D284" s="119" t="s">
        <v>273</v>
      </c>
      <c r="E284" s="34">
        <f t="shared" si="53"/>
        <v>24961.964241056459</v>
      </c>
      <c r="F284" s="34">
        <f t="shared" si="54"/>
        <v>24962</v>
      </c>
      <c r="G284" s="34">
        <f t="shared" si="49"/>
        <v>-2.1817079992615618E-2</v>
      </c>
      <c r="H284" s="34"/>
      <c r="J284" s="34">
        <f t="shared" si="57"/>
        <v>-2.1817079992615618E-2</v>
      </c>
      <c r="L284" s="34"/>
      <c r="M284" s="34"/>
      <c r="N284" s="34"/>
      <c r="O284" s="34">
        <f t="shared" ca="1" si="47"/>
        <v>1.3485234031898996E-2</v>
      </c>
      <c r="P284" s="34">
        <f t="shared" si="46"/>
        <v>-2.8362982655193249E-2</v>
      </c>
      <c r="Q284" s="35">
        <f t="shared" si="55"/>
        <v>36739.955000000002</v>
      </c>
      <c r="R284" s="34"/>
      <c r="S284" s="34">
        <f t="shared" si="56"/>
        <v>4.2848841667940916E-5</v>
      </c>
      <c r="T284" s="34">
        <v>1</v>
      </c>
      <c r="U284">
        <f t="shared" si="50"/>
        <v>4.2848841667940916E-5</v>
      </c>
    </row>
    <row r="285" spans="1:21">
      <c r="A285" s="31" t="s">
        <v>999</v>
      </c>
      <c r="B285" s="31" t="s">
        <v>108</v>
      </c>
      <c r="C285" s="30">
        <v>51758.455000000002</v>
      </c>
      <c r="D285" s="119" t="s">
        <v>273</v>
      </c>
      <c r="E285" s="34">
        <f t="shared" si="53"/>
        <v>24961.964241056459</v>
      </c>
      <c r="F285" s="34">
        <f t="shared" si="54"/>
        <v>24962</v>
      </c>
      <c r="G285" s="34">
        <f t="shared" si="49"/>
        <v>-2.1817079992615618E-2</v>
      </c>
      <c r="H285" s="34"/>
      <c r="J285" s="34">
        <f t="shared" si="57"/>
        <v>-2.1817079992615618E-2</v>
      </c>
      <c r="L285" s="34"/>
      <c r="M285" s="34"/>
      <c r="N285" s="34"/>
      <c r="O285" s="34">
        <f t="shared" ca="1" si="47"/>
        <v>1.3485234031898996E-2</v>
      </c>
      <c r="P285" s="34">
        <f t="shared" si="46"/>
        <v>-2.8362982655193249E-2</v>
      </c>
      <c r="Q285" s="35">
        <f t="shared" si="55"/>
        <v>36739.955000000002</v>
      </c>
      <c r="R285" s="34"/>
      <c r="S285" s="34">
        <f t="shared" si="56"/>
        <v>4.2848841667940916E-5</v>
      </c>
      <c r="T285" s="34">
        <v>1</v>
      </c>
      <c r="U285">
        <f t="shared" si="50"/>
        <v>4.2848841667940916E-5</v>
      </c>
    </row>
    <row r="286" spans="1:21">
      <c r="A286" s="31" t="s">
        <v>999</v>
      </c>
      <c r="B286" s="31" t="s">
        <v>108</v>
      </c>
      <c r="C286" s="30">
        <v>51758.457000000002</v>
      </c>
      <c r="D286" s="119" t="s">
        <v>273</v>
      </c>
      <c r="E286" s="34">
        <f t="shared" si="53"/>
        <v>24961.967519125159</v>
      </c>
      <c r="F286" s="34">
        <f t="shared" si="54"/>
        <v>24962</v>
      </c>
      <c r="G286" s="34">
        <f t="shared" si="49"/>
        <v>-1.9817079992208164E-2</v>
      </c>
      <c r="H286" s="34"/>
      <c r="J286" s="34">
        <f t="shared" si="57"/>
        <v>-1.9817079992208164E-2</v>
      </c>
      <c r="L286" s="34"/>
      <c r="M286" s="34"/>
      <c r="N286" s="34"/>
      <c r="O286" s="34">
        <f t="shared" ca="1" si="47"/>
        <v>1.3485234031898996E-2</v>
      </c>
      <c r="P286" s="34">
        <f t="shared" si="46"/>
        <v>-2.8362982655193249E-2</v>
      </c>
      <c r="Q286" s="35">
        <f t="shared" si="55"/>
        <v>36739.957000000002</v>
      </c>
      <c r="R286" s="34"/>
      <c r="S286" s="34">
        <f t="shared" si="56"/>
        <v>7.303245232521556E-5</v>
      </c>
      <c r="T286" s="34">
        <v>1</v>
      </c>
      <c r="U286">
        <f t="shared" si="50"/>
        <v>7.303245232521556E-5</v>
      </c>
    </row>
    <row r="287" spans="1:21">
      <c r="A287" s="31" t="s">
        <v>999</v>
      </c>
      <c r="B287" s="31" t="s">
        <v>108</v>
      </c>
      <c r="C287" s="30">
        <v>51758.466999999997</v>
      </c>
      <c r="D287" s="119" t="s">
        <v>273</v>
      </c>
      <c r="E287" s="34">
        <f t="shared" si="53"/>
        <v>24961.983909468654</v>
      </c>
      <c r="F287" s="34">
        <f t="shared" si="54"/>
        <v>24962</v>
      </c>
      <c r="G287" s="34">
        <f t="shared" si="49"/>
        <v>-9.8170799974468537E-3</v>
      </c>
      <c r="H287" s="34"/>
      <c r="J287" s="34">
        <f t="shared" si="57"/>
        <v>-9.8170799974468537E-3</v>
      </c>
      <c r="L287" s="34"/>
      <c r="M287" s="34"/>
      <c r="N287" s="34"/>
      <c r="O287" s="34">
        <f t="shared" ca="1" si="47"/>
        <v>1.3485234031898996E-2</v>
      </c>
      <c r="P287" s="34">
        <f t="shared" si="46"/>
        <v>-2.8362982655193249E-2</v>
      </c>
      <c r="Q287" s="35">
        <f t="shared" si="55"/>
        <v>36739.966999999997</v>
      </c>
      <c r="R287" s="34"/>
      <c r="S287" s="34">
        <f t="shared" si="56"/>
        <v>3.4395050539060478E-4</v>
      </c>
      <c r="T287" s="34">
        <v>1</v>
      </c>
      <c r="U287">
        <f t="shared" si="50"/>
        <v>3.4395050539060478E-4</v>
      </c>
    </row>
    <row r="288" spans="1:21">
      <c r="A288" s="31" t="s">
        <v>999</v>
      </c>
      <c r="B288" s="31" t="s">
        <v>108</v>
      </c>
      <c r="C288" s="30">
        <v>51758.472000000002</v>
      </c>
      <c r="D288" s="119" t="s">
        <v>273</v>
      </c>
      <c r="E288" s="34">
        <f t="shared" si="53"/>
        <v>24961.992104640416</v>
      </c>
      <c r="F288" s="34">
        <f t="shared" si="54"/>
        <v>24962</v>
      </c>
      <c r="G288" s="34">
        <f t="shared" si="49"/>
        <v>-4.8170799927902408E-3</v>
      </c>
      <c r="H288" s="34"/>
      <c r="J288" s="34">
        <f t="shared" si="57"/>
        <v>-4.8170799927902408E-3</v>
      </c>
      <c r="L288" s="34"/>
      <c r="M288" s="34"/>
      <c r="N288" s="34"/>
      <c r="O288" s="34">
        <f t="shared" ref="O288:O319" ca="1" si="58">+C$11+C$12*F288</f>
        <v>1.3485234031898996E-2</v>
      </c>
      <c r="P288" s="34">
        <f t="shared" si="46"/>
        <v>-2.8362982655193249E-2</v>
      </c>
      <c r="Q288" s="35">
        <f t="shared" si="55"/>
        <v>36739.972000000002</v>
      </c>
      <c r="R288" s="34"/>
      <c r="S288" s="34">
        <f t="shared" si="56"/>
        <v>5.5440953218735707E-4</v>
      </c>
      <c r="T288" s="34">
        <v>1</v>
      </c>
      <c r="U288">
        <f t="shared" si="50"/>
        <v>5.5440953218735707E-4</v>
      </c>
    </row>
    <row r="289" spans="1:21">
      <c r="A289" s="30" t="s">
        <v>109</v>
      </c>
      <c r="B289" s="38" t="s">
        <v>108</v>
      </c>
      <c r="C289" s="30">
        <v>51800.5452</v>
      </c>
      <c r="D289" s="30">
        <v>2.9999999999999997E-4</v>
      </c>
      <c r="E289" s="31">
        <f t="shared" si="53"/>
        <v>25030.951524674008</v>
      </c>
      <c r="F289" s="34">
        <f t="shared" si="54"/>
        <v>25031</v>
      </c>
      <c r="G289" s="34">
        <f t="shared" si="49"/>
        <v>-2.9575540000223555E-2</v>
      </c>
      <c r="H289" s="34"/>
      <c r="I289" s="34"/>
      <c r="J289" s="34"/>
      <c r="K289" s="34">
        <f>G289</f>
        <v>-2.9575540000223555E-2</v>
      </c>
      <c r="L289" s="34"/>
      <c r="M289" s="34"/>
      <c r="N289" s="34"/>
      <c r="O289" s="34">
        <f t="shared" ca="1" si="58"/>
        <v>1.2758571225842175E-2</v>
      </c>
      <c r="P289" s="34">
        <f t="shared" si="46"/>
        <v>-2.8612107059647576E-2</v>
      </c>
      <c r="Q289" s="35">
        <f t="shared" si="55"/>
        <v>36782.0452</v>
      </c>
      <c r="R289" s="34"/>
      <c r="S289" s="34">
        <f t="shared" si="56"/>
        <v>9.2820303098687676E-7</v>
      </c>
      <c r="T289" s="34">
        <v>1</v>
      </c>
      <c r="U289">
        <f t="shared" si="50"/>
        <v>9.2820303098687676E-7</v>
      </c>
    </row>
    <row r="290" spans="1:21">
      <c r="A290" s="30" t="s">
        <v>109</v>
      </c>
      <c r="B290" s="38" t="s">
        <v>108</v>
      </c>
      <c r="C290" s="30">
        <v>51800.545400000003</v>
      </c>
      <c r="D290" s="30">
        <v>2.0000000000000001E-4</v>
      </c>
      <c r="E290" s="31">
        <f t="shared" si="53"/>
        <v>25030.951852480885</v>
      </c>
      <c r="F290" s="34">
        <f t="shared" si="54"/>
        <v>25031</v>
      </c>
      <c r="G290" s="34">
        <f t="shared" si="49"/>
        <v>-2.9375539998000022E-2</v>
      </c>
      <c r="H290" s="34"/>
      <c r="I290" s="34"/>
      <c r="J290" s="34"/>
      <c r="K290" s="34">
        <f>G290</f>
        <v>-2.9375539998000022E-2</v>
      </c>
      <c r="L290" s="34"/>
      <c r="M290" s="34"/>
      <c r="N290" s="34"/>
      <c r="O290" s="34">
        <f t="shared" ca="1" si="58"/>
        <v>1.2758571225842175E-2</v>
      </c>
      <c r="P290" s="34">
        <f t="shared" si="46"/>
        <v>-2.8612107059647576E-2</v>
      </c>
      <c r="Q290" s="35">
        <f t="shared" si="55"/>
        <v>36782.045400000003</v>
      </c>
      <c r="R290" s="34"/>
      <c r="S290" s="34">
        <f t="shared" si="56"/>
        <v>5.8282985136144921E-7</v>
      </c>
      <c r="T290" s="34">
        <v>1</v>
      </c>
      <c r="U290">
        <f t="shared" si="50"/>
        <v>5.8282985136144921E-7</v>
      </c>
    </row>
    <row r="291" spans="1:21">
      <c r="A291" s="31" t="s">
        <v>104</v>
      </c>
      <c r="B291" s="38"/>
      <c r="C291" s="30">
        <v>51823.725100000003</v>
      </c>
      <c r="D291" s="37" t="s">
        <v>271</v>
      </c>
      <c r="E291" s="31">
        <f t="shared" si="53"/>
        <v>25068.944177014142</v>
      </c>
      <c r="F291" s="34">
        <f t="shared" si="54"/>
        <v>25069</v>
      </c>
      <c r="G291" s="34">
        <f t="shared" si="49"/>
        <v>-3.4058459998050239E-2</v>
      </c>
      <c r="H291" s="34"/>
      <c r="I291" s="34"/>
      <c r="J291" s="34">
        <f>G291</f>
        <v>-3.4058459998050239E-2</v>
      </c>
      <c r="K291" s="34"/>
      <c r="L291" s="34"/>
      <c r="M291" s="34"/>
      <c r="N291" s="34"/>
      <c r="O291" s="34">
        <f t="shared" ca="1" si="58"/>
        <v>1.2358380115260137E-2</v>
      </c>
      <c r="P291" s="34">
        <f t="shared" si="46"/>
        <v>-2.8749723854954071E-2</v>
      </c>
      <c r="Q291" s="35">
        <f t="shared" si="55"/>
        <v>36805.225100000003</v>
      </c>
      <c r="R291" s="34"/>
      <c r="S291" s="34">
        <f t="shared" si="56"/>
        <v>2.818267943701558E-5</v>
      </c>
      <c r="T291" s="34">
        <v>1</v>
      </c>
      <c r="U291">
        <f t="shared" si="50"/>
        <v>2.818267943701558E-5</v>
      </c>
    </row>
    <row r="292" spans="1:21">
      <c r="A292" s="31" t="s">
        <v>104</v>
      </c>
      <c r="B292" s="38"/>
      <c r="C292" s="30">
        <v>51823.729399999997</v>
      </c>
      <c r="D292" s="37" t="s">
        <v>271</v>
      </c>
      <c r="E292" s="31">
        <f t="shared" si="53"/>
        <v>25068.951224861841</v>
      </c>
      <c r="F292" s="34">
        <f t="shared" si="54"/>
        <v>25069</v>
      </c>
      <c r="G292" s="34">
        <f t="shared" si="49"/>
        <v>-2.9758460004813969E-2</v>
      </c>
      <c r="H292" s="34"/>
      <c r="I292" s="34"/>
      <c r="J292" s="34">
        <f>G292</f>
        <v>-2.9758460004813969E-2</v>
      </c>
      <c r="K292" s="34"/>
      <c r="L292" s="34"/>
      <c r="M292" s="34"/>
      <c r="N292" s="34"/>
      <c r="O292" s="34">
        <f t="shared" ca="1" si="58"/>
        <v>1.2358380115260137E-2</v>
      </c>
      <c r="P292" s="34">
        <f t="shared" si="46"/>
        <v>-2.8749723854954071E-2</v>
      </c>
      <c r="Q292" s="35">
        <f t="shared" si="55"/>
        <v>36805.229399999997</v>
      </c>
      <c r="R292" s="34"/>
      <c r="S292" s="34">
        <f t="shared" si="56"/>
        <v>1.0175486200341716E-6</v>
      </c>
      <c r="T292" s="34">
        <v>1</v>
      </c>
      <c r="U292">
        <f t="shared" si="50"/>
        <v>1.0175486200341716E-6</v>
      </c>
    </row>
    <row r="293" spans="1:21">
      <c r="A293" s="31" t="s">
        <v>104</v>
      </c>
      <c r="B293" s="38"/>
      <c r="C293" s="30">
        <v>51823.733800000002</v>
      </c>
      <c r="D293" s="37" t="s">
        <v>271</v>
      </c>
      <c r="E293" s="31">
        <f t="shared" si="53"/>
        <v>25068.958436612989</v>
      </c>
      <c r="F293" s="34">
        <f t="shared" si="54"/>
        <v>25069</v>
      </c>
      <c r="G293" s="34">
        <f t="shared" si="49"/>
        <v>-2.5358459999551997E-2</v>
      </c>
      <c r="H293" s="34"/>
      <c r="I293" s="34"/>
      <c r="J293" s="34">
        <f>G293</f>
        <v>-2.5358459999551997E-2</v>
      </c>
      <c r="K293" s="34"/>
      <c r="L293" s="34"/>
      <c r="M293" s="34"/>
      <c r="N293" s="34"/>
      <c r="O293" s="34">
        <f t="shared" ca="1" si="58"/>
        <v>1.2358380115260137E-2</v>
      </c>
      <c r="P293" s="34">
        <f t="shared" si="46"/>
        <v>-2.8749723854954071E-2</v>
      </c>
      <c r="Q293" s="35">
        <f t="shared" si="55"/>
        <v>36805.233800000002</v>
      </c>
      <c r="R293" s="34"/>
      <c r="S293" s="34">
        <f t="shared" si="56"/>
        <v>1.150067053695654E-5</v>
      </c>
      <c r="T293" s="34">
        <v>1</v>
      </c>
      <c r="U293">
        <f t="shared" si="50"/>
        <v>1.150067053695654E-5</v>
      </c>
    </row>
    <row r="294" spans="1:21">
      <c r="A294" s="31" t="s">
        <v>104</v>
      </c>
      <c r="B294" s="38"/>
      <c r="C294" s="30">
        <v>51824.9516</v>
      </c>
      <c r="D294" s="37" t="s">
        <v>271</v>
      </c>
      <c r="E294" s="31">
        <f t="shared" si="53"/>
        <v>25070.954452644972</v>
      </c>
      <c r="F294" s="34">
        <f t="shared" si="54"/>
        <v>25071</v>
      </c>
      <c r="G294" s="34">
        <f t="shared" si="49"/>
        <v>-2.7789139996457379E-2</v>
      </c>
      <c r="H294" s="34"/>
      <c r="I294" s="34"/>
      <c r="J294" s="34">
        <f>G294</f>
        <v>-2.7789139996457379E-2</v>
      </c>
      <c r="K294" s="34"/>
      <c r="L294" s="34"/>
      <c r="M294" s="34"/>
      <c r="N294" s="34"/>
      <c r="O294" s="34">
        <f t="shared" ca="1" si="58"/>
        <v>1.2337317425229533E-2</v>
      </c>
      <c r="P294" s="34">
        <f t="shared" si="46"/>
        <v>-2.8756975065487682E-2</v>
      </c>
      <c r="Q294" s="35">
        <f t="shared" si="55"/>
        <v>36806.4516</v>
      </c>
      <c r="R294" s="34"/>
      <c r="S294" s="34">
        <f t="shared" si="56"/>
        <v>9.3670472084489042E-7</v>
      </c>
      <c r="T294" s="34">
        <v>1</v>
      </c>
      <c r="U294">
        <f t="shared" si="50"/>
        <v>9.3670472084489042E-7</v>
      </c>
    </row>
    <row r="295" spans="1:21">
      <c r="A295" s="31" t="s">
        <v>104</v>
      </c>
      <c r="B295" s="38"/>
      <c r="C295" s="30">
        <v>51824.951800000003</v>
      </c>
      <c r="D295" s="37" t="s">
        <v>271</v>
      </c>
      <c r="E295" s="31">
        <f t="shared" si="53"/>
        <v>25070.954780451848</v>
      </c>
      <c r="F295" s="34">
        <f t="shared" si="54"/>
        <v>25071</v>
      </c>
      <c r="G295" s="34">
        <f t="shared" si="49"/>
        <v>-2.7589139994233847E-2</v>
      </c>
      <c r="H295" s="34"/>
      <c r="I295" s="34"/>
      <c r="J295" s="34">
        <f>G295</f>
        <v>-2.7589139994233847E-2</v>
      </c>
      <c r="K295" s="34"/>
      <c r="L295" s="34"/>
      <c r="M295" s="34"/>
      <c r="N295" s="34"/>
      <c r="O295" s="34">
        <f t="shared" ca="1" si="58"/>
        <v>1.2337317425229533E-2</v>
      </c>
      <c r="P295" s="34">
        <f t="shared" si="46"/>
        <v>-2.8756975065487682E-2</v>
      </c>
      <c r="Q295" s="35">
        <f t="shared" si="55"/>
        <v>36806.451800000003</v>
      </c>
      <c r="R295" s="34"/>
      <c r="S295" s="34">
        <f t="shared" si="56"/>
        <v>1.3638387536504502E-6</v>
      </c>
      <c r="T295" s="34">
        <v>1</v>
      </c>
      <c r="U295">
        <f t="shared" si="50"/>
        <v>1.3638387536504502E-6</v>
      </c>
    </row>
    <row r="296" spans="1:21">
      <c r="A296" s="30" t="s">
        <v>109</v>
      </c>
      <c r="B296" s="38" t="s">
        <v>108</v>
      </c>
      <c r="C296" s="30">
        <v>51838.373399999997</v>
      </c>
      <c r="D296" s="30">
        <v>1E-4</v>
      </c>
      <c r="E296" s="31">
        <f t="shared" si="53"/>
        <v>25092.953243889915</v>
      </c>
      <c r="F296" s="34">
        <f t="shared" si="54"/>
        <v>25093</v>
      </c>
      <c r="G296" s="34">
        <f t="shared" si="49"/>
        <v>-2.8526620000775438E-2</v>
      </c>
      <c r="H296" s="34"/>
      <c r="I296" s="34"/>
      <c r="J296" s="34"/>
      <c r="K296" s="34">
        <f>G296</f>
        <v>-2.8526620000775438E-2</v>
      </c>
      <c r="L296" s="34"/>
      <c r="M296" s="34"/>
      <c r="N296" s="34"/>
      <c r="O296" s="34">
        <f t="shared" ca="1" si="58"/>
        <v>1.2105627834892552E-2</v>
      </c>
      <c r="P296" s="34">
        <f t="shared" si="46"/>
        <v>-2.8836792641983265E-2</v>
      </c>
      <c r="Q296" s="35">
        <f t="shared" si="55"/>
        <v>36819.873399999997</v>
      </c>
      <c r="R296" s="34"/>
      <c r="S296" s="34">
        <f t="shared" si="56"/>
        <v>9.6207067353839584E-8</v>
      </c>
      <c r="T296" s="34">
        <v>1</v>
      </c>
      <c r="U296">
        <f t="shared" si="50"/>
        <v>9.6207067353839584E-8</v>
      </c>
    </row>
    <row r="297" spans="1:21">
      <c r="A297" s="31" t="s">
        <v>109</v>
      </c>
      <c r="B297" s="38" t="s">
        <v>108</v>
      </c>
      <c r="C297" s="30">
        <v>51838.373899999999</v>
      </c>
      <c r="D297" s="30">
        <v>2.0000000000000001E-4</v>
      </c>
      <c r="E297" s="31">
        <f t="shared" si="53"/>
        <v>25092.954063407091</v>
      </c>
      <c r="F297" s="34">
        <f t="shared" si="54"/>
        <v>25093</v>
      </c>
      <c r="G297" s="34">
        <f t="shared" si="49"/>
        <v>-2.8026619998854585E-2</v>
      </c>
      <c r="H297" s="34"/>
      <c r="I297" s="34"/>
      <c r="J297" s="34"/>
      <c r="K297" s="34">
        <f>G297</f>
        <v>-2.8026619998854585E-2</v>
      </c>
      <c r="L297" s="34"/>
      <c r="M297" s="34"/>
      <c r="N297" s="34"/>
      <c r="O297" s="34">
        <f t="shared" ca="1" si="58"/>
        <v>1.2105627834892552E-2</v>
      </c>
      <c r="P297" s="34">
        <f t="shared" si="46"/>
        <v>-2.8836792641983265E-2</v>
      </c>
      <c r="Q297" s="35">
        <f t="shared" si="55"/>
        <v>36819.873899999999</v>
      </c>
      <c r="R297" s="34"/>
      <c r="S297" s="34">
        <f t="shared" si="56"/>
        <v>6.5637971167411177E-7</v>
      </c>
      <c r="T297" s="34">
        <v>1</v>
      </c>
      <c r="U297">
        <f t="shared" si="50"/>
        <v>6.5637971167411177E-7</v>
      </c>
    </row>
    <row r="298" spans="1:21">
      <c r="A298" s="30" t="s">
        <v>109</v>
      </c>
      <c r="B298" s="38" t="s">
        <v>108</v>
      </c>
      <c r="C298" s="30">
        <v>51838.374300000003</v>
      </c>
      <c r="D298" s="30">
        <v>1E-4</v>
      </c>
      <c r="E298" s="31">
        <f t="shared" si="53"/>
        <v>25092.95471902084</v>
      </c>
      <c r="F298" s="34">
        <f t="shared" si="54"/>
        <v>25093</v>
      </c>
      <c r="G298" s="34">
        <f t="shared" ref="G298:G329" si="59">+C298-(C$7+F298*C$8)</f>
        <v>-2.762661999440752E-2</v>
      </c>
      <c r="H298" s="34"/>
      <c r="I298" s="34"/>
      <c r="J298" s="34"/>
      <c r="K298" s="34">
        <f>G298</f>
        <v>-2.762661999440752E-2</v>
      </c>
      <c r="L298" s="34"/>
      <c r="M298" s="34"/>
      <c r="N298" s="34"/>
      <c r="O298" s="34">
        <f t="shared" ca="1" si="58"/>
        <v>1.2105627834892552E-2</v>
      </c>
      <c r="P298" s="34">
        <f t="shared" si="46"/>
        <v>-2.8836792641983265E-2</v>
      </c>
      <c r="Q298" s="35">
        <f t="shared" si="55"/>
        <v>36819.874300000003</v>
      </c>
      <c r="R298" s="34"/>
      <c r="S298" s="34">
        <f t="shared" si="56"/>
        <v>1.4645178369404893E-6</v>
      </c>
      <c r="T298" s="34">
        <v>1</v>
      </c>
      <c r="U298">
        <f t="shared" ref="U298:U329" si="60">+T298*S298</f>
        <v>1.4645178369404893E-6</v>
      </c>
    </row>
    <row r="299" spans="1:21">
      <c r="A299" s="31" t="s">
        <v>999</v>
      </c>
      <c r="B299" s="31" t="s">
        <v>108</v>
      </c>
      <c r="C299" s="30">
        <v>51943.307000000001</v>
      </c>
      <c r="D299" s="119" t="s">
        <v>273</v>
      </c>
      <c r="E299" s="34">
        <f t="shared" si="53"/>
        <v>25264.943018806905</v>
      </c>
      <c r="F299" s="34">
        <f t="shared" si="54"/>
        <v>25265</v>
      </c>
      <c r="G299" s="34">
        <f t="shared" si="59"/>
        <v>-3.4765099997457583E-2</v>
      </c>
      <c r="H299" s="34"/>
      <c r="J299" s="34">
        <f>G299</f>
        <v>-3.4765099997457583E-2</v>
      </c>
      <c r="L299" s="34"/>
      <c r="M299" s="34"/>
      <c r="N299" s="34"/>
      <c r="O299" s="34">
        <f t="shared" ca="1" si="58"/>
        <v>1.0294236492258191E-2</v>
      </c>
      <c r="P299" s="34">
        <f t="shared" si="46"/>
        <v>-2.9464250074442061E-2</v>
      </c>
      <c r="Q299" s="35">
        <f t="shared" si="55"/>
        <v>36924.807000000001</v>
      </c>
      <c r="R299" s="34"/>
      <c r="S299" s="34">
        <f t="shared" si="56"/>
        <v>2.8099009906333661E-5</v>
      </c>
      <c r="T299" s="34">
        <v>1</v>
      </c>
      <c r="U299">
        <f t="shared" si="60"/>
        <v>2.8099009906333661E-5</v>
      </c>
    </row>
    <row r="300" spans="1:21">
      <c r="A300" s="31" t="s">
        <v>927</v>
      </c>
      <c r="B300" s="31" t="s">
        <v>108</v>
      </c>
      <c r="C300" s="30">
        <v>51958.578000000001</v>
      </c>
      <c r="D300" s="30" t="s">
        <v>273</v>
      </c>
      <c r="E300" s="34">
        <f t="shared" si="53"/>
        <v>25289.972712372717</v>
      </c>
      <c r="F300" s="34">
        <f t="shared" si="54"/>
        <v>25290</v>
      </c>
      <c r="G300" s="34">
        <f t="shared" si="59"/>
        <v>-1.6648600001644809E-2</v>
      </c>
      <c r="H300" s="34"/>
      <c r="I300" s="34">
        <f>G300</f>
        <v>-1.6648600001644809E-2</v>
      </c>
      <c r="J300" s="34"/>
      <c r="L300" s="34"/>
      <c r="M300" s="34"/>
      <c r="N300" s="34"/>
      <c r="O300" s="34">
        <f t="shared" ca="1" si="58"/>
        <v>1.0030952866875276E-2</v>
      </c>
      <c r="P300" s="34">
        <f t="shared" si="46"/>
        <v>-2.9555956406857507E-2</v>
      </c>
      <c r="Q300" s="35">
        <f t="shared" si="55"/>
        <v>36940.078000000001</v>
      </c>
      <c r="R300" s="34"/>
      <c r="S300" s="34">
        <f t="shared" si="56"/>
        <v>1.6659984937118528E-4</v>
      </c>
      <c r="T300" s="34">
        <v>1</v>
      </c>
      <c r="U300">
        <f t="shared" si="60"/>
        <v>1.6659984937118528E-4</v>
      </c>
    </row>
    <row r="301" spans="1:21">
      <c r="A301" s="31" t="s">
        <v>107</v>
      </c>
      <c r="B301" s="38" t="s">
        <v>108</v>
      </c>
      <c r="C301" s="30">
        <v>52231.285000000003</v>
      </c>
      <c r="D301" s="30">
        <v>1E-4</v>
      </c>
      <c r="E301" s="31">
        <f t="shared" si="53"/>
        <v>25736.948852982463</v>
      </c>
      <c r="F301" s="34">
        <f t="shared" si="54"/>
        <v>25737</v>
      </c>
      <c r="G301" s="34">
        <f t="shared" si="59"/>
        <v>-3.1205579995003063E-2</v>
      </c>
      <c r="H301" s="34"/>
      <c r="I301" s="34"/>
      <c r="J301" s="34"/>
      <c r="K301" s="34">
        <f>G301</f>
        <v>-3.1205579995003063E-2</v>
      </c>
      <c r="L301" s="34"/>
      <c r="M301" s="34"/>
      <c r="N301" s="34"/>
      <c r="O301" s="34">
        <f t="shared" ca="1" si="58"/>
        <v>5.323441645028959E-3</v>
      </c>
      <c r="P301" s="34">
        <f t="shared" si="46"/>
        <v>-3.121734768327028E-2</v>
      </c>
      <c r="Q301" s="35">
        <f t="shared" si="55"/>
        <v>37212.785000000003</v>
      </c>
      <c r="R301" s="34"/>
      <c r="S301" s="34">
        <f t="shared" si="56"/>
        <v>1.384784871543933E-10</v>
      </c>
      <c r="T301" s="34">
        <v>1</v>
      </c>
      <c r="U301">
        <f t="shared" si="60"/>
        <v>1.384784871543933E-10</v>
      </c>
    </row>
    <row r="302" spans="1:21">
      <c r="A302" s="31" t="s">
        <v>927</v>
      </c>
      <c r="B302" s="31" t="s">
        <v>108</v>
      </c>
      <c r="C302" s="30">
        <v>52235.569000000003</v>
      </c>
      <c r="D302" s="30" t="s">
        <v>273</v>
      </c>
      <c r="E302" s="34">
        <f t="shared" si="53"/>
        <v>25743.970476139813</v>
      </c>
      <c r="F302" s="34">
        <f t="shared" si="54"/>
        <v>25744</v>
      </c>
      <c r="G302" s="34">
        <f t="shared" si="59"/>
        <v>-1.8012959997577127E-2</v>
      </c>
      <c r="H302" s="34"/>
      <c r="I302" s="34">
        <f>G302</f>
        <v>-1.8012959997577127E-2</v>
      </c>
      <c r="J302" s="34"/>
      <c r="L302" s="34"/>
      <c r="M302" s="34"/>
      <c r="N302" s="34"/>
      <c r="O302" s="34">
        <f t="shared" ca="1" si="58"/>
        <v>5.2497222299217605E-3</v>
      </c>
      <c r="P302" s="34">
        <f t="shared" si="46"/>
        <v>-3.12436915877424E-2</v>
      </c>
      <c r="Q302" s="35">
        <f t="shared" si="55"/>
        <v>37217.069000000003</v>
      </c>
      <c r="R302" s="34"/>
      <c r="S302" s="34">
        <f t="shared" si="56"/>
        <v>1.750522584109973E-4</v>
      </c>
      <c r="T302" s="34">
        <v>1</v>
      </c>
      <c r="U302">
        <f t="shared" si="60"/>
        <v>1.750522584109973E-4</v>
      </c>
    </row>
    <row r="303" spans="1:21">
      <c r="A303" s="31" t="s">
        <v>927</v>
      </c>
      <c r="B303" s="31" t="s">
        <v>108</v>
      </c>
      <c r="C303" s="30">
        <v>52263.62</v>
      </c>
      <c r="D303" s="30" t="s">
        <v>273</v>
      </c>
      <c r="E303" s="34">
        <f t="shared" si="53"/>
        <v>25789.947028704446</v>
      </c>
      <c r="F303" s="34">
        <f t="shared" si="54"/>
        <v>25790</v>
      </c>
      <c r="G303" s="34">
        <f t="shared" si="59"/>
        <v>-3.2318599995051045E-2</v>
      </c>
      <c r="H303" s="34"/>
      <c r="I303" s="34">
        <f>G303</f>
        <v>-3.2318599995051045E-2</v>
      </c>
      <c r="J303" s="34"/>
      <c r="L303" s="34"/>
      <c r="M303" s="34"/>
      <c r="N303" s="34"/>
      <c r="O303" s="34">
        <f t="shared" ca="1" si="58"/>
        <v>4.7652803592171944E-3</v>
      </c>
      <c r="P303" s="34">
        <f t="shared" si="46"/>
        <v>-3.1417059218602779E-2</v>
      </c>
      <c r="Q303" s="35">
        <f t="shared" si="55"/>
        <v>37245.120000000003</v>
      </c>
      <c r="R303" s="34"/>
      <c r="S303" s="34">
        <f t="shared" si="56"/>
        <v>8.1277577159894246E-7</v>
      </c>
      <c r="T303" s="34">
        <v>1</v>
      </c>
      <c r="U303">
        <f t="shared" si="60"/>
        <v>8.1277577159894246E-7</v>
      </c>
    </row>
    <row r="304" spans="1:21">
      <c r="A304" s="31" t="s">
        <v>927</v>
      </c>
      <c r="B304" s="31" t="s">
        <v>108</v>
      </c>
      <c r="C304" s="30">
        <v>52285.584999999999</v>
      </c>
      <c r="D304" s="30" t="s">
        <v>273</v>
      </c>
      <c r="E304" s="34">
        <f t="shared" si="53"/>
        <v>25825.948418212203</v>
      </c>
      <c r="F304" s="34">
        <f t="shared" si="54"/>
        <v>25826</v>
      </c>
      <c r="G304" s="34">
        <f t="shared" si="59"/>
        <v>-3.147084000374889E-2</v>
      </c>
      <c r="H304" s="34"/>
      <c r="I304" s="34">
        <f>G304</f>
        <v>-3.147084000374889E-2</v>
      </c>
      <c r="J304" s="34"/>
      <c r="L304" s="34"/>
      <c r="M304" s="34"/>
      <c r="N304" s="34"/>
      <c r="O304" s="34">
        <f t="shared" ca="1" si="58"/>
        <v>4.3861519386658165E-3</v>
      </c>
      <c r="P304" s="34">
        <f t="shared" si="46"/>
        <v>-3.1553041600285256E-2</v>
      </c>
      <c r="Q304" s="35">
        <f t="shared" si="55"/>
        <v>37267.084999999999</v>
      </c>
      <c r="R304" s="34"/>
      <c r="S304" s="34">
        <f t="shared" si="56"/>
        <v>6.7571024731274886E-9</v>
      </c>
      <c r="T304" s="34">
        <v>1</v>
      </c>
      <c r="U304">
        <f t="shared" si="60"/>
        <v>6.7571024731274886E-9</v>
      </c>
    </row>
    <row r="305" spans="1:21">
      <c r="A305" s="31" t="s">
        <v>927</v>
      </c>
      <c r="B305" s="31" t="s">
        <v>108</v>
      </c>
      <c r="C305" s="30">
        <v>52296.571000000004</v>
      </c>
      <c r="D305" s="30" t="s">
        <v>273</v>
      </c>
      <c r="E305" s="34">
        <f t="shared" si="53"/>
        <v>25843.954849586316</v>
      </c>
      <c r="F305" s="34">
        <f t="shared" si="54"/>
        <v>25844</v>
      </c>
      <c r="G305" s="34">
        <f t="shared" si="59"/>
        <v>-2.7546959994651843E-2</v>
      </c>
      <c r="H305" s="34"/>
      <c r="I305" s="34">
        <f>G305</f>
        <v>-2.7546959994651843E-2</v>
      </c>
      <c r="J305" s="34"/>
      <c r="L305" s="34"/>
      <c r="M305" s="34"/>
      <c r="N305" s="34"/>
      <c r="O305" s="34">
        <f t="shared" ca="1" si="58"/>
        <v>4.1965877283900999E-3</v>
      </c>
      <c r="P305" s="34">
        <f t="shared" si="46"/>
        <v>-3.1621132680005964E-2</v>
      </c>
      <c r="Q305" s="35">
        <f t="shared" si="55"/>
        <v>37278.071000000004</v>
      </c>
      <c r="R305" s="34"/>
      <c r="S305" s="34">
        <f t="shared" si="56"/>
        <v>1.6598883070085615E-5</v>
      </c>
      <c r="T305" s="34">
        <v>1</v>
      </c>
      <c r="U305">
        <f t="shared" si="60"/>
        <v>1.6598883070085615E-5</v>
      </c>
    </row>
    <row r="306" spans="1:21">
      <c r="A306" s="31" t="s">
        <v>1065</v>
      </c>
      <c r="B306" s="31" t="s">
        <v>108</v>
      </c>
      <c r="C306" s="30">
        <v>52508.886200000001</v>
      </c>
      <c r="D306" s="30" t="s">
        <v>273</v>
      </c>
      <c r="E306" s="34">
        <f t="shared" si="53"/>
        <v>26191.946755510198</v>
      </c>
      <c r="F306" s="34">
        <f t="shared" si="54"/>
        <v>26192</v>
      </c>
      <c r="G306" s="34">
        <f t="shared" si="59"/>
        <v>-3.2485279996762984E-2</v>
      </c>
      <c r="H306" s="34"/>
      <c r="I306" s="34">
        <f>G306</f>
        <v>-3.2485279996762984E-2</v>
      </c>
      <c r="J306" s="34"/>
      <c r="L306" s="34"/>
      <c r="M306" s="34"/>
      <c r="N306" s="34"/>
      <c r="O306" s="34">
        <f t="shared" ca="1" si="58"/>
        <v>5.3167966306011394E-4</v>
      </c>
      <c r="P306" s="34">
        <f t="shared" si="46"/>
        <v>-3.2950649364071258E-2</v>
      </c>
      <c r="Q306" s="35">
        <f t="shared" si="55"/>
        <v>37490.386200000001</v>
      </c>
      <c r="R306" s="34"/>
      <c r="S306" s="34">
        <f t="shared" si="56"/>
        <v>2.165686480289035E-7</v>
      </c>
      <c r="T306" s="34">
        <v>1</v>
      </c>
      <c r="U306">
        <f t="shared" si="60"/>
        <v>2.165686480289035E-7</v>
      </c>
    </row>
    <row r="307" spans="1:21">
      <c r="A307" s="31" t="s">
        <v>106</v>
      </c>
      <c r="B307" s="38"/>
      <c r="C307" s="30">
        <v>52514.383000000002</v>
      </c>
      <c r="D307" s="30">
        <v>5.0000000000000001E-4</v>
      </c>
      <c r="E307" s="31">
        <f t="shared" si="53"/>
        <v>26200.956199527787</v>
      </c>
      <c r="F307" s="34">
        <f t="shared" si="54"/>
        <v>26201</v>
      </c>
      <c r="G307" s="34">
        <f t="shared" si="59"/>
        <v>-2.6723339993623085E-2</v>
      </c>
      <c r="H307" s="34"/>
      <c r="I307" s="34"/>
      <c r="J307" s="34"/>
      <c r="K307" s="34">
        <f>G307</f>
        <v>-2.6723339993623085E-2</v>
      </c>
      <c r="L307" s="34"/>
      <c r="M307" s="34"/>
      <c r="N307" s="34"/>
      <c r="O307" s="34">
        <f t="shared" ca="1" si="58"/>
        <v>4.368975579222556E-4</v>
      </c>
      <c r="P307" s="34">
        <f t="shared" si="46"/>
        <v>-3.2985363604485826E-2</v>
      </c>
      <c r="Q307" s="35">
        <f t="shared" si="55"/>
        <v>37495.883000000002</v>
      </c>
      <c r="R307" s="34"/>
      <c r="S307" s="34">
        <f t="shared" si="56"/>
        <v>3.921293970300244E-5</v>
      </c>
      <c r="T307" s="34">
        <v>1</v>
      </c>
      <c r="U307">
        <f t="shared" si="60"/>
        <v>3.921293970300244E-5</v>
      </c>
    </row>
    <row r="308" spans="1:21">
      <c r="A308" s="37" t="s">
        <v>106</v>
      </c>
      <c r="B308" s="83" t="s">
        <v>108</v>
      </c>
      <c r="C308" s="39">
        <v>52514.383000000002</v>
      </c>
      <c r="D308" s="39">
        <v>5.0000000000000001E-4</v>
      </c>
      <c r="E308" s="31">
        <f t="shared" si="53"/>
        <v>26200.956199527787</v>
      </c>
      <c r="F308" s="34">
        <f t="shared" si="54"/>
        <v>26201</v>
      </c>
      <c r="G308" s="34">
        <f t="shared" si="59"/>
        <v>-2.6723339993623085E-2</v>
      </c>
      <c r="H308" s="34"/>
      <c r="I308" s="34"/>
      <c r="J308" s="34"/>
      <c r="K308" s="34">
        <f>G308</f>
        <v>-2.6723339993623085E-2</v>
      </c>
      <c r="L308" s="34"/>
      <c r="M308" s="34"/>
      <c r="N308" s="34"/>
      <c r="O308" s="34">
        <f t="shared" ca="1" si="58"/>
        <v>4.368975579222556E-4</v>
      </c>
      <c r="P308" s="34">
        <f t="shared" si="46"/>
        <v>-3.2985363604485826E-2</v>
      </c>
      <c r="Q308" s="35">
        <f t="shared" si="55"/>
        <v>37495.883000000002</v>
      </c>
      <c r="R308" s="34"/>
      <c r="S308" s="34">
        <f t="shared" si="56"/>
        <v>3.921293970300244E-5</v>
      </c>
      <c r="T308" s="34">
        <v>1</v>
      </c>
      <c r="U308">
        <f t="shared" si="60"/>
        <v>3.921293970300244E-5</v>
      </c>
    </row>
    <row r="309" spans="1:21">
      <c r="A309" s="31" t="s">
        <v>1075</v>
      </c>
      <c r="B309" s="31" t="s">
        <v>108</v>
      </c>
      <c r="C309" s="30">
        <v>52560.137600000002</v>
      </c>
      <c r="D309" s="119" t="s">
        <v>273</v>
      </c>
      <c r="E309" s="34">
        <f t="shared" si="53"/>
        <v>26275.949560619149</v>
      </c>
      <c r="F309" s="34">
        <f t="shared" si="54"/>
        <v>26276</v>
      </c>
      <c r="G309" s="34">
        <f t="shared" si="59"/>
        <v>-3.0773840000620112E-2</v>
      </c>
      <c r="H309" s="34"/>
      <c r="J309" s="34">
        <f>G309</f>
        <v>-3.0773840000620112E-2</v>
      </c>
      <c r="L309" s="34"/>
      <c r="M309" s="34"/>
      <c r="N309" s="34"/>
      <c r="O309" s="34">
        <f t="shared" ca="1" si="58"/>
        <v>-3.529533182264899E-4</v>
      </c>
      <c r="P309" s="34">
        <f t="shared" si="46"/>
        <v>-3.3275296369196315E-2</v>
      </c>
      <c r="Q309" s="35">
        <f t="shared" si="55"/>
        <v>37541.637600000002</v>
      </c>
      <c r="R309" s="34"/>
      <c r="S309" s="34">
        <f t="shared" si="56"/>
        <v>6.2572839638904465E-6</v>
      </c>
      <c r="T309" s="34">
        <v>1</v>
      </c>
      <c r="U309">
        <f t="shared" si="60"/>
        <v>6.2572839638904465E-6</v>
      </c>
    </row>
    <row r="310" spans="1:21">
      <c r="A310" s="40" t="s">
        <v>105</v>
      </c>
      <c r="B310" s="38"/>
      <c r="C310" s="30">
        <v>52604.674200000001</v>
      </c>
      <c r="D310" s="30">
        <v>1E-4</v>
      </c>
      <c r="E310" s="31">
        <f t="shared" si="53"/>
        <v>26348.946577871659</v>
      </c>
      <c r="F310" s="34">
        <f t="shared" si="54"/>
        <v>26349</v>
      </c>
      <c r="G310" s="34">
        <f t="shared" si="59"/>
        <v>-3.2593659998383373E-2</v>
      </c>
      <c r="H310" s="34"/>
      <c r="I310" s="34"/>
      <c r="J310" s="34"/>
      <c r="K310" s="34"/>
      <c r="L310" s="34">
        <f>G310</f>
        <v>-3.2593659998383373E-2</v>
      </c>
      <c r="M310" s="34"/>
      <c r="N310" s="34"/>
      <c r="O310" s="34">
        <f t="shared" ca="1" si="58"/>
        <v>-1.12174150434452E-3</v>
      </c>
      <c r="P310" s="34">
        <f t="shared" si="46"/>
        <v>-3.355860788101838E-2</v>
      </c>
      <c r="Q310" s="35">
        <f t="shared" si="55"/>
        <v>37586.174200000001</v>
      </c>
      <c r="R310" s="34"/>
      <c r="S310" s="34">
        <f t="shared" si="56"/>
        <v>9.3112441620178413E-7</v>
      </c>
      <c r="T310" s="34">
        <v>1</v>
      </c>
      <c r="U310">
        <f t="shared" si="60"/>
        <v>9.3112441620178413E-7</v>
      </c>
    </row>
    <row r="311" spans="1:21">
      <c r="A311" s="31" t="s">
        <v>1065</v>
      </c>
      <c r="B311" s="31" t="s">
        <v>108</v>
      </c>
      <c r="C311" s="30">
        <v>52640.675000000003</v>
      </c>
      <c r="D311" s="30" t="s">
        <v>273</v>
      </c>
      <c r="E311" s="34">
        <f t="shared" si="53"/>
        <v>26407.953125715547</v>
      </c>
      <c r="F311" s="34">
        <f t="shared" si="54"/>
        <v>26408</v>
      </c>
      <c r="G311" s="34">
        <f t="shared" si="59"/>
        <v>-2.8598719996807631E-2</v>
      </c>
      <c r="H311" s="34"/>
      <c r="I311" s="34">
        <f>G311</f>
        <v>-2.8598719996807631E-2</v>
      </c>
      <c r="J311" s="34"/>
      <c r="L311" s="34"/>
      <c r="M311" s="34"/>
      <c r="N311" s="34"/>
      <c r="O311" s="34">
        <f t="shared" ca="1" si="58"/>
        <v>-1.7430908602482087E-3</v>
      </c>
      <c r="P311" s="34">
        <f t="shared" si="46"/>
        <v>-3.3788386022476212E-2</v>
      </c>
      <c r="Q311" s="35">
        <f t="shared" si="55"/>
        <v>37622.175000000003</v>
      </c>
      <c r="R311" s="34"/>
      <c r="S311" s="34">
        <f t="shared" si="56"/>
        <v>2.6932633457978725E-5</v>
      </c>
      <c r="T311" s="34">
        <v>1</v>
      </c>
      <c r="U311">
        <f t="shared" si="60"/>
        <v>2.6932633457978725E-5</v>
      </c>
    </row>
    <row r="312" spans="1:21">
      <c r="A312" s="31" t="s">
        <v>1086</v>
      </c>
      <c r="B312" s="31" t="s">
        <v>108</v>
      </c>
      <c r="C312" s="30">
        <v>52683.986799999999</v>
      </c>
      <c r="D312" s="119" t="s">
        <v>273</v>
      </c>
      <c r="E312" s="34">
        <f t="shared" si="53"/>
        <v>26478.942653695613</v>
      </c>
      <c r="F312" s="34">
        <f t="shared" si="54"/>
        <v>26479</v>
      </c>
      <c r="G312" s="34">
        <f t="shared" si="59"/>
        <v>-3.4987860002729576E-2</v>
      </c>
      <c r="H312" s="34"/>
      <c r="J312" s="34">
        <f>G312</f>
        <v>-3.4987860002729576E-2</v>
      </c>
      <c r="L312" s="34"/>
      <c r="M312" s="34"/>
      <c r="N312" s="34"/>
      <c r="O312" s="34">
        <f t="shared" ca="1" si="58"/>
        <v>-2.4908163563356345E-3</v>
      </c>
      <c r="P312" s="34">
        <f t="shared" ref="P312:P343" si="61">+D$11+D$12*F312+D$13*F312^2</f>
        <v>-3.4065847234469301E-2</v>
      </c>
      <c r="Q312" s="35">
        <f t="shared" si="55"/>
        <v>37665.486799999999</v>
      </c>
      <c r="R312" s="34"/>
      <c r="S312" s="34">
        <f t="shared" si="56"/>
        <v>8.5010754483497497E-7</v>
      </c>
      <c r="T312" s="34">
        <v>1</v>
      </c>
      <c r="U312">
        <f t="shared" si="60"/>
        <v>8.5010754483497497E-7</v>
      </c>
    </row>
    <row r="313" spans="1:21">
      <c r="A313" s="18" t="s">
        <v>145</v>
      </c>
      <c r="B313" s="72" t="s">
        <v>108</v>
      </c>
      <c r="C313" s="73">
        <v>52930.4735</v>
      </c>
      <c r="D313" s="73">
        <v>1.1999999999999999E-3</v>
      </c>
      <c r="E313" s="31">
        <f t="shared" si="53"/>
        <v>26882.942821926099</v>
      </c>
      <c r="F313" s="34">
        <f t="shared" si="54"/>
        <v>26883</v>
      </c>
      <c r="G313" s="34">
        <f t="shared" si="59"/>
        <v>-3.4885220004071016E-2</v>
      </c>
      <c r="H313" s="34"/>
      <c r="I313" s="34"/>
      <c r="J313" s="34"/>
      <c r="K313" s="34">
        <f>G313</f>
        <v>-3.4885220004071016E-2</v>
      </c>
      <c r="L313" s="34"/>
      <c r="M313" s="34"/>
      <c r="N313" s="34"/>
      <c r="O313" s="34">
        <f t="shared" ca="1" si="58"/>
        <v>-6.7454797425233748E-3</v>
      </c>
      <c r="P313" s="34">
        <f t="shared" si="61"/>
        <v>-3.5664361469805013E-2</v>
      </c>
      <c r="Q313" s="35">
        <f t="shared" si="55"/>
        <v>37911.9735</v>
      </c>
      <c r="R313" s="34"/>
      <c r="S313" s="34">
        <f t="shared" si="56"/>
        <v>6.0706142362612137E-7</v>
      </c>
      <c r="T313" s="34">
        <v>1</v>
      </c>
      <c r="U313">
        <f t="shared" si="60"/>
        <v>6.0706142362612137E-7</v>
      </c>
    </row>
    <row r="314" spans="1:21">
      <c r="A314" s="31" t="s">
        <v>1086</v>
      </c>
      <c r="B314" s="31" t="s">
        <v>108</v>
      </c>
      <c r="C314" s="30">
        <v>52932.301299999999</v>
      </c>
      <c r="D314" s="119" t="s">
        <v>273</v>
      </c>
      <c r="E314" s="34">
        <f t="shared" si="53"/>
        <v>26885.938648911859</v>
      </c>
      <c r="F314" s="34">
        <f t="shared" si="54"/>
        <v>26886</v>
      </c>
      <c r="G314" s="34">
        <f t="shared" si="59"/>
        <v>-3.7431240001751576E-2</v>
      </c>
      <c r="H314" s="34"/>
      <c r="J314" s="34">
        <f>G314</f>
        <v>-3.7431240001751576E-2</v>
      </c>
      <c r="L314" s="34"/>
      <c r="M314" s="34"/>
      <c r="N314" s="34"/>
      <c r="O314" s="34">
        <f t="shared" ca="1" si="58"/>
        <v>-6.7770737775693091E-3</v>
      </c>
      <c r="P314" s="34">
        <f t="shared" si="61"/>
        <v>-3.5676357102715252E-2</v>
      </c>
      <c r="Q314" s="35">
        <f t="shared" si="55"/>
        <v>37913.801299999999</v>
      </c>
      <c r="R314" s="34"/>
      <c r="S314" s="34">
        <f t="shared" si="56"/>
        <v>3.0796139893301323E-6</v>
      </c>
      <c r="T314" s="34">
        <v>1</v>
      </c>
      <c r="U314">
        <f t="shared" si="60"/>
        <v>3.0796139893301323E-6</v>
      </c>
    </row>
    <row r="315" spans="1:21">
      <c r="A315" s="37" t="s">
        <v>123</v>
      </c>
      <c r="B315" s="83" t="s">
        <v>108</v>
      </c>
      <c r="C315" s="39">
        <v>52932.304199999999</v>
      </c>
      <c r="D315" s="39">
        <v>1E-4</v>
      </c>
      <c r="E315" s="31">
        <f t="shared" si="53"/>
        <v>26885.943402111476</v>
      </c>
      <c r="F315" s="34">
        <f t="shared" si="54"/>
        <v>26886</v>
      </c>
      <c r="G315" s="34">
        <f t="shared" si="59"/>
        <v>-3.4531240002252162E-2</v>
      </c>
      <c r="H315" s="34"/>
      <c r="I315" s="34"/>
      <c r="J315" s="34"/>
      <c r="K315" s="34">
        <f t="shared" ref="K315:K320" si="62">G315</f>
        <v>-3.4531240002252162E-2</v>
      </c>
      <c r="L315" s="34"/>
      <c r="M315" s="34"/>
      <c r="N315" s="34"/>
      <c r="O315" s="34">
        <f t="shared" ca="1" si="58"/>
        <v>-6.7770737775693091E-3</v>
      </c>
      <c r="P315" s="34">
        <f t="shared" si="61"/>
        <v>-3.5676357102715252E-2</v>
      </c>
      <c r="Q315" s="35">
        <f t="shared" si="55"/>
        <v>37913.804199999999</v>
      </c>
      <c r="R315" s="34"/>
      <c r="S315" s="34">
        <f t="shared" si="56"/>
        <v>1.3112931737729952E-6</v>
      </c>
      <c r="T315" s="34">
        <v>1</v>
      </c>
      <c r="U315">
        <f t="shared" si="60"/>
        <v>1.3112931737729952E-6</v>
      </c>
    </row>
    <row r="316" spans="1:21">
      <c r="A316" s="30" t="s">
        <v>124</v>
      </c>
      <c r="B316" s="38" t="s">
        <v>108</v>
      </c>
      <c r="C316" s="30">
        <v>52954.270100000002</v>
      </c>
      <c r="D316" s="30">
        <v>2.0000000000000001E-4</v>
      </c>
      <c r="E316" s="31">
        <f t="shared" si="53"/>
        <v>26921.946266750158</v>
      </c>
      <c r="F316" s="34">
        <f t="shared" si="54"/>
        <v>26922</v>
      </c>
      <c r="G316" s="34">
        <f t="shared" si="59"/>
        <v>-3.2783479997306131E-2</v>
      </c>
      <c r="H316" s="34"/>
      <c r="I316" s="34"/>
      <c r="J316" s="34"/>
      <c r="K316" s="34">
        <f t="shared" si="62"/>
        <v>-3.2783479997306131E-2</v>
      </c>
      <c r="L316" s="34"/>
      <c r="M316" s="34"/>
      <c r="N316" s="34"/>
      <c r="O316" s="34">
        <f t="shared" ca="1" si="58"/>
        <v>-7.1562021981206869E-3</v>
      </c>
      <c r="P316" s="34">
        <f t="shared" si="61"/>
        <v>-3.582044898157518E-2</v>
      </c>
      <c r="Q316" s="35">
        <f t="shared" si="55"/>
        <v>37935.770100000002</v>
      </c>
      <c r="R316" s="34"/>
      <c r="S316" s="34">
        <f t="shared" si="56"/>
        <v>9.2231806114121799E-6</v>
      </c>
      <c r="T316" s="34">
        <v>1</v>
      </c>
      <c r="U316">
        <f t="shared" si="60"/>
        <v>9.2231806114121799E-6</v>
      </c>
    </row>
    <row r="317" spans="1:21">
      <c r="A317" s="30" t="s">
        <v>124</v>
      </c>
      <c r="B317" s="38" t="s">
        <v>108</v>
      </c>
      <c r="C317" s="30">
        <v>52955.488700000002</v>
      </c>
      <c r="D317" s="30">
        <v>1E-4</v>
      </c>
      <c r="E317" s="31">
        <f t="shared" si="53"/>
        <v>26923.943594009623</v>
      </c>
      <c r="F317" s="34">
        <f t="shared" si="54"/>
        <v>26924</v>
      </c>
      <c r="G317" s="34">
        <f t="shared" si="59"/>
        <v>-3.4414159992593341E-2</v>
      </c>
      <c r="H317" s="34"/>
      <c r="I317" s="34"/>
      <c r="J317" s="34"/>
      <c r="K317" s="34">
        <f t="shared" si="62"/>
        <v>-3.4414159992593341E-2</v>
      </c>
      <c r="L317" s="34"/>
      <c r="M317" s="34"/>
      <c r="N317" s="34"/>
      <c r="O317" s="34">
        <f t="shared" ca="1" si="58"/>
        <v>-7.1772648881513468E-3</v>
      </c>
      <c r="P317" s="34">
        <f t="shared" si="61"/>
        <v>-3.5828461896197893E-2</v>
      </c>
      <c r="Q317" s="35">
        <f t="shared" si="55"/>
        <v>37936.988700000002</v>
      </c>
      <c r="R317" s="34"/>
      <c r="S317" s="34">
        <f t="shared" si="56"/>
        <v>2.0002498745394598E-6</v>
      </c>
      <c r="T317" s="34">
        <v>1</v>
      </c>
      <c r="U317">
        <f t="shared" si="60"/>
        <v>2.0002498745394598E-6</v>
      </c>
    </row>
    <row r="318" spans="1:21">
      <c r="A318" s="30" t="s">
        <v>124</v>
      </c>
      <c r="B318" s="38" t="s">
        <v>110</v>
      </c>
      <c r="C318" s="30">
        <v>52956.405599999998</v>
      </c>
      <c r="D318" s="30">
        <v>2.0000000000000001E-4</v>
      </c>
      <c r="E318" s="31">
        <f t="shared" si="53"/>
        <v>26925.44642460555</v>
      </c>
      <c r="F318" s="34">
        <f t="shared" si="54"/>
        <v>26925.5</v>
      </c>
      <c r="G318" s="34">
        <f t="shared" si="59"/>
        <v>-3.2687170001736376E-2</v>
      </c>
      <c r="H318" s="34"/>
      <c r="I318" s="34"/>
      <c r="J318" s="34"/>
      <c r="K318" s="34">
        <f t="shared" si="62"/>
        <v>-3.2687170001736376E-2</v>
      </c>
      <c r="L318" s="34"/>
      <c r="M318" s="34"/>
      <c r="N318" s="34"/>
      <c r="O318" s="34">
        <f t="shared" ca="1" si="58"/>
        <v>-7.1930619056743139E-3</v>
      </c>
      <c r="P318" s="34">
        <f t="shared" si="61"/>
        <v>-3.58344721216882E-2</v>
      </c>
      <c r="Q318" s="35">
        <f t="shared" si="55"/>
        <v>37937.905599999998</v>
      </c>
      <c r="R318" s="34"/>
      <c r="S318" s="34">
        <f t="shared" si="56"/>
        <v>9.9055106342532456E-6</v>
      </c>
      <c r="T318" s="34">
        <v>1</v>
      </c>
      <c r="U318">
        <f t="shared" si="60"/>
        <v>9.9055106342532456E-6</v>
      </c>
    </row>
    <row r="319" spans="1:21">
      <c r="A319" s="30" t="s">
        <v>124</v>
      </c>
      <c r="B319" s="38" t="s">
        <v>110</v>
      </c>
      <c r="C319" s="30">
        <v>52976.536800000002</v>
      </c>
      <c r="D319" s="30">
        <v>2.9999999999999997E-4</v>
      </c>
      <c r="E319" s="31">
        <f t="shared" si="53"/>
        <v>26958.442152921449</v>
      </c>
      <c r="F319" s="34">
        <f t="shared" si="54"/>
        <v>26958.5</v>
      </c>
      <c r="G319" s="34">
        <f t="shared" si="59"/>
        <v>-3.5293389999424107E-2</v>
      </c>
      <c r="H319" s="34"/>
      <c r="I319" s="34"/>
      <c r="J319" s="34"/>
      <c r="K319" s="34">
        <f t="shared" si="62"/>
        <v>-3.5293389999424107E-2</v>
      </c>
      <c r="L319" s="34"/>
      <c r="M319" s="34"/>
      <c r="N319" s="34"/>
      <c r="O319" s="34">
        <f t="shared" ca="1" si="58"/>
        <v>-7.5405962911797575E-3</v>
      </c>
      <c r="P319" s="34">
        <f t="shared" si="61"/>
        <v>-3.5966814081949419E-2</v>
      </c>
      <c r="Q319" s="35">
        <f t="shared" si="55"/>
        <v>37958.036800000002</v>
      </c>
      <c r="R319" s="34"/>
      <c r="S319" s="34">
        <f t="shared" si="56"/>
        <v>4.5349999492505798E-7</v>
      </c>
      <c r="T319" s="34">
        <v>1</v>
      </c>
      <c r="U319">
        <f t="shared" si="60"/>
        <v>4.5349999492505798E-7</v>
      </c>
    </row>
    <row r="320" spans="1:21">
      <c r="A320" s="30" t="s">
        <v>124</v>
      </c>
      <c r="B320" s="38" t="s">
        <v>108</v>
      </c>
      <c r="C320" s="30">
        <v>52993.315499999997</v>
      </c>
      <c r="D320" s="30">
        <v>2.0000000000000001E-4</v>
      </c>
      <c r="E320" s="31">
        <f t="shared" si="53"/>
        <v>26985.943018577436</v>
      </c>
      <c r="F320" s="34">
        <f t="shared" si="54"/>
        <v>26986</v>
      </c>
      <c r="G320" s="34">
        <f t="shared" si="59"/>
        <v>-3.4765240001433995E-2</v>
      </c>
      <c r="H320" s="34"/>
      <c r="I320" s="34"/>
      <c r="J320" s="34"/>
      <c r="K320" s="34">
        <f t="shared" si="62"/>
        <v>-3.4765240001433995E-2</v>
      </c>
      <c r="L320" s="34"/>
      <c r="M320" s="34"/>
      <c r="N320" s="34"/>
      <c r="O320" s="34">
        <f t="shared" ref="O320:O351" ca="1" si="63">+C$11+C$12*F320</f>
        <v>-7.8302082791009697E-3</v>
      </c>
      <c r="P320" s="34">
        <f t="shared" si="61"/>
        <v>-3.6077270026326783E-2</v>
      </c>
      <c r="Q320" s="35">
        <f t="shared" si="55"/>
        <v>37974.815499999997</v>
      </c>
      <c r="R320" s="34"/>
      <c r="S320" s="34">
        <f t="shared" si="56"/>
        <v>1.7214227862201699E-6</v>
      </c>
      <c r="T320" s="34">
        <v>1</v>
      </c>
      <c r="U320">
        <f t="shared" si="60"/>
        <v>1.7214227862201699E-6</v>
      </c>
    </row>
    <row r="321" spans="1:21">
      <c r="A321" s="31" t="s">
        <v>1065</v>
      </c>
      <c r="B321" s="31" t="s">
        <v>108</v>
      </c>
      <c r="C321" s="30">
        <v>53000.637000000002</v>
      </c>
      <c r="D321" s="30" t="s">
        <v>273</v>
      </c>
      <c r="E321" s="34">
        <f t="shared" si="53"/>
        <v>26997.943208574306</v>
      </c>
      <c r="F321" s="34">
        <f t="shared" si="54"/>
        <v>26998</v>
      </c>
      <c r="G321" s="34">
        <f t="shared" si="59"/>
        <v>-3.4649319997697603E-2</v>
      </c>
      <c r="H321" s="34"/>
      <c r="I321" s="34">
        <f>G321</f>
        <v>-3.4649319997697603E-2</v>
      </c>
      <c r="J321" s="34"/>
      <c r="L321" s="34"/>
      <c r="M321" s="34"/>
      <c r="N321" s="34"/>
      <c r="O321" s="34">
        <f t="shared" ca="1" si="63"/>
        <v>-7.9565844192847623E-3</v>
      </c>
      <c r="P321" s="34">
        <f t="shared" si="61"/>
        <v>-3.612551769511696E-2</v>
      </c>
      <c r="Q321" s="35">
        <f t="shared" si="55"/>
        <v>37982.137000000002</v>
      </c>
      <c r="R321" s="34"/>
      <c r="S321" s="34">
        <f t="shared" si="56"/>
        <v>2.1791596418662113E-6</v>
      </c>
      <c r="T321" s="34">
        <v>1</v>
      </c>
      <c r="U321">
        <f t="shared" si="60"/>
        <v>2.1791596418662113E-6</v>
      </c>
    </row>
    <row r="322" spans="1:21">
      <c r="A322" s="36" t="s">
        <v>143</v>
      </c>
      <c r="B322" s="72" t="s">
        <v>110</v>
      </c>
      <c r="C322" s="73">
        <v>53080.260600000001</v>
      </c>
      <c r="D322" s="73">
        <v>2.0000000000000001E-4</v>
      </c>
      <c r="E322" s="31">
        <f t="shared" si="53"/>
        <v>27128.449024081256</v>
      </c>
      <c r="F322" s="34">
        <f t="shared" si="54"/>
        <v>27128.5</v>
      </c>
      <c r="G322" s="34">
        <f t="shared" si="59"/>
        <v>-3.1101189997571055E-2</v>
      </c>
      <c r="H322" s="34"/>
      <c r="I322" s="34"/>
      <c r="J322" s="34"/>
      <c r="K322" s="34">
        <f>G322</f>
        <v>-3.1101189997571055E-2</v>
      </c>
      <c r="L322" s="34"/>
      <c r="M322" s="34"/>
      <c r="N322" s="34"/>
      <c r="O322" s="34">
        <f t="shared" ca="1" si="63"/>
        <v>-9.330924943783514E-3</v>
      </c>
      <c r="P322" s="34">
        <f t="shared" si="61"/>
        <v>-3.6652122161702702E-2</v>
      </c>
      <c r="Q322" s="35">
        <f t="shared" si="55"/>
        <v>38061.760600000001</v>
      </c>
      <c r="R322" s="34"/>
      <c r="S322" s="34">
        <f t="shared" si="56"/>
        <v>3.0812847890791251E-5</v>
      </c>
      <c r="T322" s="34">
        <v>1</v>
      </c>
      <c r="U322">
        <f t="shared" si="60"/>
        <v>3.0812847890791251E-5</v>
      </c>
    </row>
    <row r="323" spans="1:21">
      <c r="A323" s="31" t="s">
        <v>999</v>
      </c>
      <c r="B323" s="31" t="s">
        <v>108</v>
      </c>
      <c r="C323" s="30">
        <v>53259.324939999999</v>
      </c>
      <c r="D323" s="119" t="s">
        <v>273</v>
      </c>
      <c r="E323" s="34">
        <f t="shared" si="53"/>
        <v>27421.941628282941</v>
      </c>
      <c r="F323" s="34">
        <f t="shared" si="54"/>
        <v>27422</v>
      </c>
      <c r="G323" s="34">
        <f t="shared" si="59"/>
        <v>-3.5613480002211872E-2</v>
      </c>
      <c r="H323" s="34"/>
      <c r="J323" s="34">
        <f>G323</f>
        <v>-3.5613480002211872E-2</v>
      </c>
      <c r="L323" s="34"/>
      <c r="M323" s="34"/>
      <c r="N323" s="34"/>
      <c r="O323" s="34">
        <f t="shared" ca="1" si="63"/>
        <v>-1.2421874705778768E-2</v>
      </c>
      <c r="P323" s="34">
        <f t="shared" si="61"/>
        <v>-3.7849266455141216E-2</v>
      </c>
      <c r="Q323" s="35">
        <f t="shared" si="55"/>
        <v>38240.824939999999</v>
      </c>
      <c r="R323" s="34"/>
      <c r="S323" s="34">
        <f t="shared" si="56"/>
        <v>4.9987410631023746E-6</v>
      </c>
      <c r="T323" s="34">
        <v>1</v>
      </c>
      <c r="U323">
        <f t="shared" si="60"/>
        <v>4.9987410631023746E-6</v>
      </c>
    </row>
    <row r="324" spans="1:21">
      <c r="A324" s="36" t="s">
        <v>146</v>
      </c>
      <c r="B324" s="72" t="s">
        <v>108</v>
      </c>
      <c r="C324" s="73">
        <v>53307.2186</v>
      </c>
      <c r="D324" s="30">
        <v>2.9999999999999997E-4</v>
      </c>
      <c r="E324" s="34">
        <f t="shared" si="53"/>
        <v>27500.440982191991</v>
      </c>
      <c r="F324" s="34">
        <f t="shared" si="54"/>
        <v>27500.5</v>
      </c>
      <c r="G324" s="34">
        <f t="shared" si="59"/>
        <v>-3.6007669994432945E-2</v>
      </c>
      <c r="H324" s="34"/>
      <c r="I324" s="34"/>
      <c r="J324" s="34"/>
      <c r="K324" s="34">
        <f>G324</f>
        <v>-3.6007669994432945E-2</v>
      </c>
      <c r="L324" s="34"/>
      <c r="M324" s="34"/>
      <c r="N324" s="34"/>
      <c r="O324" s="34">
        <f t="shared" ca="1" si="63"/>
        <v>-1.3248585289481085E-2</v>
      </c>
      <c r="P324" s="34">
        <f t="shared" si="61"/>
        <v>-3.8172457649073975E-2</v>
      </c>
      <c r="Q324" s="35">
        <f t="shared" si="55"/>
        <v>38288.7186</v>
      </c>
      <c r="R324" s="34"/>
      <c r="S324" s="34">
        <f t="shared" si="56"/>
        <v>4.6863055896862121E-6</v>
      </c>
      <c r="T324" s="34">
        <v>1</v>
      </c>
      <c r="U324">
        <f t="shared" si="60"/>
        <v>4.6863055896862121E-6</v>
      </c>
    </row>
    <row r="325" spans="1:21">
      <c r="A325" s="36" t="s">
        <v>144</v>
      </c>
      <c r="B325" s="72" t="s">
        <v>108</v>
      </c>
      <c r="C325" s="73">
        <v>53323.385600000001</v>
      </c>
      <c r="D325" s="73">
        <v>4.0000000000000002E-4</v>
      </c>
      <c r="E325" s="34">
        <f t="shared" si="53"/>
        <v>27526.939250535812</v>
      </c>
      <c r="F325" s="34">
        <f t="shared" si="54"/>
        <v>27527</v>
      </c>
      <c r="G325" s="34">
        <f t="shared" si="59"/>
        <v>-3.7064179996377788E-2</v>
      </c>
      <c r="H325" s="34"/>
      <c r="I325" s="34"/>
      <c r="J325" s="34"/>
      <c r="K325" s="34">
        <f>G325</f>
        <v>-3.7064179996377788E-2</v>
      </c>
      <c r="L325" s="34"/>
      <c r="M325" s="34"/>
      <c r="N325" s="34"/>
      <c r="O325" s="34">
        <f t="shared" ca="1" si="63"/>
        <v>-1.3527665932386967E-2</v>
      </c>
      <c r="P325" s="34">
        <f t="shared" si="61"/>
        <v>-3.8281846356141652E-2</v>
      </c>
      <c r="Q325" s="35">
        <f t="shared" si="55"/>
        <v>38304.885600000001</v>
      </c>
      <c r="R325" s="34"/>
      <c r="S325" s="34">
        <f t="shared" si="56"/>
        <v>1.4827113637005793E-6</v>
      </c>
      <c r="T325" s="34">
        <v>1</v>
      </c>
      <c r="U325">
        <f t="shared" si="60"/>
        <v>1.4827113637005793E-6</v>
      </c>
    </row>
    <row r="326" spans="1:21">
      <c r="A326" s="36" t="s">
        <v>146</v>
      </c>
      <c r="B326" s="72" t="s">
        <v>108</v>
      </c>
      <c r="C326" s="73">
        <v>53323.996500000001</v>
      </c>
      <c r="D326" s="30">
        <v>1E-4</v>
      </c>
      <c r="E326" s="34">
        <f t="shared" si="53"/>
        <v>27527.940536620506</v>
      </c>
      <c r="F326" s="34">
        <f t="shared" si="54"/>
        <v>27528</v>
      </c>
      <c r="G326" s="34">
        <f t="shared" si="59"/>
        <v>-3.6279519998061005E-2</v>
      </c>
      <c r="H326" s="34"/>
      <c r="I326" s="34"/>
      <c r="J326" s="34"/>
      <c r="K326" s="34">
        <f>G326</f>
        <v>-3.6279519998061005E-2</v>
      </c>
      <c r="L326" s="34"/>
      <c r="M326" s="34"/>
      <c r="N326" s="34"/>
      <c r="O326" s="34">
        <f t="shared" ca="1" si="63"/>
        <v>-1.3538197277402297E-2</v>
      </c>
      <c r="P326" s="34">
        <f t="shared" si="61"/>
        <v>-3.8285977057954321E-2</v>
      </c>
      <c r="Q326" s="35">
        <f t="shared" si="55"/>
        <v>38305.496500000001</v>
      </c>
      <c r="R326" s="34"/>
      <c r="S326" s="34">
        <f t="shared" si="56"/>
        <v>4.0258699331957289E-6</v>
      </c>
      <c r="T326" s="34">
        <v>1</v>
      </c>
      <c r="U326">
        <f t="shared" si="60"/>
        <v>4.0258699331957289E-6</v>
      </c>
    </row>
    <row r="327" spans="1:21">
      <c r="A327" s="31" t="s">
        <v>1065</v>
      </c>
      <c r="B327" s="31" t="s">
        <v>108</v>
      </c>
      <c r="C327" s="30">
        <v>53335.588000000003</v>
      </c>
      <c r="D327" s="30" t="s">
        <v>273</v>
      </c>
      <c r="E327" s="34">
        <f t="shared" si="53"/>
        <v>27546.939403293818</v>
      </c>
      <c r="F327" s="34">
        <f t="shared" si="54"/>
        <v>27547</v>
      </c>
      <c r="G327" s="34">
        <f t="shared" si="59"/>
        <v>-3.6970979999750853E-2</v>
      </c>
      <c r="H327" s="34"/>
      <c r="I327" s="34">
        <f>G327</f>
        <v>-3.6970979999750853E-2</v>
      </c>
      <c r="J327" s="34"/>
      <c r="L327" s="34"/>
      <c r="M327" s="34"/>
      <c r="N327" s="34"/>
      <c r="O327" s="34">
        <f t="shared" ca="1" si="63"/>
        <v>-1.3738292832693288E-2</v>
      </c>
      <c r="P327" s="34">
        <f t="shared" si="61"/>
        <v>-3.836449944360304E-2</v>
      </c>
      <c r="Q327" s="35">
        <f t="shared" si="55"/>
        <v>38317.088000000003</v>
      </c>
      <c r="R327" s="34"/>
      <c r="S327" s="34">
        <f t="shared" si="56"/>
        <v>1.9418964403941085E-6</v>
      </c>
      <c r="T327" s="34">
        <v>1</v>
      </c>
      <c r="U327">
        <f t="shared" si="60"/>
        <v>1.9418964403941085E-6</v>
      </c>
    </row>
    <row r="328" spans="1:21">
      <c r="A328" s="18" t="s">
        <v>151</v>
      </c>
      <c r="B328" s="72" t="s">
        <v>108</v>
      </c>
      <c r="C328" s="73">
        <v>53339.2474</v>
      </c>
      <c r="D328" s="73">
        <v>5.9999999999999995E-4</v>
      </c>
      <c r="E328" s="34">
        <f t="shared" si="53"/>
        <v>27552.937285595868</v>
      </c>
      <c r="F328" s="34">
        <f t="shared" si="54"/>
        <v>27553</v>
      </c>
      <c r="G328" s="34">
        <f t="shared" si="59"/>
        <v>-3.8263019996520597E-2</v>
      </c>
      <c r="H328" s="34"/>
      <c r="I328" s="34"/>
      <c r="J328" s="34"/>
      <c r="K328" s="34">
        <f>G328</f>
        <v>-3.8263019996520597E-2</v>
      </c>
      <c r="L328" s="34"/>
      <c r="M328" s="34"/>
      <c r="N328" s="34"/>
      <c r="O328" s="34">
        <f t="shared" ca="1" si="63"/>
        <v>-1.3801480902785213E-2</v>
      </c>
      <c r="P328" s="34">
        <f t="shared" si="61"/>
        <v>-3.8389311401390014E-2</v>
      </c>
      <c r="Q328" s="35">
        <f t="shared" si="55"/>
        <v>38320.7474</v>
      </c>
      <c r="R328" s="34"/>
      <c r="S328" s="34">
        <f t="shared" si="56"/>
        <v>1.5949518943890843E-8</v>
      </c>
      <c r="T328" s="34">
        <v>1</v>
      </c>
      <c r="U328">
        <f t="shared" si="60"/>
        <v>1.5949518943890843E-8</v>
      </c>
    </row>
    <row r="329" spans="1:21">
      <c r="A329" s="18" t="s">
        <v>153</v>
      </c>
      <c r="B329" s="72" t="s">
        <v>108</v>
      </c>
      <c r="C329" s="73">
        <v>53339.2474</v>
      </c>
      <c r="D329" s="73">
        <v>5.9999999999999995E-4</v>
      </c>
      <c r="E329" s="34">
        <f t="shared" si="53"/>
        <v>27552.937285595868</v>
      </c>
      <c r="F329" s="34">
        <f t="shared" si="54"/>
        <v>27553</v>
      </c>
      <c r="G329" s="34">
        <f t="shared" si="59"/>
        <v>-3.8263019996520597E-2</v>
      </c>
      <c r="H329" s="34"/>
      <c r="I329" s="34"/>
      <c r="J329" s="34"/>
      <c r="K329" s="34">
        <f>G329</f>
        <v>-3.8263019996520597E-2</v>
      </c>
      <c r="L329" s="34"/>
      <c r="M329" s="34"/>
      <c r="N329" s="34"/>
      <c r="O329" s="34">
        <f t="shared" ca="1" si="63"/>
        <v>-1.3801480902785213E-2</v>
      </c>
      <c r="P329" s="34">
        <f t="shared" si="61"/>
        <v>-3.8389311401390014E-2</v>
      </c>
      <c r="Q329" s="35">
        <f t="shared" si="55"/>
        <v>38320.7474</v>
      </c>
      <c r="R329" s="34"/>
      <c r="S329" s="34">
        <f t="shared" si="56"/>
        <v>1.5949518943890843E-8</v>
      </c>
      <c r="T329" s="34">
        <v>1</v>
      </c>
      <c r="U329">
        <f t="shared" si="60"/>
        <v>1.5949518943890843E-8</v>
      </c>
    </row>
    <row r="330" spans="1:21">
      <c r="A330" s="18" t="s">
        <v>152</v>
      </c>
      <c r="B330" s="72" t="s">
        <v>108</v>
      </c>
      <c r="C330" s="73">
        <v>53612.577899999997</v>
      </c>
      <c r="D330" s="73">
        <v>1E-4</v>
      </c>
      <c r="E330" s="34">
        <f t="shared" si="53"/>
        <v>28000.935364123114</v>
      </c>
      <c r="F330" s="34">
        <f t="shared" si="54"/>
        <v>28001</v>
      </c>
      <c r="G330" s="34">
        <f t="shared" ref="G330:G372" si="64">+C330-(C$7+F330*C$8)</f>
        <v>-3.9435339996998664E-2</v>
      </c>
      <c r="H330" s="34"/>
      <c r="I330" s="34"/>
      <c r="J330" s="34"/>
      <c r="K330" s="34">
        <f>G330</f>
        <v>-3.9435339996998664E-2</v>
      </c>
      <c r="L330" s="34"/>
      <c r="M330" s="34"/>
      <c r="N330" s="34"/>
      <c r="O330" s="34">
        <f t="shared" ca="1" si="63"/>
        <v>-1.8519523469646859E-2</v>
      </c>
      <c r="P330" s="34">
        <f t="shared" si="61"/>
        <v>-4.0262839433611919E-2</v>
      </c>
      <c r="Q330" s="35">
        <f t="shared" si="55"/>
        <v>38594.077899999997</v>
      </c>
      <c r="R330" s="34"/>
      <c r="S330" s="34">
        <f t="shared" si="56"/>
        <v>6.8475531759525421E-7</v>
      </c>
      <c r="T330" s="34">
        <v>1</v>
      </c>
      <c r="U330">
        <f t="shared" ref="U330:U372" si="65">+T330*S330</f>
        <v>6.8475531759525421E-7</v>
      </c>
    </row>
    <row r="331" spans="1:21">
      <c r="A331" s="31" t="s">
        <v>999</v>
      </c>
      <c r="B331" s="31" t="s">
        <v>108</v>
      </c>
      <c r="C331" s="30">
        <v>53655.28585</v>
      </c>
      <c r="D331" s="119" t="s">
        <v>273</v>
      </c>
      <c r="E331" s="34">
        <f t="shared" si="53"/>
        <v>28070.935161210669</v>
      </c>
      <c r="F331" s="34">
        <f t="shared" si="54"/>
        <v>28071</v>
      </c>
      <c r="G331" s="34">
        <f t="shared" si="64"/>
        <v>-3.9559140001074411E-2</v>
      </c>
      <c r="H331" s="34"/>
      <c r="J331" s="34">
        <f>G331</f>
        <v>-3.9559140001074411E-2</v>
      </c>
      <c r="L331" s="34"/>
      <c r="M331" s="34"/>
      <c r="N331" s="34"/>
      <c r="O331" s="34">
        <f t="shared" ca="1" si="63"/>
        <v>-1.925671762071901E-2</v>
      </c>
      <c r="P331" s="34">
        <f t="shared" si="61"/>
        <v>-4.0559304496022575E-2</v>
      </c>
      <c r="Q331" s="35">
        <f t="shared" si="55"/>
        <v>38636.78585</v>
      </c>
      <c r="R331" s="34"/>
      <c r="S331" s="34">
        <f t="shared" si="56"/>
        <v>1.0003290169549153E-6</v>
      </c>
      <c r="T331" s="34">
        <v>1</v>
      </c>
      <c r="U331">
        <f t="shared" si="65"/>
        <v>1.0003290169549153E-6</v>
      </c>
    </row>
    <row r="332" spans="1:21">
      <c r="A332" s="31" t="s">
        <v>999</v>
      </c>
      <c r="B332" s="31" t="s">
        <v>108</v>
      </c>
      <c r="C332" s="30">
        <v>53658.33597</v>
      </c>
      <c r="D332" s="119" t="s">
        <v>273</v>
      </c>
      <c r="E332" s="34">
        <f t="shared" si="53"/>
        <v>28075.934412663679</v>
      </c>
      <c r="F332" s="34">
        <f t="shared" si="54"/>
        <v>28076</v>
      </c>
      <c r="G332" s="34">
        <f t="shared" si="64"/>
        <v>-4.0015840000705793E-2</v>
      </c>
      <c r="H332" s="34"/>
      <c r="J332" s="34">
        <f>G332</f>
        <v>-4.0015840000705793E-2</v>
      </c>
      <c r="L332" s="34"/>
      <c r="M332" s="34"/>
      <c r="N332" s="34"/>
      <c r="O332" s="34">
        <f t="shared" ca="1" si="63"/>
        <v>-1.9309374345795549E-2</v>
      </c>
      <c r="P332" s="34">
        <f t="shared" si="61"/>
        <v>-4.0580519109285389E-2</v>
      </c>
      <c r="Q332" s="35">
        <f t="shared" si="55"/>
        <v>38639.83597</v>
      </c>
      <c r="R332" s="34"/>
      <c r="S332" s="34">
        <f t="shared" si="56"/>
        <v>3.1886249566624624E-7</v>
      </c>
      <c r="T332" s="34">
        <v>1</v>
      </c>
      <c r="U332">
        <f t="shared" si="65"/>
        <v>3.1886249566624624E-7</v>
      </c>
    </row>
    <row r="333" spans="1:21">
      <c r="A333" s="31" t="s">
        <v>1065</v>
      </c>
      <c r="B333" s="31" t="s">
        <v>108</v>
      </c>
      <c r="C333" s="30">
        <v>54058.57</v>
      </c>
      <c r="D333" s="30" t="s">
        <v>273</v>
      </c>
      <c r="E333" s="34">
        <f t="shared" si="53"/>
        <v>28731.931736055023</v>
      </c>
      <c r="F333" s="34">
        <f t="shared" si="54"/>
        <v>28732</v>
      </c>
      <c r="G333" s="34">
        <f t="shared" si="64"/>
        <v>-4.1648880003776867E-2</v>
      </c>
      <c r="H333" s="34"/>
      <c r="I333" s="34">
        <f>G333</f>
        <v>-4.1648880003776867E-2</v>
      </c>
      <c r="J333" s="34"/>
      <c r="L333" s="34"/>
      <c r="M333" s="34"/>
      <c r="N333" s="34"/>
      <c r="O333" s="34">
        <f t="shared" ca="1" si="63"/>
        <v>-2.621793667584299E-2</v>
      </c>
      <c r="P333" s="34">
        <f t="shared" si="61"/>
        <v>-4.3408437497307752E-2</v>
      </c>
      <c r="Q333" s="35">
        <f t="shared" si="55"/>
        <v>39040.07</v>
      </c>
      <c r="R333" s="34"/>
      <c r="S333" s="34">
        <f t="shared" si="56"/>
        <v>3.0960425730406892E-6</v>
      </c>
      <c r="T333" s="34">
        <v>1</v>
      </c>
      <c r="U333">
        <f t="shared" si="65"/>
        <v>3.0960425730406892E-6</v>
      </c>
    </row>
    <row r="334" spans="1:21">
      <c r="A334" s="31" t="s">
        <v>1065</v>
      </c>
      <c r="B334" s="31" t="s">
        <v>108</v>
      </c>
      <c r="C334" s="30">
        <v>54086.637999999999</v>
      </c>
      <c r="D334" s="30" t="s">
        <v>273</v>
      </c>
      <c r="E334" s="34">
        <f t="shared" si="53"/>
        <v>28777.936152203616</v>
      </c>
      <c r="F334" s="34">
        <f t="shared" si="54"/>
        <v>28778</v>
      </c>
      <c r="G334" s="34">
        <f t="shared" si="64"/>
        <v>-3.8954520001425408E-2</v>
      </c>
      <c r="H334" s="34"/>
      <c r="I334" s="34">
        <f>G334</f>
        <v>-3.8954520001425408E-2</v>
      </c>
      <c r="J334" s="34"/>
      <c r="L334" s="34"/>
      <c r="M334" s="34"/>
      <c r="N334" s="34"/>
      <c r="O334" s="34">
        <f t="shared" ca="1" si="63"/>
        <v>-2.6702378546547501E-2</v>
      </c>
      <c r="P334" s="34">
        <f t="shared" si="61"/>
        <v>-4.36100551831166E-2</v>
      </c>
      <c r="Q334" s="35">
        <f t="shared" si="55"/>
        <v>39068.137999999999</v>
      </c>
      <c r="R334" s="34"/>
      <c r="S334" s="34">
        <f t="shared" si="56"/>
        <v>2.1674007827964442E-5</v>
      </c>
      <c r="T334" s="34">
        <v>1</v>
      </c>
      <c r="U334">
        <f t="shared" si="65"/>
        <v>2.1674007827964442E-5</v>
      </c>
    </row>
    <row r="335" spans="1:21">
      <c r="A335" s="31" t="s">
        <v>1065</v>
      </c>
      <c r="B335" s="31" t="s">
        <v>108</v>
      </c>
      <c r="C335" s="30">
        <v>54303.8338</v>
      </c>
      <c r="D335" s="30" t="s">
        <v>273</v>
      </c>
      <c r="E335" s="34">
        <f t="shared" ref="E335:E372" si="66">+(C335-C$7)/C$8</f>
        <v>29133.927529178338</v>
      </c>
      <c r="F335" s="34">
        <f t="shared" ref="F335:F372" si="67">ROUND(2*E335,0)/2</f>
        <v>29134</v>
      </c>
      <c r="G335" s="34">
        <f t="shared" si="64"/>
        <v>-4.4215559995791409E-2</v>
      </c>
      <c r="H335" s="34"/>
      <c r="I335" s="34">
        <f>G335</f>
        <v>-4.4215559995791409E-2</v>
      </c>
      <c r="J335" s="34"/>
      <c r="L335" s="34"/>
      <c r="M335" s="34"/>
      <c r="N335" s="34"/>
      <c r="O335" s="34">
        <f t="shared" ca="1" si="63"/>
        <v>-3.045153737200007E-2</v>
      </c>
      <c r="P335" s="34">
        <f t="shared" si="61"/>
        <v>-4.5185107847556645E-2</v>
      </c>
      <c r="Q335" s="35">
        <f t="shared" ref="Q335:Q372" si="68">+C335-15018.5</f>
        <v>39285.3338</v>
      </c>
      <c r="R335" s="34"/>
      <c r="S335" s="34">
        <f t="shared" ref="S335:S372" si="69">+(P335-G335)^2</f>
        <v>9.4002303686258386E-7</v>
      </c>
      <c r="T335" s="34">
        <v>1</v>
      </c>
      <c r="U335">
        <f t="shared" si="65"/>
        <v>9.4002303686258386E-7</v>
      </c>
    </row>
    <row r="336" spans="1:21">
      <c r="A336" s="80" t="s">
        <v>253</v>
      </c>
      <c r="B336" s="81" t="s">
        <v>108</v>
      </c>
      <c r="C336" s="17">
        <v>54468.562299999998</v>
      </c>
      <c r="D336" s="17">
        <v>2.0000000000000001E-4</v>
      </c>
      <c r="E336" s="34">
        <f t="shared" si="66"/>
        <v>29403.923199177385</v>
      </c>
      <c r="F336" s="34">
        <f t="shared" si="67"/>
        <v>29404</v>
      </c>
      <c r="G336" s="34">
        <f t="shared" si="64"/>
        <v>-4.6857360001013149E-2</v>
      </c>
      <c r="H336" s="34"/>
      <c r="I336" s="34"/>
      <c r="J336" s="34"/>
      <c r="L336" s="34"/>
      <c r="M336" s="34"/>
      <c r="N336" s="34">
        <f>G336</f>
        <v>-4.6857360001013149E-2</v>
      </c>
      <c r="O336" s="34">
        <f t="shared" ca="1" si="63"/>
        <v>-3.3295000526135432E-2</v>
      </c>
      <c r="P336" s="34">
        <f t="shared" si="61"/>
        <v>-4.63970398278611E-2</v>
      </c>
      <c r="Q336" s="35">
        <f t="shared" si="68"/>
        <v>39450.062299999998</v>
      </c>
      <c r="R336" s="34"/>
      <c r="S336" s="34">
        <f t="shared" si="69"/>
        <v>2.1189466181073184E-7</v>
      </c>
      <c r="T336" s="34">
        <v>1</v>
      </c>
      <c r="U336">
        <f t="shared" si="65"/>
        <v>2.1189466181073184E-7</v>
      </c>
    </row>
    <row r="337" spans="1:21">
      <c r="A337" s="80" t="s">
        <v>254</v>
      </c>
      <c r="B337" s="81" t="s">
        <v>108</v>
      </c>
      <c r="C337" s="17">
        <v>54652.818200000002</v>
      </c>
      <c r="D337" s="17">
        <v>2.9999999999999997E-4</v>
      </c>
      <c r="E337" s="34">
        <f t="shared" si="66"/>
        <v>29705.924948551536</v>
      </c>
      <c r="F337" s="34">
        <f t="shared" si="67"/>
        <v>29706</v>
      </c>
      <c r="G337" s="34">
        <f t="shared" si="64"/>
        <v>-4.5790039999701548E-2</v>
      </c>
      <c r="H337" s="34"/>
      <c r="I337" s="34"/>
      <c r="J337" s="34"/>
      <c r="L337" s="34"/>
      <c r="M337" s="34"/>
      <c r="N337" s="34">
        <f>G337</f>
        <v>-4.5790039999701548E-2</v>
      </c>
      <c r="O337" s="34">
        <f t="shared" ca="1" si="63"/>
        <v>-3.6475466720760907E-2</v>
      </c>
      <c r="P337" s="34">
        <f t="shared" si="61"/>
        <v>-4.7770360459117894E-2</v>
      </c>
      <c r="Q337" s="35">
        <f t="shared" si="68"/>
        <v>39634.318200000002</v>
      </c>
      <c r="R337" s="34"/>
      <c r="S337" s="34">
        <f t="shared" si="69"/>
        <v>3.9216691219829675E-6</v>
      </c>
      <c r="T337" s="34">
        <v>1</v>
      </c>
      <c r="U337">
        <f t="shared" si="65"/>
        <v>3.9216691219829675E-6</v>
      </c>
    </row>
    <row r="338" spans="1:21">
      <c r="A338" s="80" t="s">
        <v>254</v>
      </c>
      <c r="B338" s="81" t="s">
        <v>108</v>
      </c>
      <c r="C338" s="17">
        <v>54710.777999999998</v>
      </c>
      <c r="D338" s="17">
        <v>2.9999999999999997E-4</v>
      </c>
      <c r="E338" s="34">
        <f t="shared" si="66"/>
        <v>29800.923051697078</v>
      </c>
      <c r="F338" s="34">
        <f t="shared" si="67"/>
        <v>29801</v>
      </c>
      <c r="G338" s="34">
        <f t="shared" si="64"/>
        <v>-4.6947340000770055E-2</v>
      </c>
      <c r="H338" s="34"/>
      <c r="I338" s="34"/>
      <c r="J338" s="34"/>
      <c r="L338" s="34"/>
      <c r="M338" s="34"/>
      <c r="N338" s="34">
        <f>G338</f>
        <v>-4.6947340000770055E-2</v>
      </c>
      <c r="O338" s="34">
        <f t="shared" ca="1" si="63"/>
        <v>-3.7475944497215974E-2</v>
      </c>
      <c r="P338" s="34">
        <f t="shared" si="61"/>
        <v>-4.8206241125849821E-2</v>
      </c>
      <c r="Q338" s="35">
        <f t="shared" si="68"/>
        <v>39692.277999999998</v>
      </c>
      <c r="R338" s="34"/>
      <c r="S338" s="34">
        <f t="shared" si="69"/>
        <v>1.5848320427271001E-6</v>
      </c>
      <c r="T338" s="34">
        <v>1</v>
      </c>
      <c r="U338">
        <f t="shared" si="65"/>
        <v>1.5848320427271001E-6</v>
      </c>
    </row>
    <row r="339" spans="1:21">
      <c r="A339" s="80" t="s">
        <v>255</v>
      </c>
      <c r="B339" s="81" t="s">
        <v>108</v>
      </c>
      <c r="C339" s="17">
        <v>54781.5507</v>
      </c>
      <c r="D339" s="17">
        <v>2.0000000000000001E-4</v>
      </c>
      <c r="E339" s="34">
        <f t="shared" si="66"/>
        <v>29916.92193807158</v>
      </c>
      <c r="F339" s="34">
        <f t="shared" si="67"/>
        <v>29917</v>
      </c>
      <c r="G339" s="34">
        <f t="shared" si="64"/>
        <v>-4.7626780004065949E-2</v>
      </c>
      <c r="H339" s="34"/>
      <c r="I339" s="34"/>
      <c r="J339" s="34"/>
      <c r="L339" s="34"/>
      <c r="M339" s="34"/>
      <c r="N339" s="34">
        <f>G339</f>
        <v>-4.7626780004065949E-2</v>
      </c>
      <c r="O339" s="34">
        <f t="shared" ca="1" si="63"/>
        <v>-3.8697580518992636E-2</v>
      </c>
      <c r="P339" s="34">
        <f t="shared" si="61"/>
        <v>-4.8740989669879199E-2</v>
      </c>
      <c r="Q339" s="35">
        <f t="shared" si="68"/>
        <v>39763.0507</v>
      </c>
      <c r="R339" s="34"/>
      <c r="S339" s="34">
        <f t="shared" si="69"/>
        <v>1.2414631793916736E-6</v>
      </c>
      <c r="T339" s="34">
        <v>1</v>
      </c>
      <c r="U339">
        <f t="shared" si="65"/>
        <v>1.2414631793916736E-6</v>
      </c>
    </row>
    <row r="340" spans="1:21">
      <c r="A340" s="74" t="s">
        <v>228</v>
      </c>
      <c r="B340" s="75" t="s">
        <v>108</v>
      </c>
      <c r="C340" s="76">
        <v>54842.561500000003</v>
      </c>
      <c r="D340" s="76">
        <v>1E-4</v>
      </c>
      <c r="E340" s="34">
        <f t="shared" si="66"/>
        <v>30016.920735020372</v>
      </c>
      <c r="F340" s="34">
        <f t="shared" si="67"/>
        <v>30017</v>
      </c>
      <c r="G340" s="34">
        <f t="shared" si="64"/>
        <v>-4.836077999061672E-2</v>
      </c>
      <c r="H340" s="34"/>
      <c r="I340" s="34"/>
      <c r="J340" s="34"/>
      <c r="K340" s="34">
        <f>G340</f>
        <v>-4.836077999061672E-2</v>
      </c>
      <c r="L340" s="34"/>
      <c r="M340" s="34"/>
      <c r="N340" s="34"/>
      <c r="O340" s="34">
        <f t="shared" ca="1" si="63"/>
        <v>-3.9750715020524241E-2</v>
      </c>
      <c r="P340" s="34">
        <f t="shared" si="61"/>
        <v>-4.9204199546919493E-2</v>
      </c>
      <c r="Q340" s="35">
        <f t="shared" si="68"/>
        <v>39824.061500000003</v>
      </c>
      <c r="R340" s="34"/>
      <c r="S340" s="34">
        <f t="shared" si="69"/>
        <v>7.1135654795396599E-7</v>
      </c>
      <c r="T340" s="34">
        <v>1</v>
      </c>
      <c r="U340">
        <f t="shared" si="65"/>
        <v>7.1135654795396599E-7</v>
      </c>
    </row>
    <row r="341" spans="1:21">
      <c r="A341" s="74" t="s">
        <v>228</v>
      </c>
      <c r="B341" s="75" t="s">
        <v>110</v>
      </c>
      <c r="C341" s="76">
        <v>54860.562100000003</v>
      </c>
      <c r="D341" s="76">
        <v>1E-4</v>
      </c>
      <c r="E341" s="34">
        <f t="shared" si="66"/>
        <v>30046.424336749187</v>
      </c>
      <c r="F341" s="34">
        <f t="shared" si="67"/>
        <v>30046.5</v>
      </c>
      <c r="G341" s="34">
        <f t="shared" si="64"/>
        <v>-4.6163309998519253E-2</v>
      </c>
      <c r="H341" s="34"/>
      <c r="I341" s="34"/>
      <c r="J341" s="34"/>
      <c r="K341" s="34">
        <f>G341</f>
        <v>-4.6163309998519253E-2</v>
      </c>
      <c r="L341" s="34"/>
      <c r="M341" s="34"/>
      <c r="N341" s="34"/>
      <c r="O341" s="34">
        <f t="shared" ca="1" si="63"/>
        <v>-4.0061389698476058E-2</v>
      </c>
      <c r="P341" s="34">
        <f t="shared" si="61"/>
        <v>-4.9341239053744927E-2</v>
      </c>
      <c r="Q341" s="35">
        <f t="shared" si="68"/>
        <v>39842.062100000003</v>
      </c>
      <c r="R341" s="34"/>
      <c r="S341" s="34">
        <f t="shared" si="69"/>
        <v>1.0099233080047546E-5</v>
      </c>
      <c r="T341" s="34">
        <v>1</v>
      </c>
      <c r="U341">
        <f t="shared" si="65"/>
        <v>1.0099233080047546E-5</v>
      </c>
    </row>
    <row r="342" spans="1:21">
      <c r="A342" s="80" t="s">
        <v>256</v>
      </c>
      <c r="B342" s="81" t="s">
        <v>108</v>
      </c>
      <c r="C342" s="17">
        <v>55062.810299999997</v>
      </c>
      <c r="D342" s="17">
        <v>4.0000000000000002E-4</v>
      </c>
      <c r="E342" s="34">
        <f t="shared" si="66"/>
        <v>30377.916083867025</v>
      </c>
      <c r="F342" s="34">
        <f t="shared" si="67"/>
        <v>30378</v>
      </c>
      <c r="G342" s="34">
        <f t="shared" si="64"/>
        <v>-5.1198519999161363E-2</v>
      </c>
      <c r="H342" s="34"/>
      <c r="I342" s="34"/>
      <c r="J342" s="34"/>
      <c r="L342" s="34"/>
      <c r="M342" s="34"/>
      <c r="N342" s="34">
        <f>G342</f>
        <v>-5.1198519999161363E-2</v>
      </c>
      <c r="O342" s="34">
        <f t="shared" ca="1" si="63"/>
        <v>-4.3552530571053405E-2</v>
      </c>
      <c r="P342" s="34">
        <f t="shared" si="61"/>
        <v>-5.0893489679588171E-2</v>
      </c>
      <c r="Q342" s="35">
        <f t="shared" si="68"/>
        <v>40044.310299999997</v>
      </c>
      <c r="R342" s="34"/>
      <c r="S342" s="34">
        <f t="shared" si="69"/>
        <v>9.3043495858923705E-8</v>
      </c>
      <c r="T342" s="34">
        <v>1</v>
      </c>
      <c r="U342">
        <f t="shared" si="65"/>
        <v>9.3043495858923705E-8</v>
      </c>
    </row>
    <row r="343" spans="1:21">
      <c r="A343" s="77" t="s">
        <v>230</v>
      </c>
      <c r="B343" s="78" t="s">
        <v>108</v>
      </c>
      <c r="C343" s="79">
        <v>55212.288099999998</v>
      </c>
      <c r="D343" s="79">
        <v>1E-4</v>
      </c>
      <c r="E343" s="34">
        <f t="shared" si="66"/>
        <v>30622.915332697583</v>
      </c>
      <c r="F343" s="34">
        <f t="shared" si="67"/>
        <v>30623</v>
      </c>
      <c r="G343" s="34">
        <f t="shared" si="64"/>
        <v>-5.1656820003699977E-2</v>
      </c>
      <c r="H343" s="34"/>
      <c r="I343" s="34"/>
      <c r="J343" s="34"/>
      <c r="K343" s="34">
        <f>G343</f>
        <v>-5.1656820003699977E-2</v>
      </c>
      <c r="L343" s="34"/>
      <c r="M343" s="34"/>
      <c r="N343" s="34"/>
      <c r="O343" s="34">
        <f t="shared" ca="1" si="63"/>
        <v>-4.6132710099805851E-2</v>
      </c>
      <c r="P343" s="34">
        <f t="shared" si="61"/>
        <v>-5.2055218540297606E-2</v>
      </c>
      <c r="Q343" s="35">
        <f t="shared" si="68"/>
        <v>40193.788099999998</v>
      </c>
      <c r="R343" s="34"/>
      <c r="S343" s="34">
        <f t="shared" si="69"/>
        <v>1.5872139396313205E-7</v>
      </c>
      <c r="T343" s="34">
        <v>1</v>
      </c>
      <c r="U343">
        <f t="shared" si="65"/>
        <v>1.5872139396313205E-7</v>
      </c>
    </row>
    <row r="344" spans="1:21">
      <c r="A344" s="77" t="s">
        <v>230</v>
      </c>
      <c r="B344" s="78" t="s">
        <v>110</v>
      </c>
      <c r="C344" s="79">
        <v>55216.258500000004</v>
      </c>
      <c r="D344" s="79">
        <v>2.0000000000000001E-4</v>
      </c>
      <c r="E344" s="34">
        <f t="shared" si="66"/>
        <v>30629.422954682643</v>
      </c>
      <c r="F344" s="34">
        <f t="shared" si="67"/>
        <v>30629.5</v>
      </c>
      <c r="G344" s="34">
        <f t="shared" si="64"/>
        <v>-4.7006529995996971E-2</v>
      </c>
      <c r="H344" s="34"/>
      <c r="I344" s="34"/>
      <c r="J344" s="34"/>
      <c r="K344" s="34">
        <f>G344</f>
        <v>-4.7006529995996971E-2</v>
      </c>
      <c r="L344" s="34"/>
      <c r="M344" s="34"/>
      <c r="N344" s="34"/>
      <c r="O344" s="34">
        <f t="shared" ca="1" si="63"/>
        <v>-4.6201163842405413E-2</v>
      </c>
      <c r="P344" s="34">
        <f t="shared" ref="P344:P372" si="70">+D$11+D$12*F344+D$13*F344^2</f>
        <v>-5.2086207915504043E-2</v>
      </c>
      <c r="Q344" s="35">
        <f t="shared" si="68"/>
        <v>40197.758500000004</v>
      </c>
      <c r="R344" s="34"/>
      <c r="S344" s="34">
        <f t="shared" si="69"/>
        <v>2.58031277659277E-5</v>
      </c>
      <c r="T344" s="34">
        <v>1</v>
      </c>
      <c r="U344">
        <f t="shared" si="65"/>
        <v>2.58031277659277E-5</v>
      </c>
    </row>
    <row r="345" spans="1:21">
      <c r="A345" s="80" t="s">
        <v>257</v>
      </c>
      <c r="B345" s="81" t="str">
        <f>IF(M345=INT(M345),"I","II")</f>
        <v>I</v>
      </c>
      <c r="C345" s="17">
        <v>55241.571900000003</v>
      </c>
      <c r="D345" s="17">
        <v>2.9999999999999997E-4</v>
      </c>
      <c r="E345" s="34">
        <f t="shared" si="66"/>
        <v>30670.912486809466</v>
      </c>
      <c r="F345" s="34">
        <f t="shared" si="67"/>
        <v>30671</v>
      </c>
      <c r="G345" s="34">
        <f t="shared" si="64"/>
        <v>-5.3393139991385397E-2</v>
      </c>
      <c r="H345" s="34"/>
      <c r="I345" s="34"/>
      <c r="J345" s="34"/>
      <c r="L345" s="34"/>
      <c r="M345" s="34"/>
      <c r="N345" s="34">
        <f>G345</f>
        <v>-5.3393139991385397E-2</v>
      </c>
      <c r="O345" s="34">
        <f t="shared" ca="1" si="63"/>
        <v>-4.6638214660541022E-2</v>
      </c>
      <c r="P345" s="34">
        <f t="shared" si="70"/>
        <v>-5.228426786774977E-2</v>
      </c>
      <c r="Q345" s="35">
        <f t="shared" si="68"/>
        <v>40223.071900000003</v>
      </c>
      <c r="R345" s="34"/>
      <c r="S345" s="34">
        <f t="shared" si="69"/>
        <v>1.2295973865761839E-6</v>
      </c>
      <c r="T345" s="34">
        <v>1</v>
      </c>
      <c r="U345">
        <f t="shared" si="65"/>
        <v>1.2295973865761839E-6</v>
      </c>
    </row>
    <row r="346" spans="1:21">
      <c r="A346" s="77" t="s">
        <v>230</v>
      </c>
      <c r="B346" s="78" t="s">
        <v>108</v>
      </c>
      <c r="C346" s="79">
        <v>55429.486700000001</v>
      </c>
      <c r="D346" s="79">
        <v>2.0000000000000001E-4</v>
      </c>
      <c r="E346" s="34">
        <f t="shared" si="66"/>
        <v>30978.911298968491</v>
      </c>
      <c r="F346" s="34">
        <f t="shared" si="67"/>
        <v>30979</v>
      </c>
      <c r="G346" s="34">
        <f t="shared" si="64"/>
        <v>-5.4117859996040352E-2</v>
      </c>
      <c r="H346" s="34"/>
      <c r="I346" s="34"/>
      <c r="J346" s="34"/>
      <c r="K346" s="34">
        <f>G346</f>
        <v>-5.4117859996040352E-2</v>
      </c>
      <c r="L346" s="34"/>
      <c r="M346" s="34"/>
      <c r="N346" s="34"/>
      <c r="O346" s="34">
        <f t="shared" ca="1" si="63"/>
        <v>-4.9881868925258421E-2</v>
      </c>
      <c r="P346" s="34">
        <f t="shared" si="70"/>
        <v>-5.3765269175542932E-2</v>
      </c>
      <c r="Q346" s="35">
        <f t="shared" si="68"/>
        <v>40410.986700000001</v>
      </c>
      <c r="R346" s="34"/>
      <c r="S346" s="34">
        <f t="shared" si="69"/>
        <v>1.2432028669904374E-7</v>
      </c>
      <c r="T346" s="34">
        <v>1</v>
      </c>
      <c r="U346">
        <f t="shared" si="65"/>
        <v>1.2432028669904374E-7</v>
      </c>
    </row>
    <row r="347" spans="1:21">
      <c r="A347" s="77" t="s">
        <v>230</v>
      </c>
      <c r="B347" s="78" t="s">
        <v>110</v>
      </c>
      <c r="C347" s="79">
        <v>55475.550499999998</v>
      </c>
      <c r="D347" s="79">
        <v>6.9999999999999999E-4</v>
      </c>
      <c r="E347" s="34">
        <f t="shared" si="66"/>
        <v>31054.411449481009</v>
      </c>
      <c r="F347" s="34">
        <f t="shared" si="67"/>
        <v>31054.5</v>
      </c>
      <c r="G347" s="34">
        <f t="shared" si="64"/>
        <v>-5.4026030004024506E-2</v>
      </c>
      <c r="H347" s="34"/>
      <c r="I347" s="34"/>
      <c r="J347" s="34"/>
      <c r="K347" s="34">
        <f>G347</f>
        <v>-5.4026030004024506E-2</v>
      </c>
      <c r="L347" s="34"/>
      <c r="M347" s="34"/>
      <c r="N347" s="34"/>
      <c r="O347" s="34">
        <f t="shared" ca="1" si="63"/>
        <v>-5.0676985473914749E-2</v>
      </c>
      <c r="P347" s="34">
        <f t="shared" si="70"/>
        <v>-5.4131282355994639E-2</v>
      </c>
      <c r="Q347" s="35">
        <f t="shared" si="68"/>
        <v>40457.050499999998</v>
      </c>
      <c r="R347" s="34"/>
      <c r="S347" s="34">
        <f t="shared" si="69"/>
        <v>1.1078057595244911E-8</v>
      </c>
      <c r="T347" s="34">
        <v>1</v>
      </c>
      <c r="U347">
        <f t="shared" si="65"/>
        <v>1.1078057595244911E-8</v>
      </c>
    </row>
    <row r="348" spans="1:21">
      <c r="A348" s="80" t="s">
        <v>229</v>
      </c>
      <c r="B348" s="81" t="s">
        <v>108</v>
      </c>
      <c r="C348" s="17">
        <v>55478.905400000003</v>
      </c>
      <c r="D348" s="17">
        <v>6.9999999999999999E-4</v>
      </c>
      <c r="E348" s="34">
        <f t="shared" si="66"/>
        <v>31059.910245823361</v>
      </c>
      <c r="F348" s="34">
        <f t="shared" si="67"/>
        <v>31060</v>
      </c>
      <c r="G348" s="34">
        <f t="shared" si="64"/>
        <v>-5.476039999484783E-2</v>
      </c>
      <c r="H348" s="34"/>
      <c r="I348" s="34"/>
      <c r="J348" s="34"/>
      <c r="K348" s="34">
        <f>G348</f>
        <v>-5.476039999484783E-2</v>
      </c>
      <c r="L348" s="34"/>
      <c r="M348" s="34"/>
      <c r="N348" s="34"/>
      <c r="O348" s="34">
        <f t="shared" ca="1" si="63"/>
        <v>-5.073490787149898E-2</v>
      </c>
      <c r="P348" s="34">
        <f t="shared" si="70"/>
        <v>-5.4157991350218711E-2</v>
      </c>
      <c r="Q348" s="35">
        <f t="shared" si="68"/>
        <v>40460.405400000003</v>
      </c>
      <c r="R348" s="34"/>
      <c r="S348" s="34">
        <f t="shared" si="69"/>
        <v>3.6289617512389296E-7</v>
      </c>
      <c r="T348" s="34">
        <v>1</v>
      </c>
      <c r="U348">
        <f t="shared" si="65"/>
        <v>3.6289617512389296E-7</v>
      </c>
    </row>
    <row r="349" spans="1:21">
      <c r="A349" s="31" t="s">
        <v>1209</v>
      </c>
      <c r="B349" s="31" t="s">
        <v>108</v>
      </c>
      <c r="C349" s="30">
        <v>55506.970600000001</v>
      </c>
      <c r="D349" s="119" t="s">
        <v>273</v>
      </c>
      <c r="E349" s="34">
        <f t="shared" si="66"/>
        <v>31105.910072675768</v>
      </c>
      <c r="F349" s="34">
        <f t="shared" si="67"/>
        <v>31106</v>
      </c>
      <c r="G349" s="34">
        <f t="shared" si="64"/>
        <v>-5.4866039994521998E-2</v>
      </c>
      <c r="H349" s="34"/>
      <c r="J349" s="34">
        <f>G349</f>
        <v>-5.4866039994521998E-2</v>
      </c>
      <c r="L349" s="34"/>
      <c r="M349" s="34"/>
      <c r="N349" s="34"/>
      <c r="O349" s="34">
        <f t="shared" ca="1" si="63"/>
        <v>-5.1219349742203546E-2</v>
      </c>
      <c r="P349" s="34">
        <f t="shared" si="70"/>
        <v>-5.4381619118999441E-2</v>
      </c>
      <c r="Q349" s="35">
        <f t="shared" si="68"/>
        <v>40488.470600000001</v>
      </c>
      <c r="R349" s="34"/>
      <c r="S349" s="34">
        <f t="shared" si="69"/>
        <v>2.3466358464204022E-7</v>
      </c>
      <c r="T349" s="34">
        <v>1</v>
      </c>
      <c r="U349">
        <f t="shared" si="65"/>
        <v>2.3466358464204022E-7</v>
      </c>
    </row>
    <row r="350" spans="1:21">
      <c r="A350" s="17" t="s">
        <v>258</v>
      </c>
      <c r="B350" s="81" t="s">
        <v>110</v>
      </c>
      <c r="C350" s="17">
        <v>55521.616600000001</v>
      </c>
      <c r="D350" s="17">
        <v>2.9999999999999997E-4</v>
      </c>
      <c r="E350" s="34">
        <f t="shared" si="66"/>
        <v>31129.915369772545</v>
      </c>
      <c r="F350" s="34">
        <f t="shared" si="67"/>
        <v>31130</v>
      </c>
      <c r="G350" s="34">
        <f t="shared" si="64"/>
        <v>-5.1634199997351971E-2</v>
      </c>
      <c r="H350" s="34"/>
      <c r="I350" s="34"/>
      <c r="J350" s="34"/>
      <c r="L350" s="34"/>
      <c r="M350" s="34"/>
      <c r="N350" s="34">
        <f>G350</f>
        <v>-5.1634199997351971E-2</v>
      </c>
      <c r="O350" s="34">
        <f t="shared" ca="1" si="63"/>
        <v>-5.1472102022571131E-2</v>
      </c>
      <c r="P350" s="34">
        <f t="shared" si="70"/>
        <v>-5.4498467124070159E-2</v>
      </c>
      <c r="Q350" s="35">
        <f t="shared" si="68"/>
        <v>40503.116600000001</v>
      </c>
      <c r="R350" s="34"/>
      <c r="S350" s="34">
        <f t="shared" si="69"/>
        <v>8.2040261731984654E-6</v>
      </c>
      <c r="T350" s="34">
        <v>1</v>
      </c>
      <c r="U350">
        <f t="shared" si="65"/>
        <v>8.2040261731984654E-6</v>
      </c>
    </row>
    <row r="351" spans="1:21">
      <c r="A351" s="80" t="s">
        <v>262</v>
      </c>
      <c r="B351" s="78" t="s">
        <v>108</v>
      </c>
      <c r="C351" s="79">
        <v>55792.501499999998</v>
      </c>
      <c r="D351" s="79">
        <v>2.0000000000000001E-4</v>
      </c>
      <c r="E351" s="34">
        <f t="shared" si="66"/>
        <v>31573.905025892316</v>
      </c>
      <c r="F351" s="34">
        <f t="shared" si="67"/>
        <v>31574</v>
      </c>
      <c r="G351" s="34">
        <f t="shared" si="64"/>
        <v>-5.7945159998780582E-2</v>
      </c>
      <c r="H351" s="34"/>
      <c r="I351" s="34"/>
      <c r="J351" s="34"/>
      <c r="K351" s="34">
        <f>G351</f>
        <v>-5.7945159998780582E-2</v>
      </c>
      <c r="L351" s="34"/>
      <c r="M351" s="34"/>
      <c r="N351" s="34"/>
      <c r="O351" s="34">
        <f t="shared" ca="1" si="63"/>
        <v>-5.6148019209371514E-2</v>
      </c>
      <c r="P351" s="34">
        <f t="shared" si="70"/>
        <v>-5.6681509240555594E-2</v>
      </c>
      <c r="Q351" s="35">
        <f t="shared" si="68"/>
        <v>40774.001499999998</v>
      </c>
      <c r="R351" s="34"/>
      <c r="S351" s="34">
        <f t="shared" si="69"/>
        <v>1.5968132387625868E-6</v>
      </c>
      <c r="T351" s="34">
        <v>1</v>
      </c>
      <c r="U351">
        <f t="shared" si="65"/>
        <v>1.5968132387625868E-6</v>
      </c>
    </row>
    <row r="352" spans="1:21">
      <c r="A352" s="31" t="s">
        <v>1222</v>
      </c>
      <c r="B352" s="31" t="s">
        <v>108</v>
      </c>
      <c r="C352" s="30">
        <v>55850.460400000004</v>
      </c>
      <c r="D352" s="30" t="s">
        <v>273</v>
      </c>
      <c r="E352" s="34">
        <f t="shared" si="66"/>
        <v>31668.901653906956</v>
      </c>
      <c r="F352" s="34">
        <f t="shared" si="67"/>
        <v>31669</v>
      </c>
      <c r="G352" s="34">
        <f t="shared" si="64"/>
        <v>-6.0002459991665091E-2</v>
      </c>
      <c r="H352" s="34"/>
      <c r="I352" s="34">
        <f>G352</f>
        <v>-6.0002459991665091E-2</v>
      </c>
      <c r="J352" s="34"/>
      <c r="L352" s="34"/>
      <c r="M352" s="34"/>
      <c r="N352" s="34"/>
      <c r="O352" s="34">
        <f t="shared" ref="O352:O372" ca="1" si="71">+C$11+C$12*F352</f>
        <v>-5.7148496985826525E-2</v>
      </c>
      <c r="P352" s="34">
        <f t="shared" si="70"/>
        <v>-5.7153863735580061E-2</v>
      </c>
      <c r="Q352" s="35">
        <f t="shared" si="68"/>
        <v>40831.960400000004</v>
      </c>
      <c r="R352" s="34"/>
      <c r="S352" s="34">
        <f t="shared" si="69"/>
        <v>8.1145006301816504E-6</v>
      </c>
      <c r="T352" s="34">
        <v>1</v>
      </c>
      <c r="U352">
        <f t="shared" si="65"/>
        <v>8.1145006301816504E-6</v>
      </c>
    </row>
    <row r="353" spans="1:21">
      <c r="A353" s="80" t="s">
        <v>259</v>
      </c>
      <c r="B353" s="81" t="s">
        <v>108</v>
      </c>
      <c r="C353" s="17">
        <v>55873.646200000003</v>
      </c>
      <c r="D353" s="17">
        <v>1E-4</v>
      </c>
      <c r="E353" s="34">
        <f t="shared" si="66"/>
        <v>31706.903976549751</v>
      </c>
      <c r="F353" s="34">
        <f t="shared" si="67"/>
        <v>31707</v>
      </c>
      <c r="G353" s="34">
        <f t="shared" si="64"/>
        <v>-5.8585380000295117E-2</v>
      </c>
      <c r="H353" s="34"/>
      <c r="I353" s="34"/>
      <c r="J353" s="34"/>
      <c r="L353" s="34"/>
      <c r="M353" s="34"/>
      <c r="N353" s="34">
        <f>G353</f>
        <v>-5.8585380000295117E-2</v>
      </c>
      <c r="O353" s="34">
        <f t="shared" ca="1" si="71"/>
        <v>-5.7548688096408562E-2</v>
      </c>
      <c r="P353" s="34">
        <f t="shared" si="70"/>
        <v>-5.7343324914656539E-2</v>
      </c>
      <c r="Q353" s="35">
        <f t="shared" si="68"/>
        <v>40855.146200000003</v>
      </c>
      <c r="R353" s="34"/>
      <c r="S353" s="34">
        <f t="shared" si="69"/>
        <v>1.5427008357606564E-6</v>
      </c>
      <c r="T353" s="34">
        <v>1</v>
      </c>
      <c r="U353">
        <f t="shared" si="65"/>
        <v>1.5427008357606564E-6</v>
      </c>
    </row>
    <row r="354" spans="1:21">
      <c r="A354" s="80" t="s">
        <v>267</v>
      </c>
      <c r="B354" s="81" t="s">
        <v>108</v>
      </c>
      <c r="C354" s="17">
        <v>55873.646200000003</v>
      </c>
      <c r="D354" s="17">
        <v>1E-4</v>
      </c>
      <c r="E354" s="34">
        <f t="shared" si="66"/>
        <v>31706.903976549751</v>
      </c>
      <c r="F354" s="34">
        <f t="shared" si="67"/>
        <v>31707</v>
      </c>
      <c r="G354" s="34">
        <f t="shared" si="64"/>
        <v>-5.8585380000295117E-2</v>
      </c>
      <c r="H354" s="34"/>
      <c r="I354" s="34"/>
      <c r="J354" s="34"/>
      <c r="K354" s="34">
        <f>G354</f>
        <v>-5.8585380000295117E-2</v>
      </c>
      <c r="L354" s="34"/>
      <c r="M354" s="34"/>
      <c r="N354" s="34"/>
      <c r="O354" s="34">
        <f t="shared" ca="1" si="71"/>
        <v>-5.7548688096408562E-2</v>
      </c>
      <c r="P354" s="34">
        <f t="shared" si="70"/>
        <v>-5.7343324914656539E-2</v>
      </c>
      <c r="Q354" s="35">
        <f t="shared" si="68"/>
        <v>40855.146200000003</v>
      </c>
      <c r="R354" s="34"/>
      <c r="S354" s="34">
        <f t="shared" si="69"/>
        <v>1.5427008357606564E-6</v>
      </c>
      <c r="T354" s="34">
        <v>1</v>
      </c>
      <c r="U354">
        <f t="shared" si="65"/>
        <v>1.5427008357606564E-6</v>
      </c>
    </row>
    <row r="355" spans="1:21">
      <c r="A355" s="80" t="s">
        <v>268</v>
      </c>
      <c r="B355" s="81" t="s">
        <v>108</v>
      </c>
      <c r="C355" s="17">
        <v>55877.305079999998</v>
      </c>
      <c r="D355" s="17">
        <v>1E-4</v>
      </c>
      <c r="E355" s="34">
        <f t="shared" si="66"/>
        <v>31712.901006553941</v>
      </c>
      <c r="F355" s="34">
        <f t="shared" si="67"/>
        <v>31713</v>
      </c>
      <c r="G355" s="34">
        <f t="shared" si="64"/>
        <v>-6.0397419998480473E-2</v>
      </c>
      <c r="H355" s="34"/>
      <c r="I355" s="34"/>
      <c r="J355" s="34"/>
      <c r="K355" s="34">
        <f>G355</f>
        <v>-6.0397419998480473E-2</v>
      </c>
      <c r="L355" s="34"/>
      <c r="M355" s="34"/>
      <c r="N355" s="34"/>
      <c r="O355" s="34">
        <f t="shared" ca="1" si="71"/>
        <v>-5.7611876166500486E-2</v>
      </c>
      <c r="P355" s="34">
        <f t="shared" si="70"/>
        <v>-5.7373266967981562E-2</v>
      </c>
      <c r="Q355" s="35">
        <f t="shared" si="68"/>
        <v>40858.805079999998</v>
      </c>
      <c r="R355" s="34"/>
      <c r="S355" s="34">
        <f t="shared" si="69"/>
        <v>9.145501551875745E-6</v>
      </c>
      <c r="T355" s="34">
        <v>1</v>
      </c>
      <c r="U355">
        <f t="shared" si="65"/>
        <v>9.145501551875745E-6</v>
      </c>
    </row>
    <row r="356" spans="1:21">
      <c r="A356" s="80" t="s">
        <v>259</v>
      </c>
      <c r="B356" s="81" t="s">
        <v>108</v>
      </c>
      <c r="C356" s="17">
        <v>55906.589500000002</v>
      </c>
      <c r="D356" s="17">
        <v>2.0000000000000001E-4</v>
      </c>
      <c r="E356" s="34">
        <f t="shared" si="66"/>
        <v>31760.899176867119</v>
      </c>
      <c r="F356" s="34">
        <f t="shared" si="67"/>
        <v>31761</v>
      </c>
      <c r="G356" s="34">
        <f t="shared" si="64"/>
        <v>-6.151374000182841E-2</v>
      </c>
      <c r="H356" s="34"/>
      <c r="I356" s="34"/>
      <c r="J356" s="34"/>
      <c r="L356" s="34"/>
      <c r="M356" s="34"/>
      <c r="N356" s="34">
        <f>G356</f>
        <v>-6.151374000182841E-2</v>
      </c>
      <c r="O356" s="34">
        <f t="shared" ca="1" si="71"/>
        <v>-5.8117380727235657E-2</v>
      </c>
      <c r="P356" s="34">
        <f t="shared" si="70"/>
        <v>-5.7613069764926944E-2</v>
      </c>
      <c r="Q356" s="35">
        <f t="shared" si="68"/>
        <v>40888.089500000002</v>
      </c>
      <c r="R356" s="34"/>
      <c r="S356" s="34">
        <f t="shared" si="69"/>
        <v>1.5215228297048937E-5</v>
      </c>
      <c r="T356" s="34">
        <v>1</v>
      </c>
      <c r="U356">
        <f t="shared" si="65"/>
        <v>1.5215228297048937E-5</v>
      </c>
    </row>
    <row r="357" spans="1:21">
      <c r="A357" s="80" t="s">
        <v>267</v>
      </c>
      <c r="B357" s="81" t="s">
        <v>108</v>
      </c>
      <c r="C357" s="17">
        <v>55906.589500000002</v>
      </c>
      <c r="D357" s="17">
        <v>2.0000000000000001E-4</v>
      </c>
      <c r="E357" s="34">
        <f t="shared" si="66"/>
        <v>31760.899176867119</v>
      </c>
      <c r="F357" s="34">
        <f t="shared" si="67"/>
        <v>31761</v>
      </c>
      <c r="G357" s="34">
        <f t="shared" si="64"/>
        <v>-6.151374000182841E-2</v>
      </c>
      <c r="H357" s="34"/>
      <c r="I357" s="34"/>
      <c r="J357" s="34"/>
      <c r="K357" s="34">
        <f>G357</f>
        <v>-6.151374000182841E-2</v>
      </c>
      <c r="L357" s="34"/>
      <c r="M357" s="34"/>
      <c r="N357" s="34"/>
      <c r="O357" s="34">
        <f t="shared" ca="1" si="71"/>
        <v>-5.8117380727235657E-2</v>
      </c>
      <c r="P357" s="34">
        <f t="shared" si="70"/>
        <v>-5.7613069764926944E-2</v>
      </c>
      <c r="Q357" s="35">
        <f t="shared" si="68"/>
        <v>40888.089500000002</v>
      </c>
      <c r="R357" s="34"/>
      <c r="S357" s="34">
        <f t="shared" si="69"/>
        <v>1.5215228297048937E-5</v>
      </c>
      <c r="T357" s="34">
        <v>1</v>
      </c>
      <c r="U357">
        <f t="shared" si="65"/>
        <v>1.5215228297048937E-5</v>
      </c>
    </row>
    <row r="358" spans="1:21" s="10" customFormat="1">
      <c r="A358" s="17" t="s">
        <v>1266</v>
      </c>
      <c r="B358" s="81" t="s">
        <v>108</v>
      </c>
      <c r="C358" s="17">
        <v>56155.514900000002</v>
      </c>
      <c r="D358" s="17">
        <v>2.5000000000000001E-4</v>
      </c>
      <c r="E358" s="10">
        <f t="shared" si="66"/>
        <v>32168.896458168063</v>
      </c>
      <c r="F358" s="10">
        <f t="shared" si="67"/>
        <v>32169</v>
      </c>
      <c r="G358" s="10">
        <f t="shared" si="64"/>
        <v>-6.3172459995257668E-2</v>
      </c>
      <c r="K358" s="10">
        <f>G358</f>
        <v>-6.3172459995257668E-2</v>
      </c>
      <c r="O358" s="10">
        <f t="shared" ca="1" si="71"/>
        <v>-6.2414169493484661E-2</v>
      </c>
      <c r="P358" s="10">
        <f t="shared" si="70"/>
        <v>-5.9670513010410278E-2</v>
      </c>
      <c r="Q358" s="121">
        <f t="shared" si="68"/>
        <v>41137.014900000002</v>
      </c>
      <c r="S358" s="10">
        <f t="shared" si="69"/>
        <v>1.2263632684681725E-5</v>
      </c>
      <c r="T358" s="10">
        <v>1</v>
      </c>
      <c r="U358" s="10">
        <f t="shared" si="65"/>
        <v>1.2263632684681725E-5</v>
      </c>
    </row>
    <row r="359" spans="1:21" s="10" customFormat="1">
      <c r="A359" s="80" t="s">
        <v>262</v>
      </c>
      <c r="B359" s="78" t="s">
        <v>110</v>
      </c>
      <c r="C359" s="79">
        <v>56162.5334</v>
      </c>
      <c r="D359" s="79">
        <v>6.9999999999999999E-4</v>
      </c>
      <c r="E359" s="10">
        <f t="shared" si="66"/>
        <v>32180.400020756733</v>
      </c>
      <c r="F359" s="10">
        <f t="shared" si="67"/>
        <v>32180.5</v>
      </c>
      <c r="G359" s="10">
        <f t="shared" si="64"/>
        <v>-6.0998870001640171E-2</v>
      </c>
      <c r="K359" s="10">
        <f>G359</f>
        <v>-6.0998870001640171E-2</v>
      </c>
      <c r="O359" s="10">
        <f t="shared" ca="1" si="71"/>
        <v>-6.2535279961160761E-2</v>
      </c>
      <c r="P359" s="10">
        <f t="shared" si="70"/>
        <v>-5.9729000441016603E-2</v>
      </c>
      <c r="Q359" s="121">
        <f t="shared" si="68"/>
        <v>41144.0334</v>
      </c>
      <c r="S359" s="10">
        <f t="shared" si="69"/>
        <v>1.6125687009982944E-6</v>
      </c>
      <c r="T359" s="10">
        <v>1</v>
      </c>
      <c r="U359" s="10">
        <f t="shared" si="65"/>
        <v>1.6125687009982944E-6</v>
      </c>
    </row>
    <row r="360" spans="1:21" s="10" customFormat="1">
      <c r="A360" s="80" t="s">
        <v>262</v>
      </c>
      <c r="B360" s="78" t="s">
        <v>110</v>
      </c>
      <c r="C360" s="79">
        <v>56167.412100000001</v>
      </c>
      <c r="D360" s="79">
        <v>5.0000000000000001E-4</v>
      </c>
      <c r="E360" s="10">
        <f t="shared" si="66"/>
        <v>32188.396377642304</v>
      </c>
      <c r="F360" s="10">
        <f t="shared" si="67"/>
        <v>32188.5</v>
      </c>
      <c r="G360" s="10">
        <f t="shared" si="64"/>
        <v>-6.3221589996828698E-2</v>
      </c>
      <c r="K360" s="10">
        <f>G360</f>
        <v>-6.3221589996828698E-2</v>
      </c>
      <c r="O360" s="10">
        <f t="shared" ca="1" si="71"/>
        <v>-6.261953072128329E-2</v>
      </c>
      <c r="P360" s="10">
        <f t="shared" si="70"/>
        <v>-5.976970338081302E-2</v>
      </c>
      <c r="Q360" s="121">
        <f t="shared" si="68"/>
        <v>41148.912100000001</v>
      </c>
      <c r="S360" s="10">
        <f t="shared" si="69"/>
        <v>1.1915521209828163E-5</v>
      </c>
      <c r="T360" s="10">
        <v>1</v>
      </c>
      <c r="U360" s="10">
        <f t="shared" si="65"/>
        <v>1.1915521209828163E-5</v>
      </c>
    </row>
    <row r="361" spans="1:21" s="10" customFormat="1">
      <c r="A361" s="10" t="s">
        <v>1243</v>
      </c>
      <c r="B361" s="10" t="s">
        <v>108</v>
      </c>
      <c r="C361" s="17">
        <v>56195.782800000001</v>
      </c>
      <c r="D361" s="122" t="s">
        <v>273</v>
      </c>
      <c r="E361" s="10">
        <f t="shared" si="66"/>
        <v>32234.896929488779</v>
      </c>
      <c r="F361" s="10">
        <f t="shared" si="67"/>
        <v>32235</v>
      </c>
      <c r="G361" s="10">
        <f t="shared" si="64"/>
        <v>-6.288489999860758E-2</v>
      </c>
      <c r="J361" s="10">
        <f>G361</f>
        <v>-6.288489999860758E-2</v>
      </c>
      <c r="O361" s="10">
        <f t="shared" ca="1" si="71"/>
        <v>-6.3109238264495493E-2</v>
      </c>
      <c r="P361" s="10">
        <f t="shared" si="70"/>
        <v>-6.00065496539691E-2</v>
      </c>
      <c r="Q361" s="121">
        <f t="shared" si="68"/>
        <v>41177.282800000001</v>
      </c>
      <c r="S361" s="10">
        <f t="shared" si="69"/>
        <v>8.2849007064804514E-6</v>
      </c>
      <c r="T361" s="10">
        <v>1</v>
      </c>
      <c r="U361" s="10">
        <f t="shared" si="65"/>
        <v>8.2849007064804514E-6</v>
      </c>
    </row>
    <row r="362" spans="1:21" s="10" customFormat="1">
      <c r="A362" s="80" t="s">
        <v>266</v>
      </c>
      <c r="B362" s="81" t="s">
        <v>108</v>
      </c>
      <c r="C362" s="17">
        <v>56195.782899999998</v>
      </c>
      <c r="D362" s="17">
        <v>1E-4</v>
      </c>
      <c r="E362" s="10">
        <f t="shared" si="66"/>
        <v>32234.89709339221</v>
      </c>
      <c r="F362" s="10">
        <f t="shared" si="67"/>
        <v>32235</v>
      </c>
      <c r="G362" s="10">
        <f t="shared" si="64"/>
        <v>-6.2784900001133792E-2</v>
      </c>
      <c r="K362" s="10">
        <f>G362</f>
        <v>-6.2784900001133792E-2</v>
      </c>
      <c r="O362" s="10">
        <f t="shared" ca="1" si="71"/>
        <v>-6.3109238264495493E-2</v>
      </c>
      <c r="P362" s="10">
        <f t="shared" si="70"/>
        <v>-6.00065496539691E-2</v>
      </c>
      <c r="Q362" s="121">
        <f t="shared" si="68"/>
        <v>41177.282899999998</v>
      </c>
      <c r="S362" s="10">
        <f t="shared" si="69"/>
        <v>7.7192306515901635E-6</v>
      </c>
      <c r="T362" s="10">
        <v>1</v>
      </c>
      <c r="U362" s="10">
        <f t="shared" si="65"/>
        <v>7.7192306515901635E-6</v>
      </c>
    </row>
    <row r="363" spans="1:21" s="10" customFormat="1">
      <c r="A363" s="80" t="s">
        <v>262</v>
      </c>
      <c r="B363" s="78" t="s">
        <v>110</v>
      </c>
      <c r="C363" s="79">
        <v>56197.310100000002</v>
      </c>
      <c r="D363" s="79">
        <v>8.0000000000000004E-4</v>
      </c>
      <c r="E363" s="10">
        <f t="shared" si="66"/>
        <v>32237.400226652233</v>
      </c>
      <c r="F363" s="10">
        <f t="shared" si="67"/>
        <v>32237.5</v>
      </c>
      <c r="G363" s="10">
        <f t="shared" si="64"/>
        <v>-6.087324999680277E-2</v>
      </c>
      <c r="K363" s="10">
        <f>G363</f>
        <v>-6.087324999680277E-2</v>
      </c>
      <c r="O363" s="10">
        <f t="shared" ca="1" si="71"/>
        <v>-6.313556662703379E-2</v>
      </c>
      <c r="P363" s="10">
        <f t="shared" si="70"/>
        <v>-6.0019295913445146E-2</v>
      </c>
      <c r="Q363" s="121">
        <f t="shared" si="68"/>
        <v>41178.810100000002</v>
      </c>
      <c r="S363" s="10">
        <f t="shared" si="69"/>
        <v>7.292375764831588E-7</v>
      </c>
      <c r="T363" s="10">
        <v>1</v>
      </c>
      <c r="U363" s="10">
        <f t="shared" si="65"/>
        <v>7.292375764831588E-7</v>
      </c>
    </row>
    <row r="364" spans="1:21" s="10" customFormat="1">
      <c r="A364" s="123" t="s">
        <v>265</v>
      </c>
      <c r="B364" s="120" t="s">
        <v>108</v>
      </c>
      <c r="C364" s="17">
        <v>56206.764999999999</v>
      </c>
      <c r="D364" s="17">
        <v>1E-4</v>
      </c>
      <c r="E364" s="10">
        <f t="shared" si="66"/>
        <v>32252.897132532351</v>
      </c>
      <c r="F364" s="10">
        <f t="shared" si="67"/>
        <v>32253</v>
      </c>
      <c r="G364" s="10">
        <f t="shared" si="64"/>
        <v>-6.2761020002653822E-2</v>
      </c>
      <c r="L364" s="10">
        <f>G364</f>
        <v>-6.2761020002653822E-2</v>
      </c>
      <c r="O364" s="10">
        <f t="shared" ca="1" si="71"/>
        <v>-6.329880247477121E-2</v>
      </c>
      <c r="P364" s="10">
        <f t="shared" si="70"/>
        <v>-6.0098351394004712E-2</v>
      </c>
      <c r="Q364" s="121">
        <f t="shared" si="68"/>
        <v>41188.264999999999</v>
      </c>
      <c r="S364" s="10">
        <f t="shared" si="69"/>
        <v>7.0898041194853885E-6</v>
      </c>
      <c r="T364" s="10">
        <v>1</v>
      </c>
      <c r="U364" s="10">
        <f t="shared" si="65"/>
        <v>7.0898041194853885E-6</v>
      </c>
    </row>
    <row r="365" spans="1:21" s="10" customFormat="1">
      <c r="A365" s="80" t="s">
        <v>263</v>
      </c>
      <c r="B365" s="81" t="s">
        <v>108</v>
      </c>
      <c r="C365" s="17">
        <v>56261.673600000002</v>
      </c>
      <c r="D365" s="17">
        <v>2.0000000000000001E-4</v>
      </c>
      <c r="E365" s="10">
        <f t="shared" si="66"/>
        <v>32342.89421406779</v>
      </c>
      <c r="F365" s="10">
        <f t="shared" si="67"/>
        <v>32343</v>
      </c>
      <c r="G365" s="10">
        <f t="shared" si="64"/>
        <v>-6.4541619998635724E-2</v>
      </c>
      <c r="K365" s="10">
        <f t="shared" ref="K365:K372" si="72">G365</f>
        <v>-6.4541619998635724E-2</v>
      </c>
      <c r="O365" s="10">
        <f t="shared" ca="1" si="71"/>
        <v>-6.4246623526149627E-2</v>
      </c>
      <c r="P365" s="10">
        <f t="shared" si="70"/>
        <v>-6.0558358982977463E-2</v>
      </c>
      <c r="Q365" s="121">
        <f t="shared" si="68"/>
        <v>41243.173600000002</v>
      </c>
      <c r="S365" s="10">
        <f t="shared" si="69"/>
        <v>1.5866368318862883E-5</v>
      </c>
      <c r="T365" s="10">
        <v>1</v>
      </c>
      <c r="U365" s="10">
        <f t="shared" si="65"/>
        <v>1.5866368318862883E-5</v>
      </c>
    </row>
    <row r="366" spans="1:21" s="10" customFormat="1">
      <c r="A366" s="17" t="s">
        <v>1266</v>
      </c>
      <c r="B366" s="81" t="s">
        <v>110</v>
      </c>
      <c r="C366" s="17">
        <v>56291.265059999998</v>
      </c>
      <c r="D366" s="17">
        <v>3.4000000000000002E-4</v>
      </c>
      <c r="E366" s="10">
        <f t="shared" si="66"/>
        <v>32391.395633487922</v>
      </c>
      <c r="F366" s="10">
        <f t="shared" si="67"/>
        <v>32391.5</v>
      </c>
      <c r="G366" s="10">
        <f t="shared" si="64"/>
        <v>-6.3675609999336302E-2</v>
      </c>
      <c r="K366" s="10">
        <f t="shared" si="72"/>
        <v>-6.3675609999336302E-2</v>
      </c>
      <c r="O366" s="10">
        <f t="shared" ca="1" si="71"/>
        <v>-6.475739375939249E-2</v>
      </c>
      <c r="P366" s="10">
        <f t="shared" si="70"/>
        <v>-6.0806942268655989E-2</v>
      </c>
      <c r="Q366" s="121">
        <f t="shared" si="68"/>
        <v>41272.765059999998</v>
      </c>
      <c r="S366" s="10">
        <f t="shared" si="69"/>
        <v>8.229254549046538E-6</v>
      </c>
      <c r="T366" s="10">
        <v>1</v>
      </c>
      <c r="U366" s="10">
        <f t="shared" si="65"/>
        <v>8.229254549046538E-6</v>
      </c>
    </row>
    <row r="367" spans="1:21" s="10" customFormat="1">
      <c r="A367" s="80" t="s">
        <v>264</v>
      </c>
      <c r="B367" s="81" t="s">
        <v>108</v>
      </c>
      <c r="C367" s="17">
        <v>56536.831100000003</v>
      </c>
      <c r="D367" s="17">
        <v>2.0000000000000001E-4</v>
      </c>
      <c r="E367" s="10">
        <f t="shared" si="66"/>
        <v>32793.886808353323</v>
      </c>
      <c r="F367" s="10">
        <f t="shared" si="67"/>
        <v>32794</v>
      </c>
      <c r="G367" s="10">
        <f t="shared" si="64"/>
        <v>-6.9059959998412523E-2</v>
      </c>
      <c r="K367" s="10">
        <f t="shared" si="72"/>
        <v>-6.9059959998412523E-2</v>
      </c>
      <c r="O367" s="10">
        <f t="shared" ca="1" si="71"/>
        <v>-6.8996260128057263E-2</v>
      </c>
      <c r="P367" s="10">
        <f t="shared" si="70"/>
        <v>-6.2888582184580821E-2</v>
      </c>
      <c r="Q367" s="121">
        <f t="shared" si="68"/>
        <v>41518.331100000003</v>
      </c>
      <c r="S367" s="10">
        <f t="shared" si="69"/>
        <v>3.8085904121054159E-5</v>
      </c>
      <c r="T367" s="10">
        <v>1</v>
      </c>
      <c r="U367" s="10">
        <f t="shared" si="65"/>
        <v>3.8085904121054159E-5</v>
      </c>
    </row>
    <row r="368" spans="1:21" s="10" customFormat="1">
      <c r="A368" s="80" t="s">
        <v>264</v>
      </c>
      <c r="B368" s="81" t="s">
        <v>108</v>
      </c>
      <c r="C368" s="17">
        <v>56536.832999999999</v>
      </c>
      <c r="D368" s="17">
        <v>2.0000000000000001E-4</v>
      </c>
      <c r="E368" s="10">
        <f t="shared" si="66"/>
        <v>32793.889922518581</v>
      </c>
      <c r="F368" s="10">
        <f t="shared" si="67"/>
        <v>32794</v>
      </c>
      <c r="G368" s="10">
        <f t="shared" si="64"/>
        <v>-6.7159960002754815E-2</v>
      </c>
      <c r="K368" s="10">
        <f t="shared" si="72"/>
        <v>-6.7159960002754815E-2</v>
      </c>
      <c r="O368" s="10">
        <f t="shared" ca="1" si="71"/>
        <v>-6.8996260128057263E-2</v>
      </c>
      <c r="P368" s="10">
        <f t="shared" si="70"/>
        <v>-6.2888582184580821E-2</v>
      </c>
      <c r="Q368" s="121">
        <f t="shared" si="68"/>
        <v>41518.332999999999</v>
      </c>
      <c r="S368" s="10">
        <f t="shared" si="69"/>
        <v>1.8244668465588828E-5</v>
      </c>
      <c r="T368" s="10">
        <v>1</v>
      </c>
      <c r="U368" s="10">
        <f t="shared" si="65"/>
        <v>1.8244668465588828E-5</v>
      </c>
    </row>
    <row r="369" spans="1:21" s="10" customFormat="1">
      <c r="A369" s="80" t="s">
        <v>264</v>
      </c>
      <c r="B369" s="81" t="s">
        <v>108</v>
      </c>
      <c r="C369" s="17">
        <v>56566.730300000003</v>
      </c>
      <c r="D369" s="17">
        <v>2.9999999999999997E-4</v>
      </c>
      <c r="E369" s="10">
        <f t="shared" si="66"/>
        <v>32842.892624204469</v>
      </c>
      <c r="F369" s="10">
        <f t="shared" si="67"/>
        <v>32843</v>
      </c>
      <c r="G369" s="10">
        <f t="shared" si="64"/>
        <v>-6.5511619999597315E-2</v>
      </c>
      <c r="K369" s="10">
        <f t="shared" si="72"/>
        <v>-6.5511619999597315E-2</v>
      </c>
      <c r="O369" s="10">
        <f t="shared" ca="1" si="71"/>
        <v>-6.9512296033807708E-2</v>
      </c>
      <c r="P369" s="10">
        <f t="shared" si="70"/>
        <v>-6.3144272768878268E-2</v>
      </c>
      <c r="Q369" s="121">
        <f t="shared" si="68"/>
        <v>41548.230300000003</v>
      </c>
      <c r="S369" s="10">
        <f t="shared" si="69"/>
        <v>5.6043329107931396E-6</v>
      </c>
      <c r="T369" s="10">
        <v>1</v>
      </c>
      <c r="U369" s="10">
        <f t="shared" si="65"/>
        <v>5.6043329107931396E-6</v>
      </c>
    </row>
    <row r="370" spans="1:21" s="10" customFormat="1">
      <c r="A370" s="17" t="s">
        <v>1266</v>
      </c>
      <c r="B370" s="81" t="s">
        <v>108</v>
      </c>
      <c r="C370" s="17">
        <v>56584.420610000001</v>
      </c>
      <c r="D370" s="17">
        <v>2.9999999999999997E-4</v>
      </c>
      <c r="E370" s="10">
        <f t="shared" si="66"/>
        <v>32871.887649964679</v>
      </c>
      <c r="F370" s="10">
        <f t="shared" si="67"/>
        <v>32872</v>
      </c>
      <c r="G370" s="10">
        <f t="shared" si="64"/>
        <v>-6.8546479997166898E-2</v>
      </c>
      <c r="K370" s="10">
        <f t="shared" si="72"/>
        <v>-6.8546479997166898E-2</v>
      </c>
      <c r="O370" s="10">
        <f t="shared" ca="1" si="71"/>
        <v>-6.9817705039251887E-2</v>
      </c>
      <c r="P370" s="10">
        <f t="shared" si="70"/>
        <v>-6.3295832306834887E-2</v>
      </c>
      <c r="Q370" s="121">
        <f t="shared" si="68"/>
        <v>41565.920610000001</v>
      </c>
      <c r="S370" s="10">
        <f t="shared" si="69"/>
        <v>2.756930116798888E-5</v>
      </c>
      <c r="T370" s="10">
        <v>1</v>
      </c>
      <c r="U370" s="10">
        <f t="shared" si="65"/>
        <v>2.756930116798888E-5</v>
      </c>
    </row>
    <row r="371" spans="1:21" s="10" customFormat="1">
      <c r="A371" s="17" t="s">
        <v>1266</v>
      </c>
      <c r="B371" s="81" t="s">
        <v>110</v>
      </c>
      <c r="C371" s="17">
        <v>56585.336069999998</v>
      </c>
      <c r="D371" s="17">
        <v>4.2999999999999999E-4</v>
      </c>
      <c r="E371" s="10">
        <f t="shared" si="66"/>
        <v>32873.388120351141</v>
      </c>
      <c r="F371" s="10">
        <f t="shared" si="67"/>
        <v>32873.5</v>
      </c>
      <c r="G371" s="10">
        <f t="shared" si="64"/>
        <v>-6.8259490006312262E-2</v>
      </c>
      <c r="K371" s="10">
        <f t="shared" si="72"/>
        <v>-6.8259490006312262E-2</v>
      </c>
      <c r="O371" s="10">
        <f t="shared" ca="1" si="71"/>
        <v>-6.9833502056774854E-2</v>
      </c>
      <c r="P371" s="10">
        <f t="shared" si="70"/>
        <v>-6.3303676294840822E-2</v>
      </c>
      <c r="Q371" s="121">
        <f t="shared" si="68"/>
        <v>41566.836069999998</v>
      </c>
      <c r="S371" s="10">
        <f t="shared" si="69"/>
        <v>2.4560089542808337E-5</v>
      </c>
      <c r="T371" s="10">
        <v>1</v>
      </c>
      <c r="U371" s="10">
        <f t="shared" si="65"/>
        <v>2.4560089542808337E-5</v>
      </c>
    </row>
    <row r="372" spans="1:21" s="10" customFormat="1">
      <c r="A372" s="77" t="s">
        <v>1265</v>
      </c>
      <c r="B372" s="78" t="s">
        <v>108</v>
      </c>
      <c r="C372" s="17">
        <v>56643.294500000004</v>
      </c>
      <c r="D372" s="79">
        <v>8.9999999999999993E-3</v>
      </c>
      <c r="E372" s="10">
        <f t="shared" si="66"/>
        <v>32968.383978019636</v>
      </c>
      <c r="F372" s="10">
        <f t="shared" si="67"/>
        <v>32968.5</v>
      </c>
      <c r="G372" s="10">
        <f t="shared" si="64"/>
        <v>-7.0786789990961552E-2</v>
      </c>
      <c r="K372" s="10">
        <f t="shared" si="72"/>
        <v>-7.0786789990961552E-2</v>
      </c>
      <c r="O372" s="10">
        <f t="shared" ca="1" si="71"/>
        <v>-7.0833979833229921E-2</v>
      </c>
      <c r="P372" s="10">
        <f t="shared" si="70"/>
        <v>-6.3801404312277585E-2</v>
      </c>
      <c r="Q372" s="121">
        <f t="shared" si="68"/>
        <v>41624.794500000004</v>
      </c>
      <c r="S372" s="10">
        <f t="shared" si="69"/>
        <v>4.8795613079963068E-5</v>
      </c>
      <c r="T372" s="10">
        <v>1</v>
      </c>
      <c r="U372" s="10">
        <f t="shared" si="65"/>
        <v>4.8795613079963068E-5</v>
      </c>
    </row>
    <row r="373" spans="1:21" s="10" customFormat="1">
      <c r="A373" s="79" t="s">
        <v>1267</v>
      </c>
      <c r="B373" s="81"/>
      <c r="C373" s="79">
        <v>56940.417800000003</v>
      </c>
      <c r="D373" s="79">
        <v>1.17E-2</v>
      </c>
      <c r="E373" s="10">
        <f t="shared" ref="E373:E395" si="73">+(C373-C$7)/C$8</f>
        <v>33455.379273040409</v>
      </c>
      <c r="F373" s="10">
        <f t="shared" ref="F373:F404" si="74">ROUND(2*E373,0)/2</f>
        <v>33455.5</v>
      </c>
      <c r="G373" s="10">
        <f t="shared" ref="G373:G395" si="75">+C373-(C$7+F373*C$8)</f>
        <v>-7.3657369997818023E-2</v>
      </c>
      <c r="K373" s="10">
        <f t="shared" ref="K373:K395" si="76">G373</f>
        <v>-7.3657369997818023E-2</v>
      </c>
      <c r="O373" s="10">
        <f t="shared" ref="O373:O395" ca="1" si="77">+C$11+C$12*F373</f>
        <v>-7.596274485568888E-2</v>
      </c>
      <c r="P373" s="10">
        <f t="shared" ref="P373:P395" si="78">+D$11+D$12*F373+D$13*F373^2</f>
        <v>-6.6382042780859976E-2</v>
      </c>
      <c r="Q373" s="121">
        <f t="shared" ref="Q373:Q395" si="79">+C373-15018.5</f>
        <v>41921.917800000003</v>
      </c>
      <c r="S373" s="10">
        <f t="shared" ref="S373:S395" si="80">+(P373-G373)^2</f>
        <v>5.2930386113810517E-5</v>
      </c>
      <c r="T373" s="10">
        <v>0.05</v>
      </c>
      <c r="U373" s="10">
        <f t="shared" ref="U373:U395" si="81">+T373*S373</f>
        <v>2.6465193056905259E-6</v>
      </c>
    </row>
    <row r="374" spans="1:21">
      <c r="A374" s="129" t="s">
        <v>1</v>
      </c>
      <c r="B374" s="130" t="s">
        <v>108</v>
      </c>
      <c r="C374" s="131">
        <v>57003.563300000002</v>
      </c>
      <c r="D374" s="131">
        <v>1E-4</v>
      </c>
      <c r="E374" s="10">
        <f t="shared" si="73"/>
        <v>33558.876916617111</v>
      </c>
      <c r="F374" s="10">
        <f t="shared" si="74"/>
        <v>33559</v>
      </c>
      <c r="G374" s="10">
        <f t="shared" si="75"/>
        <v>-7.509505999769317E-2</v>
      </c>
      <c r="H374" s="10"/>
      <c r="I374" s="10"/>
      <c r="J374" s="10"/>
      <c r="K374" s="10">
        <f t="shared" si="76"/>
        <v>-7.509505999769317E-2</v>
      </c>
      <c r="L374" s="10"/>
      <c r="M374" s="10"/>
      <c r="N374" s="10"/>
      <c r="O374" s="10">
        <f t="shared" ca="1" si="77"/>
        <v>-7.7052739064774112E-2</v>
      </c>
      <c r="P374" s="10">
        <f t="shared" si="78"/>
        <v>-6.6936775438108165E-2</v>
      </c>
      <c r="Q374" s="121">
        <f t="shared" si="79"/>
        <v>41985.063300000002</v>
      </c>
      <c r="R374" s="10"/>
      <c r="S374" s="10">
        <f t="shared" si="80"/>
        <v>6.6557606955163097E-5</v>
      </c>
      <c r="T374" s="10">
        <v>1</v>
      </c>
      <c r="U374" s="10">
        <f t="shared" si="81"/>
        <v>6.6557606955163097E-5</v>
      </c>
    </row>
    <row r="375" spans="1:21">
      <c r="A375" s="129" t="s">
        <v>3</v>
      </c>
      <c r="B375" s="130" t="s">
        <v>108</v>
      </c>
      <c r="C375" s="131">
        <v>57270.789400000001</v>
      </c>
      <c r="D375" s="131">
        <v>1E-4</v>
      </c>
      <c r="E375" s="10">
        <f t="shared" si="73"/>
        <v>33996.869673855443</v>
      </c>
      <c r="F375" s="10">
        <f t="shared" si="74"/>
        <v>33997</v>
      </c>
      <c r="G375" s="10">
        <f t="shared" si="75"/>
        <v>-7.9513979995681439E-2</v>
      </c>
      <c r="H375" s="10"/>
      <c r="I375" s="10"/>
      <c r="J375" s="10"/>
      <c r="K375" s="10">
        <f t="shared" si="76"/>
        <v>-7.9513979995681439E-2</v>
      </c>
      <c r="L375" s="10"/>
      <c r="M375" s="10"/>
      <c r="N375" s="10"/>
      <c r="O375" s="10">
        <f t="shared" ca="1" si="77"/>
        <v>-8.166546818148257E-2</v>
      </c>
      <c r="P375" s="10">
        <f t="shared" si="78"/>
        <v>-6.9308713538239669E-2</v>
      </c>
      <c r="Q375" s="121">
        <f t="shared" si="79"/>
        <v>42252.289400000001</v>
      </c>
      <c r="R375" s="10"/>
      <c r="S375" s="10">
        <f t="shared" si="80"/>
        <v>1.0414746346738608E-4</v>
      </c>
      <c r="T375" s="10">
        <v>1</v>
      </c>
      <c r="U375" s="10">
        <f t="shared" si="81"/>
        <v>1.0414746346738608E-4</v>
      </c>
    </row>
    <row r="376" spans="1:21">
      <c r="A376" s="129" t="s">
        <v>3</v>
      </c>
      <c r="B376" s="130" t="s">
        <v>108</v>
      </c>
      <c r="C376" s="131">
        <v>57297.632899999997</v>
      </c>
      <c r="D376" s="131">
        <v>2.0000000000000001E-4</v>
      </c>
      <c r="E376" s="10">
        <f t="shared" si="73"/>
        <v>34040.867092441891</v>
      </c>
      <c r="F376" s="10">
        <f t="shared" si="74"/>
        <v>34041</v>
      </c>
      <c r="G376" s="10">
        <f t="shared" si="75"/>
        <v>-8.1088940001791343E-2</v>
      </c>
      <c r="H376" s="10"/>
      <c r="I376" s="10"/>
      <c r="J376" s="10"/>
      <c r="K376" s="10">
        <f t="shared" si="76"/>
        <v>-8.1088940001791343E-2</v>
      </c>
      <c r="L376" s="10"/>
      <c r="M376" s="10"/>
      <c r="N376" s="10"/>
      <c r="O376" s="10">
        <f t="shared" ca="1" si="77"/>
        <v>-8.2128847362156476E-2</v>
      </c>
      <c r="P376" s="10">
        <f t="shared" si="78"/>
        <v>-6.9549169893483836E-2</v>
      </c>
      <c r="Q376" s="121">
        <f t="shared" si="79"/>
        <v>42279.132899999997</v>
      </c>
      <c r="R376" s="10"/>
      <c r="S376" s="10">
        <f t="shared" si="80"/>
        <v>1.3316629415258745E-4</v>
      </c>
      <c r="T376" s="10">
        <v>1</v>
      </c>
      <c r="U376" s="10">
        <f t="shared" si="81"/>
        <v>1.3316629415258745E-4</v>
      </c>
    </row>
    <row r="377" spans="1:21" s="10" customFormat="1">
      <c r="A377" s="124" t="s">
        <v>7</v>
      </c>
      <c r="B377" s="125" t="s">
        <v>108</v>
      </c>
      <c r="C377" s="126">
        <v>57299.463000000003</v>
      </c>
      <c r="D377" s="126" t="s">
        <v>9</v>
      </c>
      <c r="E377" s="10">
        <f t="shared" si="73"/>
        <v>34043.866689206676</v>
      </c>
      <c r="F377" s="10">
        <f t="shared" si="74"/>
        <v>34044</v>
      </c>
      <c r="G377" s="10">
        <f t="shared" si="75"/>
        <v>-8.1334959992091171E-2</v>
      </c>
      <c r="K377" s="10">
        <f t="shared" si="76"/>
        <v>-8.1334959992091171E-2</v>
      </c>
      <c r="O377" s="10">
        <f t="shared" ca="1" si="77"/>
        <v>-8.2160441397202466E-2</v>
      </c>
      <c r="P377" s="10">
        <f t="shared" si="78"/>
        <v>-6.9565579135031252E-2</v>
      </c>
      <c r="Q377" s="121">
        <f t="shared" si="79"/>
        <v>42280.963000000003</v>
      </c>
      <c r="S377" s="10">
        <f t="shared" si="80"/>
        <v>1.3851832575852846E-4</v>
      </c>
      <c r="T377" s="10">
        <v>1</v>
      </c>
      <c r="U377" s="10">
        <f t="shared" si="81"/>
        <v>1.3851832575852846E-4</v>
      </c>
    </row>
    <row r="378" spans="1:21">
      <c r="A378" s="129" t="s">
        <v>3</v>
      </c>
      <c r="B378" s="130" t="s">
        <v>108</v>
      </c>
      <c r="C378" s="131">
        <v>57322.645900000003</v>
      </c>
      <c r="D378" s="131">
        <v>5.9999999999999995E-4</v>
      </c>
      <c r="E378" s="10">
        <f t="shared" si="73"/>
        <v>34081.864258649854</v>
      </c>
      <c r="F378" s="10">
        <f t="shared" si="74"/>
        <v>34082</v>
      </c>
      <c r="G378" s="10">
        <f t="shared" si="75"/>
        <v>-8.2817880000220612E-2</v>
      </c>
      <c r="H378" s="10"/>
      <c r="I378" s="10"/>
      <c r="J378" s="10"/>
      <c r="K378" s="10">
        <f t="shared" si="76"/>
        <v>-8.2817880000220612E-2</v>
      </c>
      <c r="L378" s="10"/>
      <c r="M378" s="10"/>
      <c r="N378" s="10"/>
      <c r="O378" s="10">
        <f t="shared" ca="1" si="77"/>
        <v>-8.2560632507784448E-2</v>
      </c>
      <c r="P378" s="10">
        <f t="shared" si="78"/>
        <v>-6.9773589637918174E-2</v>
      </c>
      <c r="Q378" s="121">
        <f t="shared" si="79"/>
        <v>42304.145900000003</v>
      </c>
      <c r="R378" s="10"/>
      <c r="S378" s="10">
        <f t="shared" si="80"/>
        <v>1.7015351105605626E-4</v>
      </c>
      <c r="T378" s="10">
        <v>1</v>
      </c>
      <c r="U378" s="10">
        <f t="shared" si="81"/>
        <v>1.7015351105605626E-4</v>
      </c>
    </row>
    <row r="379" spans="1:21" s="10" customFormat="1">
      <c r="A379" s="124" t="s">
        <v>7</v>
      </c>
      <c r="B379" s="125" t="s">
        <v>108</v>
      </c>
      <c r="C379" s="126">
        <v>57328.443899999998</v>
      </c>
      <c r="D379" s="126" t="s">
        <v>8</v>
      </c>
      <c r="E379" s="10">
        <f t="shared" si="73"/>
        <v>34091.36737981379</v>
      </c>
      <c r="F379" s="10">
        <f t="shared" si="74"/>
        <v>34091.5</v>
      </c>
      <c r="G379" s="10">
        <f t="shared" si="75"/>
        <v>-8.0913609999697655E-2</v>
      </c>
      <c r="K379" s="10">
        <f t="shared" si="76"/>
        <v>-8.0913609999697655E-2</v>
      </c>
      <c r="O379" s="10">
        <f t="shared" ca="1" si="77"/>
        <v>-8.2660680285429944E-2</v>
      </c>
      <c r="P379" s="10">
        <f t="shared" si="78"/>
        <v>-6.9825638636949433E-2</v>
      </c>
      <c r="Q379" s="121">
        <f t="shared" si="79"/>
        <v>42309.943899999998</v>
      </c>
      <c r="S379" s="10">
        <f t="shared" si="80"/>
        <v>1.2294310894112468E-4</v>
      </c>
      <c r="T379" s="10">
        <v>1</v>
      </c>
      <c r="U379" s="10">
        <f t="shared" si="81"/>
        <v>1.2294310894112468E-4</v>
      </c>
    </row>
    <row r="380" spans="1:21">
      <c r="A380" s="129" t="s">
        <v>2</v>
      </c>
      <c r="B380" s="130" t="s">
        <v>108</v>
      </c>
      <c r="C380" s="131">
        <v>57344.613700000002</v>
      </c>
      <c r="D380" s="131">
        <v>1E-4</v>
      </c>
      <c r="E380" s="10">
        <f t="shared" si="73"/>
        <v>34117.870237453797</v>
      </c>
      <c r="F380" s="10">
        <f t="shared" si="74"/>
        <v>34118</v>
      </c>
      <c r="G380" s="10">
        <f t="shared" si="75"/>
        <v>-7.9170119992340915E-2</v>
      </c>
      <c r="H380" s="10"/>
      <c r="I380" s="10"/>
      <c r="J380" s="10"/>
      <c r="K380" s="10">
        <f t="shared" si="76"/>
        <v>-7.9170119992340915E-2</v>
      </c>
      <c r="L380" s="10"/>
      <c r="M380" s="10"/>
      <c r="N380" s="10"/>
      <c r="O380" s="10">
        <f t="shared" ca="1" si="77"/>
        <v>-8.2939760928335826E-2</v>
      </c>
      <c r="P380" s="10">
        <f t="shared" si="78"/>
        <v>-6.9970925989122024E-2</v>
      </c>
      <c r="Q380" s="121">
        <f t="shared" si="79"/>
        <v>42326.113700000002</v>
      </c>
      <c r="R380" s="10"/>
      <c r="S380" s="10">
        <f t="shared" si="80"/>
        <v>8.4625170308858416E-5</v>
      </c>
      <c r="T380" s="10">
        <v>1</v>
      </c>
      <c r="U380" s="10">
        <f t="shared" si="81"/>
        <v>8.4625170308858416E-5</v>
      </c>
    </row>
    <row r="381" spans="1:21">
      <c r="A381" s="129" t="s">
        <v>2</v>
      </c>
      <c r="B381" s="130" t="s">
        <v>108</v>
      </c>
      <c r="C381" s="131">
        <v>57388.540300000001</v>
      </c>
      <c r="D381" s="131">
        <v>1E-4</v>
      </c>
      <c r="E381" s="10">
        <f t="shared" si="73"/>
        <v>34189.867443752526</v>
      </c>
      <c r="F381" s="10">
        <f t="shared" si="74"/>
        <v>34190</v>
      </c>
      <c r="G381" s="10">
        <f t="shared" si="75"/>
        <v>-8.0874599996604957E-2</v>
      </c>
      <c r="H381" s="10"/>
      <c r="I381" s="10"/>
      <c r="J381" s="10"/>
      <c r="K381" s="10">
        <f t="shared" si="76"/>
        <v>-8.0874599996604957E-2</v>
      </c>
      <c r="L381" s="10"/>
      <c r="M381" s="10"/>
      <c r="N381" s="10"/>
      <c r="O381" s="10">
        <f t="shared" ca="1" si="77"/>
        <v>-8.3698017769438582E-2</v>
      </c>
      <c r="P381" s="10">
        <f t="shared" si="78"/>
        <v>-7.036639780256547E-2</v>
      </c>
      <c r="Q381" s="121">
        <f t="shared" si="79"/>
        <v>42370.040300000001</v>
      </c>
      <c r="R381" s="10"/>
      <c r="S381" s="10">
        <f t="shared" si="80"/>
        <v>1.1042231335081629E-4</v>
      </c>
      <c r="T381" s="10">
        <v>1</v>
      </c>
      <c r="U381" s="10">
        <f t="shared" si="81"/>
        <v>1.1042231335081629E-4</v>
      </c>
    </row>
    <row r="382" spans="1:21">
      <c r="A382" s="129" t="s">
        <v>4</v>
      </c>
      <c r="B382" s="130" t="s">
        <v>108</v>
      </c>
      <c r="C382" s="131">
        <v>57622.817900000002</v>
      </c>
      <c r="D382" s="131">
        <v>1E-4</v>
      </c>
      <c r="E382" s="10">
        <f t="shared" si="73"/>
        <v>34573.856477694862</v>
      </c>
      <c r="F382" s="10">
        <f t="shared" si="74"/>
        <v>34574</v>
      </c>
      <c r="G382" s="10">
        <f t="shared" si="75"/>
        <v>-8.7565159999940079E-2</v>
      </c>
      <c r="H382" s="10"/>
      <c r="I382" s="10"/>
      <c r="J382" s="10"/>
      <c r="K382" s="10">
        <f t="shared" si="76"/>
        <v>-8.7565159999940079E-2</v>
      </c>
      <c r="L382" s="10"/>
      <c r="M382" s="10"/>
      <c r="N382" s="10"/>
      <c r="O382" s="10">
        <f t="shared" ca="1" si="77"/>
        <v>-8.7742054255320001E-2</v>
      </c>
      <c r="P382" s="10">
        <f t="shared" si="78"/>
        <v>-7.2493575604253679E-2</v>
      </c>
      <c r="Q382" s="121">
        <f t="shared" si="79"/>
        <v>42604.317900000002</v>
      </c>
      <c r="R382" s="10"/>
      <c r="S382" s="10">
        <f t="shared" si="80"/>
        <v>2.2715265619629776E-4</v>
      </c>
      <c r="T382" s="10">
        <v>1</v>
      </c>
      <c r="U382" s="10">
        <f t="shared" si="81"/>
        <v>2.2715265619629776E-4</v>
      </c>
    </row>
    <row r="383" spans="1:21">
      <c r="A383" s="129" t="s">
        <v>4</v>
      </c>
      <c r="B383" s="130" t="s">
        <v>108</v>
      </c>
      <c r="C383" s="131">
        <v>57649.662600000003</v>
      </c>
      <c r="D383" s="131">
        <v>1E-4</v>
      </c>
      <c r="E383" s="10">
        <f t="shared" si="73"/>
        <v>34617.855863122546</v>
      </c>
      <c r="F383" s="10">
        <f t="shared" si="74"/>
        <v>34618</v>
      </c>
      <c r="G383" s="10">
        <f t="shared" si="75"/>
        <v>-8.7940119999984745E-2</v>
      </c>
      <c r="H383" s="10"/>
      <c r="I383" s="10"/>
      <c r="J383" s="10"/>
      <c r="K383" s="10">
        <f t="shared" si="76"/>
        <v>-8.7940119999984745E-2</v>
      </c>
      <c r="L383" s="10"/>
      <c r="M383" s="10"/>
      <c r="N383" s="10"/>
      <c r="O383" s="10">
        <f t="shared" ca="1" si="77"/>
        <v>-8.8205433435993907E-2</v>
      </c>
      <c r="P383" s="10">
        <f t="shared" si="78"/>
        <v>-7.2739250023020272E-2</v>
      </c>
      <c r="Q383" s="121">
        <f t="shared" si="79"/>
        <v>42631.162600000003</v>
      </c>
      <c r="R383" s="10"/>
      <c r="S383" s="10">
        <f t="shared" si="80"/>
        <v>2.3106644805657992E-4</v>
      </c>
      <c r="T383" s="10">
        <v>1</v>
      </c>
      <c r="U383" s="10">
        <f t="shared" si="81"/>
        <v>2.3106644805657992E-4</v>
      </c>
    </row>
    <row r="384" spans="1:21">
      <c r="A384" s="132" t="s">
        <v>5</v>
      </c>
      <c r="B384" s="133" t="s">
        <v>108</v>
      </c>
      <c r="C384" s="134">
        <v>57974.846899999997</v>
      </c>
      <c r="D384" s="134">
        <v>1E-4</v>
      </c>
      <c r="E384" s="10">
        <f t="shared" si="73"/>
        <v>35150.844101051443</v>
      </c>
      <c r="F384" s="10">
        <f t="shared" si="74"/>
        <v>35151</v>
      </c>
      <c r="G384" s="10">
        <f t="shared" si="75"/>
        <v>-9.5116340002277866E-2</v>
      </c>
      <c r="H384" s="10"/>
      <c r="I384" s="10"/>
      <c r="J384" s="10"/>
      <c r="K384" s="10">
        <f t="shared" si="76"/>
        <v>-9.5116340002277866E-2</v>
      </c>
      <c r="L384" s="10"/>
      <c r="M384" s="10"/>
      <c r="N384" s="10"/>
      <c r="O384" s="10">
        <f t="shared" ca="1" si="77"/>
        <v>-9.3818640329157432E-2</v>
      </c>
      <c r="P384" s="10">
        <f t="shared" si="78"/>
        <v>-7.574686545782322E-2</v>
      </c>
      <c r="Q384" s="121">
        <f t="shared" si="79"/>
        <v>42956.346899999997</v>
      </c>
      <c r="R384" s="10"/>
      <c r="S384" s="10">
        <f t="shared" si="80"/>
        <v>3.7517654412827652E-4</v>
      </c>
      <c r="T384" s="10">
        <v>1</v>
      </c>
      <c r="U384" s="10">
        <f t="shared" si="81"/>
        <v>3.7517654412827652E-4</v>
      </c>
    </row>
    <row r="385" spans="1:21">
      <c r="A385" s="132" t="s">
        <v>6</v>
      </c>
      <c r="B385" s="135" t="s">
        <v>108</v>
      </c>
      <c r="C385" s="132">
        <v>58050.500099999997</v>
      </c>
      <c r="D385" s="132">
        <v>1E-4</v>
      </c>
      <c r="E385" s="10">
        <f t="shared" si="73"/>
        <v>35274.842294573347</v>
      </c>
      <c r="F385" s="10">
        <f t="shared" si="74"/>
        <v>35275</v>
      </c>
      <c r="G385" s="10">
        <f t="shared" si="75"/>
        <v>-9.6218500002578367E-2</v>
      </c>
      <c r="H385" s="10"/>
      <c r="I385" s="10"/>
      <c r="J385" s="10"/>
      <c r="K385" s="10">
        <f t="shared" si="76"/>
        <v>-9.6218500002578367E-2</v>
      </c>
      <c r="L385" s="10"/>
      <c r="M385" s="10"/>
      <c r="N385" s="10"/>
      <c r="O385" s="10">
        <f t="shared" ca="1" si="77"/>
        <v>-9.5124527111056623E-2</v>
      </c>
      <c r="P385" s="10">
        <f t="shared" si="78"/>
        <v>-7.6454945531790747E-2</v>
      </c>
      <c r="Q385" s="121">
        <f t="shared" si="79"/>
        <v>43032.000099999997</v>
      </c>
      <c r="R385" s="10"/>
      <c r="S385" s="10">
        <f t="shared" si="80"/>
        <v>3.905980853197893E-4</v>
      </c>
      <c r="T385" s="10">
        <v>1</v>
      </c>
      <c r="U385" s="10">
        <f t="shared" si="81"/>
        <v>3.905980853197893E-4</v>
      </c>
    </row>
    <row r="386" spans="1:21">
      <c r="A386" s="132" t="s">
        <v>6</v>
      </c>
      <c r="B386" s="135" t="s">
        <v>108</v>
      </c>
      <c r="C386" s="132">
        <v>58053.550600000002</v>
      </c>
      <c r="D386" s="132">
        <v>1E-4</v>
      </c>
      <c r="E386" s="10">
        <f t="shared" si="73"/>
        <v>35279.842168859424</v>
      </c>
      <c r="F386" s="10">
        <f t="shared" si="74"/>
        <v>35280</v>
      </c>
      <c r="G386" s="10">
        <f t="shared" si="75"/>
        <v>-9.6295199997257441E-2</v>
      </c>
      <c r="H386" s="10"/>
      <c r="I386" s="10"/>
      <c r="J386" s="10"/>
      <c r="K386" s="10">
        <f t="shared" si="76"/>
        <v>-9.6295199997257441E-2</v>
      </c>
      <c r="L386" s="10"/>
      <c r="M386" s="10"/>
      <c r="N386" s="10"/>
      <c r="O386" s="10">
        <f t="shared" ca="1" si="77"/>
        <v>-9.5177183836133217E-2</v>
      </c>
      <c r="P386" s="10">
        <f t="shared" si="78"/>
        <v>-7.648356343196383E-2</v>
      </c>
      <c r="Q386" s="121">
        <f t="shared" si="79"/>
        <v>43035.050600000002</v>
      </c>
      <c r="R386" s="10"/>
      <c r="S386" s="10">
        <f t="shared" si="80"/>
        <v>3.9250094339527883E-4</v>
      </c>
      <c r="T386" s="10">
        <v>1</v>
      </c>
      <c r="U386" s="10">
        <f t="shared" si="81"/>
        <v>3.9250094339527883E-4</v>
      </c>
    </row>
    <row r="387" spans="1:21">
      <c r="A387" s="132" t="s">
        <v>6</v>
      </c>
      <c r="B387" s="135" t="s">
        <v>108</v>
      </c>
      <c r="C387" s="132">
        <v>58058.430899999999</v>
      </c>
      <c r="D387" s="132">
        <v>1E-4</v>
      </c>
      <c r="E387" s="10">
        <f t="shared" si="73"/>
        <v>35287.841148199943</v>
      </c>
      <c r="F387" s="10">
        <f t="shared" si="74"/>
        <v>35288</v>
      </c>
      <c r="G387" s="10">
        <f t="shared" si="75"/>
        <v>-9.691791999648558E-2</v>
      </c>
      <c r="H387" s="10"/>
      <c r="I387" s="10"/>
      <c r="J387" s="10"/>
      <c r="K387" s="10">
        <f t="shared" si="76"/>
        <v>-9.691791999648558E-2</v>
      </c>
      <c r="L387" s="10"/>
      <c r="M387" s="10"/>
      <c r="N387" s="10"/>
      <c r="O387" s="10">
        <f t="shared" ca="1" si="77"/>
        <v>-9.5261434596255745E-2</v>
      </c>
      <c r="P387" s="10">
        <f t="shared" si="78"/>
        <v>-7.6529362759939823E-2</v>
      </c>
      <c r="Q387" s="121">
        <f t="shared" si="79"/>
        <v>43039.930899999999</v>
      </c>
      <c r="R387" s="10"/>
      <c r="S387" s="10">
        <f t="shared" si="80"/>
        <v>4.1569326618790236E-4</v>
      </c>
      <c r="T387" s="10">
        <v>1</v>
      </c>
      <c r="U387" s="10">
        <f t="shared" si="81"/>
        <v>4.1569326618790236E-4</v>
      </c>
    </row>
    <row r="388" spans="1:21">
      <c r="A388" s="132" t="s">
        <v>6</v>
      </c>
      <c r="B388" s="135" t="s">
        <v>108</v>
      </c>
      <c r="C388" s="132">
        <v>58064.532500000001</v>
      </c>
      <c r="D388" s="132">
        <v>1E-4</v>
      </c>
      <c r="E388" s="10">
        <f t="shared" si="73"/>
        <v>35297.841880192689</v>
      </c>
      <c r="F388" s="10">
        <f t="shared" si="74"/>
        <v>35298</v>
      </c>
      <c r="G388" s="10">
        <f t="shared" si="75"/>
        <v>-9.6471319993725047E-2</v>
      </c>
      <c r="H388" s="10"/>
      <c r="I388" s="10"/>
      <c r="J388" s="10"/>
      <c r="K388" s="10">
        <f t="shared" si="76"/>
        <v>-9.6471319993725047E-2</v>
      </c>
      <c r="L388" s="10"/>
      <c r="M388" s="10"/>
      <c r="N388" s="10"/>
      <c r="O388" s="10">
        <f t="shared" ca="1" si="77"/>
        <v>-9.5366748046408933E-2</v>
      </c>
      <c r="P388" s="10">
        <f t="shared" si="78"/>
        <v>-7.6586630417850438E-2</v>
      </c>
      <c r="Q388" s="121">
        <f t="shared" si="79"/>
        <v>43046.032500000001</v>
      </c>
      <c r="R388" s="10"/>
      <c r="S388" s="10">
        <f t="shared" si="80"/>
        <v>3.9540087952889634E-4</v>
      </c>
      <c r="T388" s="10">
        <v>1</v>
      </c>
      <c r="U388" s="10">
        <f t="shared" si="81"/>
        <v>3.9540087952889634E-4</v>
      </c>
    </row>
    <row r="389" spans="1:21">
      <c r="A389" s="132" t="s">
        <v>6</v>
      </c>
      <c r="B389" s="135" t="s">
        <v>108</v>
      </c>
      <c r="C389" s="132">
        <v>58075.514900000002</v>
      </c>
      <c r="D389" s="132">
        <v>1E-4</v>
      </c>
      <c r="E389" s="10">
        <f t="shared" si="73"/>
        <v>35315.842411043137</v>
      </c>
      <c r="F389" s="10">
        <f t="shared" si="74"/>
        <v>35316</v>
      </c>
      <c r="G389" s="10">
        <f t="shared" si="75"/>
        <v>-9.6147439995547757E-2</v>
      </c>
      <c r="H389" s="10"/>
      <c r="I389" s="10"/>
      <c r="J389" s="10"/>
      <c r="K389" s="10">
        <f t="shared" si="76"/>
        <v>-9.6147439995547757E-2</v>
      </c>
      <c r="L389" s="10"/>
      <c r="M389" s="10"/>
      <c r="N389" s="10"/>
      <c r="O389" s="10">
        <f t="shared" ca="1" si="77"/>
        <v>-9.5556312256684595E-2</v>
      </c>
      <c r="P389" s="10">
        <f t="shared" si="78"/>
        <v>-7.6689763996323324E-2</v>
      </c>
      <c r="Q389" s="121">
        <f t="shared" si="79"/>
        <v>43057.014900000002</v>
      </c>
      <c r="R389" s="10"/>
      <c r="S389" s="10">
        <f t="shared" si="80"/>
        <v>3.7860115529079455E-4</v>
      </c>
      <c r="T389" s="10">
        <v>1</v>
      </c>
      <c r="U389" s="10">
        <f t="shared" si="81"/>
        <v>3.7860115529079455E-4</v>
      </c>
    </row>
    <row r="390" spans="1:21">
      <c r="A390" s="132" t="s">
        <v>6</v>
      </c>
      <c r="B390" s="135" t="s">
        <v>108</v>
      </c>
      <c r="C390" s="132">
        <v>58128.591500000002</v>
      </c>
      <c r="D390" s="132">
        <v>2.9999999999999997E-4</v>
      </c>
      <c r="E390" s="10">
        <f t="shared" si="73"/>
        <v>35402.836781648541</v>
      </c>
      <c r="F390" s="10">
        <f t="shared" si="74"/>
        <v>35403</v>
      </c>
      <c r="G390" s="10">
        <f t="shared" si="75"/>
        <v>-9.9582019996887539E-2</v>
      </c>
      <c r="H390" s="10"/>
      <c r="I390" s="10"/>
      <c r="J390" s="10"/>
      <c r="K390" s="10">
        <f t="shared" si="76"/>
        <v>-9.9582019996887539E-2</v>
      </c>
      <c r="L390" s="10"/>
      <c r="M390" s="10"/>
      <c r="N390" s="10"/>
      <c r="O390" s="10">
        <f t="shared" ca="1" si="77"/>
        <v>-9.6472539273017133E-2</v>
      </c>
      <c r="P390" s="10">
        <f t="shared" si="78"/>
        <v>-7.7189181729429943E-2</v>
      </c>
      <c r="Q390" s="121">
        <f t="shared" si="79"/>
        <v>43110.091500000002</v>
      </c>
      <c r="R390" s="10"/>
      <c r="S390" s="10">
        <f t="shared" si="80"/>
        <v>5.0143920567251332E-4</v>
      </c>
      <c r="T390" s="10">
        <v>1</v>
      </c>
      <c r="U390" s="10">
        <f t="shared" si="81"/>
        <v>5.0143920567251332E-4</v>
      </c>
    </row>
    <row r="391" spans="1:21">
      <c r="A391" s="40" t="s">
        <v>1268</v>
      </c>
      <c r="B391" s="31"/>
      <c r="C391" s="30">
        <v>58384.838600000003</v>
      </c>
      <c r="D391" s="30">
        <v>1E-4</v>
      </c>
      <c r="E391" s="10">
        <f t="shared" si="73"/>
        <v>35822.83458075321</v>
      </c>
      <c r="F391" s="10">
        <f t="shared" si="74"/>
        <v>35823</v>
      </c>
      <c r="G391" s="10">
        <f t="shared" si="75"/>
        <v>-0.10092481999890879</v>
      </c>
      <c r="H391" s="10"/>
      <c r="I391" s="10"/>
      <c r="J391" s="10"/>
      <c r="K391" s="10">
        <f t="shared" si="76"/>
        <v>-0.10092481999890879</v>
      </c>
      <c r="L391" s="10"/>
      <c r="M391" s="10"/>
      <c r="N391" s="10"/>
      <c r="O391" s="10">
        <f t="shared" ca="1" si="77"/>
        <v>-0.10089570417944993</v>
      </c>
      <c r="P391" s="10">
        <f t="shared" si="78"/>
        <v>-7.9622046953034473E-2</v>
      </c>
      <c r="Q391" s="121">
        <f t="shared" si="79"/>
        <v>43366.338600000003</v>
      </c>
      <c r="R391" s="10"/>
      <c r="S391" s="10">
        <f t="shared" si="80"/>
        <v>4.5380813944402923E-4</v>
      </c>
      <c r="T391" s="10">
        <v>1</v>
      </c>
      <c r="U391" s="10">
        <f t="shared" si="81"/>
        <v>4.5380813944402923E-4</v>
      </c>
    </row>
    <row r="392" spans="1:21">
      <c r="A392" s="127" t="s">
        <v>0</v>
      </c>
      <c r="B392" s="128" t="s">
        <v>110</v>
      </c>
      <c r="C392" s="127">
        <v>58387.582900000001</v>
      </c>
      <c r="D392" s="127">
        <v>2.9999999999999997E-4</v>
      </c>
      <c r="E392" s="10">
        <f t="shared" si="73"/>
        <v>35827.332582721167</v>
      </c>
      <c r="F392" s="10">
        <f t="shared" si="74"/>
        <v>35827.5</v>
      </c>
      <c r="G392" s="10">
        <f t="shared" si="75"/>
        <v>-0.10214384999562753</v>
      </c>
      <c r="H392" s="10"/>
      <c r="I392" s="10"/>
      <c r="J392" s="10"/>
      <c r="K392" s="10">
        <f t="shared" si="76"/>
        <v>-0.10214384999562753</v>
      </c>
      <c r="L392" s="10"/>
      <c r="M392" s="10"/>
      <c r="N392" s="10"/>
      <c r="O392" s="10">
        <f t="shared" ca="1" si="77"/>
        <v>-0.10094309523201883</v>
      </c>
      <c r="P392" s="10">
        <f t="shared" si="78"/>
        <v>-7.9648309675539597E-2</v>
      </c>
      <c r="Q392" s="121">
        <f t="shared" si="79"/>
        <v>43369.082900000001</v>
      </c>
      <c r="R392" s="10"/>
      <c r="S392" s="10">
        <f t="shared" si="80"/>
        <v>5.0604933429270209E-4</v>
      </c>
      <c r="T392" s="10">
        <v>1</v>
      </c>
      <c r="U392" s="10">
        <f t="shared" si="81"/>
        <v>5.0604933429270209E-4</v>
      </c>
    </row>
    <row r="393" spans="1:21">
      <c r="A393" s="127" t="s">
        <v>0</v>
      </c>
      <c r="B393" s="128" t="s">
        <v>108</v>
      </c>
      <c r="C393" s="127">
        <v>58440.3586</v>
      </c>
      <c r="D393" s="127">
        <v>1E-4</v>
      </c>
      <c r="E393" s="10">
        <f t="shared" si="73"/>
        <v>35913.833767890508</v>
      </c>
      <c r="F393" s="10">
        <f t="shared" si="74"/>
        <v>35914</v>
      </c>
      <c r="G393" s="10">
        <f t="shared" si="75"/>
        <v>-0.10142076000192901</v>
      </c>
      <c r="H393" s="10"/>
      <c r="I393" s="10"/>
      <c r="J393" s="10"/>
      <c r="K393" s="10">
        <f t="shared" si="76"/>
        <v>-0.10142076000192901</v>
      </c>
      <c r="L393" s="10"/>
      <c r="M393" s="10"/>
      <c r="N393" s="10"/>
      <c r="O393" s="10">
        <f t="shared" ca="1" si="77"/>
        <v>-0.10185405657584368</v>
      </c>
      <c r="P393" s="10">
        <f t="shared" si="78"/>
        <v>-8.0153946488914302E-2</v>
      </c>
      <c r="Q393" s="121">
        <f t="shared" si="79"/>
        <v>43421.8586</v>
      </c>
      <c r="R393" s="10"/>
      <c r="S393" s="10">
        <f t="shared" si="80"/>
        <v>4.5227735699734505E-4</v>
      </c>
      <c r="T393" s="10">
        <v>1</v>
      </c>
      <c r="U393" s="10">
        <f t="shared" si="81"/>
        <v>4.5227735699734505E-4</v>
      </c>
    </row>
    <row r="394" spans="1:21">
      <c r="A394" s="127" t="s">
        <v>0</v>
      </c>
      <c r="B394" s="128" t="s">
        <v>108</v>
      </c>
      <c r="C394" s="127">
        <v>58462.322500000002</v>
      </c>
      <c r="D394" s="127">
        <v>1E-4</v>
      </c>
      <c r="E394" s="10">
        <f t="shared" si="73"/>
        <v>35949.83335446049</v>
      </c>
      <c r="F394" s="10">
        <f t="shared" si="74"/>
        <v>35950</v>
      </c>
      <c r="G394" s="10">
        <f t="shared" si="75"/>
        <v>-0.10167299999739043</v>
      </c>
      <c r="H394" s="10"/>
      <c r="I394" s="10"/>
      <c r="J394" s="10"/>
      <c r="K394" s="10">
        <f t="shared" si="76"/>
        <v>-0.10167299999739043</v>
      </c>
      <c r="L394" s="10"/>
      <c r="M394" s="10"/>
      <c r="N394" s="10"/>
      <c r="O394" s="10">
        <f t="shared" ca="1" si="77"/>
        <v>-0.10223318499639505</v>
      </c>
      <c r="P394" s="10">
        <f t="shared" si="78"/>
        <v>-8.0364838131020605E-2</v>
      </c>
      <c r="Q394" s="121">
        <f t="shared" si="79"/>
        <v>43443.822500000002</v>
      </c>
      <c r="R394" s="10"/>
      <c r="S394" s="10">
        <f t="shared" si="80"/>
        <v>4.5403776212341734E-4</v>
      </c>
      <c r="T394" s="10">
        <v>1</v>
      </c>
      <c r="U394" s="10">
        <f t="shared" si="81"/>
        <v>4.5403776212341734E-4</v>
      </c>
    </row>
    <row r="395" spans="1:21">
      <c r="A395" s="127" t="s">
        <v>0</v>
      </c>
      <c r="B395" s="128" t="s">
        <v>108</v>
      </c>
      <c r="C395" s="127">
        <v>58490.386400000003</v>
      </c>
      <c r="D395" s="127">
        <v>1E-4</v>
      </c>
      <c r="E395" s="10">
        <f t="shared" si="73"/>
        <v>35995.831050568246</v>
      </c>
      <c r="F395" s="10">
        <f t="shared" si="74"/>
        <v>35996</v>
      </c>
      <c r="G395" s="10">
        <f t="shared" si="75"/>
        <v>-0.10307863999332767</v>
      </c>
      <c r="H395" s="10"/>
      <c r="I395" s="10"/>
      <c r="J395" s="10"/>
      <c r="K395" s="10">
        <f t="shared" si="76"/>
        <v>-0.10307863999332767</v>
      </c>
      <c r="L395" s="10"/>
      <c r="M395" s="10"/>
      <c r="N395" s="10"/>
      <c r="O395" s="10">
        <f t="shared" ca="1" si="77"/>
        <v>-0.10271762686709962</v>
      </c>
      <c r="P395" s="10">
        <f t="shared" si="78"/>
        <v>-8.0634698419445899E-2</v>
      </c>
      <c r="Q395" s="121">
        <f t="shared" si="79"/>
        <v>43471.886400000003</v>
      </c>
      <c r="R395" s="10"/>
      <c r="S395" s="10">
        <f t="shared" si="80"/>
        <v>5.0373051337181856E-4</v>
      </c>
      <c r="T395" s="10">
        <v>1</v>
      </c>
      <c r="U395" s="10">
        <f t="shared" si="81"/>
        <v>5.0373051337181856E-4</v>
      </c>
    </row>
    <row r="396" spans="1:21">
      <c r="A396" s="136" t="s">
        <v>1269</v>
      </c>
      <c r="B396" s="137" t="s">
        <v>110</v>
      </c>
      <c r="C396" s="143">
        <v>58447.373639999998</v>
      </c>
      <c r="D396" s="143">
        <v>6.0000000000000002E-5</v>
      </c>
      <c r="E396" s="10">
        <f t="shared" ref="E396:E404" si="82">+(C396-C$7)/C$8</f>
        <v>35925.331659420328</v>
      </c>
      <c r="F396" s="10">
        <f t="shared" si="74"/>
        <v>35925.5</v>
      </c>
      <c r="G396" s="10">
        <f t="shared" ref="G396:G404" si="83">+C396-(C$7+F396*C$8)</f>
        <v>-0.1027071700009401</v>
      </c>
      <c r="H396" s="10"/>
      <c r="I396" s="10"/>
      <c r="J396" s="10"/>
      <c r="K396" s="10">
        <f t="shared" ref="K396:K404" si="84">G396</f>
        <v>-0.1027071700009401</v>
      </c>
      <c r="L396" s="10"/>
      <c r="M396" s="10"/>
      <c r="N396" s="10"/>
      <c r="O396" s="10">
        <f t="shared" ref="O396:O404" ca="1" si="85">+C$11+C$12*F396</f>
        <v>-0.10197516704351983</v>
      </c>
      <c r="P396" s="10">
        <f t="shared" ref="P396:P404" si="86">+D$11+D$12*F396+D$13*F396^2</f>
        <v>-8.0221285697949507E-2</v>
      </c>
      <c r="Q396" s="121">
        <f t="shared" ref="Q396:Q404" si="87">+C396-15018.5</f>
        <v>43428.873639999998</v>
      </c>
      <c r="R396" s="10"/>
      <c r="S396" s="10">
        <f t="shared" ref="S396:S404" si="88">+(P396-G396)^2</f>
        <v>5.0561499288747855E-4</v>
      </c>
      <c r="T396" s="10">
        <v>1</v>
      </c>
      <c r="U396" s="10">
        <f t="shared" ref="U396:U404" si="89">+T396*S396</f>
        <v>5.0561499288747855E-4</v>
      </c>
    </row>
    <row r="397" spans="1:21">
      <c r="A397" s="138" t="s">
        <v>1269</v>
      </c>
      <c r="B397" s="139" t="s">
        <v>110</v>
      </c>
      <c r="C397" s="140">
        <v>58447.373639999998</v>
      </c>
      <c r="D397" s="140">
        <v>6.0000000000000002E-5</v>
      </c>
      <c r="E397" s="10">
        <f t="shared" si="82"/>
        <v>35925.331659420328</v>
      </c>
      <c r="F397" s="10">
        <f t="shared" si="74"/>
        <v>35925.5</v>
      </c>
      <c r="G397" s="10">
        <f t="shared" si="83"/>
        <v>-0.1027071700009401</v>
      </c>
      <c r="H397" s="10"/>
      <c r="I397" s="10"/>
      <c r="J397" s="10"/>
      <c r="K397" s="10">
        <f t="shared" si="84"/>
        <v>-0.1027071700009401</v>
      </c>
      <c r="L397" s="10"/>
      <c r="M397" s="10"/>
      <c r="N397" s="10"/>
      <c r="O397" s="10">
        <f t="shared" ca="1" si="85"/>
        <v>-0.10197516704351983</v>
      </c>
      <c r="P397" s="10">
        <f t="shared" si="86"/>
        <v>-8.0221285697949507E-2</v>
      </c>
      <c r="Q397" s="121">
        <f t="shared" si="87"/>
        <v>43428.873639999998</v>
      </c>
      <c r="R397" s="10"/>
      <c r="S397" s="10">
        <f t="shared" si="88"/>
        <v>5.0561499288747855E-4</v>
      </c>
      <c r="T397" s="10">
        <v>1</v>
      </c>
      <c r="U397" s="10">
        <f t="shared" si="89"/>
        <v>5.0561499288747855E-4</v>
      </c>
    </row>
    <row r="398" spans="1:21">
      <c r="A398" s="141" t="s">
        <v>1270</v>
      </c>
      <c r="B398" s="142" t="s">
        <v>108</v>
      </c>
      <c r="C398" s="144">
        <v>58697.822</v>
      </c>
      <c r="D398" s="144">
        <v>1E-4</v>
      </c>
      <c r="E398" s="10">
        <f t="shared" si="82"/>
        <v>36335.825124475647</v>
      </c>
      <c r="F398" s="10">
        <f t="shared" si="74"/>
        <v>36336</v>
      </c>
      <c r="G398" s="10">
        <f t="shared" si="83"/>
        <v>-0.10669423999934224</v>
      </c>
      <c r="H398" s="10"/>
      <c r="I398" s="10"/>
      <c r="J398" s="10"/>
      <c r="K398" s="10">
        <f t="shared" si="84"/>
        <v>-0.10669423999934224</v>
      </c>
      <c r="L398" s="10"/>
      <c r="M398" s="10"/>
      <c r="N398" s="10"/>
      <c r="O398" s="10">
        <f t="shared" ca="1" si="85"/>
        <v>-0.10629828417230708</v>
      </c>
      <c r="P398" s="10">
        <f t="shared" si="86"/>
        <v>-8.2642804996644087E-2</v>
      </c>
      <c r="Q398" s="121">
        <f t="shared" si="87"/>
        <v>43679.322</v>
      </c>
      <c r="R398" s="10"/>
      <c r="S398" s="10">
        <f t="shared" si="88"/>
        <v>5.7847152568901413E-4</v>
      </c>
      <c r="T398" s="10">
        <v>1</v>
      </c>
      <c r="U398" s="10">
        <f t="shared" si="89"/>
        <v>5.7847152568901413E-4</v>
      </c>
    </row>
    <row r="399" spans="1:21">
      <c r="A399" s="141" t="s">
        <v>1270</v>
      </c>
      <c r="B399" s="142" t="s">
        <v>108</v>
      </c>
      <c r="C399" s="144">
        <v>58750.902000000002</v>
      </c>
      <c r="D399" s="144">
        <v>1E-4</v>
      </c>
      <c r="E399" s="10">
        <f t="shared" si="82"/>
        <v>36422.825067797843</v>
      </c>
      <c r="F399" s="10">
        <f t="shared" si="74"/>
        <v>36423</v>
      </c>
      <c r="G399" s="10">
        <f t="shared" si="83"/>
        <v>-0.10672881999926176</v>
      </c>
      <c r="H399" s="10"/>
      <c r="I399" s="10"/>
      <c r="J399" s="10"/>
      <c r="K399" s="10">
        <f t="shared" si="84"/>
        <v>-0.10672881999926176</v>
      </c>
      <c r="L399" s="10"/>
      <c r="M399" s="10"/>
      <c r="N399" s="10"/>
      <c r="O399" s="10">
        <f t="shared" ca="1" si="85"/>
        <v>-0.10721451118863962</v>
      </c>
      <c r="P399" s="10">
        <f t="shared" si="86"/>
        <v>-8.3160461699223726E-2</v>
      </c>
      <c r="Q399" s="121">
        <f t="shared" si="87"/>
        <v>43732.402000000002</v>
      </c>
      <c r="R399" s="10"/>
      <c r="S399" s="10">
        <f t="shared" si="88"/>
        <v>5.5546751295897166E-4</v>
      </c>
      <c r="T399" s="10">
        <v>1</v>
      </c>
      <c r="U399" s="10">
        <f t="shared" si="89"/>
        <v>5.5546751295897166E-4</v>
      </c>
    </row>
    <row r="400" spans="1:21">
      <c r="A400" s="141" t="s">
        <v>1270</v>
      </c>
      <c r="B400" s="142" t="s">
        <v>108</v>
      </c>
      <c r="C400" s="144">
        <v>58850.348700000002</v>
      </c>
      <c r="D400" s="144">
        <v>2.0000000000000001E-4</v>
      </c>
      <c r="E400" s="10">
        <f t="shared" si="82"/>
        <v>36585.821625137309</v>
      </c>
      <c r="F400" s="10">
        <f t="shared" si="74"/>
        <v>36586</v>
      </c>
      <c r="G400" s="10">
        <f t="shared" si="83"/>
        <v>-0.10882923999452032</v>
      </c>
      <c r="H400" s="10"/>
      <c r="I400" s="10"/>
      <c r="J400" s="10"/>
      <c r="K400" s="10">
        <f t="shared" si="84"/>
        <v>-0.10882923999452032</v>
      </c>
      <c r="L400" s="10"/>
      <c r="M400" s="10"/>
      <c r="N400" s="10"/>
      <c r="O400" s="10">
        <f t="shared" ca="1" si="85"/>
        <v>-0.10893112042613612</v>
      </c>
      <c r="P400" s="10">
        <f t="shared" si="86"/>
        <v>-8.4134511985159033E-2</v>
      </c>
      <c r="Q400" s="121">
        <f t="shared" si="87"/>
        <v>43831.848700000002</v>
      </c>
      <c r="R400" s="10"/>
      <c r="S400" s="10">
        <f t="shared" si="88"/>
        <v>6.098295914563329E-4</v>
      </c>
      <c r="T400" s="10">
        <v>1</v>
      </c>
      <c r="U400" s="10">
        <f t="shared" si="89"/>
        <v>6.098295914563329E-4</v>
      </c>
    </row>
    <row r="401" spans="1:21">
      <c r="A401" s="141" t="s">
        <v>1271</v>
      </c>
      <c r="B401" s="142" t="s">
        <v>108</v>
      </c>
      <c r="C401" s="144">
        <v>58890.615700000002</v>
      </c>
      <c r="D401" s="144">
        <v>2.0000000000000001E-4</v>
      </c>
      <c r="E401" s="10">
        <f t="shared" si="82"/>
        <v>36651.820621327111</v>
      </c>
      <c r="F401" s="10">
        <f t="shared" si="74"/>
        <v>36652</v>
      </c>
      <c r="G401" s="10">
        <f t="shared" si="83"/>
        <v>-0.10944167999696219</v>
      </c>
      <c r="H401" s="10"/>
      <c r="I401" s="10"/>
      <c r="J401" s="10"/>
      <c r="K401" s="10">
        <f t="shared" si="84"/>
        <v>-0.10944167999696219</v>
      </c>
      <c r="L401" s="10"/>
      <c r="M401" s="10"/>
      <c r="N401" s="10"/>
      <c r="O401" s="10">
        <f t="shared" ca="1" si="85"/>
        <v>-0.10962618919714701</v>
      </c>
      <c r="P401" s="10">
        <f t="shared" si="86"/>
        <v>-8.4530465924849363E-2</v>
      </c>
      <c r="Q401" s="121">
        <f t="shared" si="87"/>
        <v>43872.115700000002</v>
      </c>
      <c r="R401" s="10"/>
      <c r="S401" s="10">
        <f t="shared" si="88"/>
        <v>6.2056858654663228E-4</v>
      </c>
      <c r="T401" s="10">
        <v>1</v>
      </c>
      <c r="U401" s="10">
        <f t="shared" si="89"/>
        <v>6.2056858654663228E-4</v>
      </c>
    </row>
    <row r="402" spans="1:21">
      <c r="A402" s="141" t="s">
        <v>1272</v>
      </c>
      <c r="B402" s="142" t="s">
        <v>108</v>
      </c>
      <c r="C402" s="144">
        <v>57354.371929999907</v>
      </c>
      <c r="D402" s="144">
        <v>1.1000000000000001E-3</v>
      </c>
      <c r="E402" s="10">
        <f t="shared" si="82"/>
        <v>34133.864311623285</v>
      </c>
      <c r="F402" s="10">
        <f t="shared" si="74"/>
        <v>34134</v>
      </c>
      <c r="G402" s="10">
        <f t="shared" si="83"/>
        <v>-8.2785560094635002E-2</v>
      </c>
      <c r="H402" s="10"/>
      <c r="I402" s="10"/>
      <c r="J402" s="10"/>
      <c r="K402" s="10">
        <f t="shared" si="84"/>
        <v>-8.2785560094635002E-2</v>
      </c>
      <c r="L402" s="10"/>
      <c r="M402" s="10"/>
      <c r="N402" s="10"/>
      <c r="O402" s="10">
        <f t="shared" ca="1" si="85"/>
        <v>-8.3108262448580883E-2</v>
      </c>
      <c r="P402" s="10">
        <f t="shared" si="86"/>
        <v>-7.0058716535693816E-2</v>
      </c>
      <c r="Q402" s="121">
        <f t="shared" si="87"/>
        <v>42335.871929999907</v>
      </c>
      <c r="R402" s="10"/>
      <c r="S402" s="10">
        <f t="shared" si="88"/>
        <v>1.6197254697376278E-4</v>
      </c>
      <c r="T402" s="10">
        <v>1</v>
      </c>
      <c r="U402" s="10">
        <f t="shared" si="89"/>
        <v>1.6197254697376278E-4</v>
      </c>
    </row>
    <row r="403" spans="1:21">
      <c r="A403" s="141" t="s">
        <v>1272</v>
      </c>
      <c r="B403" s="142" t="s">
        <v>108</v>
      </c>
      <c r="C403" s="144">
        <v>58031.587220000103</v>
      </c>
      <c r="D403" s="144">
        <v>2.9999999999999997E-4</v>
      </c>
      <c r="E403" s="10">
        <f t="shared" si="82"/>
        <v>35243.84343458747</v>
      </c>
      <c r="F403" s="10">
        <f t="shared" si="74"/>
        <v>35244</v>
      </c>
      <c r="G403" s="10">
        <f t="shared" si="83"/>
        <v>-9.5522959891241044E-2</v>
      </c>
      <c r="H403" s="10"/>
      <c r="I403" s="10"/>
      <c r="J403" s="10"/>
      <c r="K403" s="10">
        <f t="shared" si="84"/>
        <v>-9.5522959891241044E-2</v>
      </c>
      <c r="L403" s="10"/>
      <c r="M403" s="10"/>
      <c r="N403" s="10"/>
      <c r="O403" s="10">
        <f t="shared" ca="1" si="85"/>
        <v>-9.4798055415581839E-2</v>
      </c>
      <c r="P403" s="10">
        <f t="shared" si="86"/>
        <v>-7.6277629237949576E-2</v>
      </c>
      <c r="Q403" s="121">
        <f t="shared" si="87"/>
        <v>43013.087220000103</v>
      </c>
      <c r="R403" s="10"/>
      <c r="S403" s="10">
        <f t="shared" si="88"/>
        <v>3.7038275195452018E-4</v>
      </c>
      <c r="T403" s="10">
        <v>1</v>
      </c>
      <c r="U403" s="10">
        <f t="shared" si="89"/>
        <v>3.7038275195452018E-4</v>
      </c>
    </row>
    <row r="404" spans="1:21">
      <c r="A404" s="141" t="s">
        <v>1273</v>
      </c>
      <c r="B404" s="142" t="s">
        <v>108</v>
      </c>
      <c r="C404" s="144">
        <v>59163.333599999998</v>
      </c>
      <c r="D404" s="144" t="s">
        <v>1207</v>
      </c>
      <c r="E404" s="10">
        <f t="shared" si="82"/>
        <v>37098.814627411266</v>
      </c>
      <c r="F404" s="10">
        <f t="shared" si="74"/>
        <v>37099</v>
      </c>
      <c r="G404" s="10">
        <f t="shared" si="83"/>
        <v>-0.11309866000374313</v>
      </c>
      <c r="H404" s="10"/>
      <c r="I404" s="10"/>
      <c r="J404" s="10"/>
      <c r="K404" s="10">
        <f t="shared" si="84"/>
        <v>-0.11309866000374313</v>
      </c>
      <c r="L404" s="10"/>
      <c r="M404" s="10"/>
      <c r="N404" s="10"/>
      <c r="O404" s="10">
        <f t="shared" ca="1" si="85"/>
        <v>-0.11433370041899332</v>
      </c>
      <c r="P404" s="10">
        <f t="shared" si="86"/>
        <v>-8.7235719422414759E-2</v>
      </c>
      <c r="Q404" s="121">
        <f t="shared" si="87"/>
        <v>44144.833599999998</v>
      </c>
      <c r="R404" s="10"/>
      <c r="S404" s="10">
        <f t="shared" si="88"/>
        <v>6.6889169551332208E-4</v>
      </c>
      <c r="T404" s="10">
        <v>1</v>
      </c>
      <c r="U404" s="10">
        <f t="shared" si="89"/>
        <v>6.6889169551332208E-4</v>
      </c>
    </row>
    <row r="405" spans="1:21">
      <c r="A405" s="146" t="s">
        <v>1274</v>
      </c>
      <c r="B405" s="137" t="s">
        <v>108</v>
      </c>
      <c r="C405" s="145">
        <v>59096.830199999997</v>
      </c>
      <c r="D405" s="145">
        <v>2.0000000000000001E-4</v>
      </c>
      <c r="E405" s="10">
        <f>+(C405-C$7)/C$8</f>
        <v>36989.813270389168</v>
      </c>
      <c r="F405" s="10">
        <f>ROUND(2*E405,0)/2</f>
        <v>36990</v>
      </c>
      <c r="G405" s="10">
        <f>+C405-(C$7+F405*C$8)</f>
        <v>-0.11392660000274191</v>
      </c>
      <c r="H405" s="10"/>
      <c r="I405" s="10"/>
      <c r="J405" s="10"/>
      <c r="K405" s="10">
        <f>G405</f>
        <v>-0.11392660000274191</v>
      </c>
      <c r="L405" s="10"/>
      <c r="M405" s="10"/>
      <c r="N405" s="10"/>
      <c r="O405" s="10">
        <f ca="1">+C$11+C$12*F405</f>
        <v>-0.11318578381232386</v>
      </c>
      <c r="P405" s="10">
        <f>+D$11+D$12*F405+D$13*F405^2</f>
        <v>-8.6572262989069532E-2</v>
      </c>
      <c r="Q405" s="121">
        <f>+C405-15018.5</f>
        <v>44078.330199999997</v>
      </c>
      <c r="R405" s="10"/>
      <c r="S405" s="10">
        <f>+(P405-G405)^2</f>
        <v>7.4825975345756655E-4</v>
      </c>
      <c r="T405" s="10">
        <v>1</v>
      </c>
      <c r="U405" s="10">
        <f>+T405*S405</f>
        <v>7.4825975345756655E-4</v>
      </c>
    </row>
    <row r="406" spans="1:21">
      <c r="A406" s="146" t="s">
        <v>1274</v>
      </c>
      <c r="B406" s="137" t="s">
        <v>108</v>
      </c>
      <c r="C406" s="145">
        <v>59104.762000000002</v>
      </c>
      <c r="D406" s="145">
        <v>2.9999999999999997E-4</v>
      </c>
      <c r="E406" s="10">
        <f>+(C406-C$7)/C$8</f>
        <v>37002.813763050122</v>
      </c>
      <c r="F406" s="10">
        <f>ROUND(2*E406,0)/2</f>
        <v>37003</v>
      </c>
      <c r="G406" s="10">
        <f>+C406-(C$7+F406*C$8)</f>
        <v>-0.11362602000008337</v>
      </c>
      <c r="H406" s="10"/>
      <c r="I406" s="10"/>
      <c r="J406" s="10"/>
      <c r="K406" s="10">
        <f>G406</f>
        <v>-0.11362602000008337</v>
      </c>
      <c r="L406" s="10"/>
      <c r="M406" s="10"/>
      <c r="N406" s="10"/>
      <c r="O406" s="10">
        <f ca="1">+C$11+C$12*F406</f>
        <v>-0.11332269129752298</v>
      </c>
      <c r="P406" s="10">
        <f>+D$11+D$12*F406+D$13*F406^2</f>
        <v>-8.6651262568180981E-2</v>
      </c>
      <c r="Q406" s="121">
        <f>+C406-15018.5</f>
        <v>44086.262000000002</v>
      </c>
      <c r="R406" s="10"/>
      <c r="S406" s="10">
        <f>+(P406-G406)^2</f>
        <v>7.2763753850997332E-4</v>
      </c>
      <c r="T406" s="10">
        <v>1</v>
      </c>
      <c r="U406" s="10">
        <f>+T406*S406</f>
        <v>7.2763753850997332E-4</v>
      </c>
    </row>
    <row r="407" spans="1:21">
      <c r="A407" s="146" t="s">
        <v>1274</v>
      </c>
      <c r="B407" s="137" t="s">
        <v>108</v>
      </c>
      <c r="C407" s="145">
        <v>59123.675300000003</v>
      </c>
      <c r="D407" s="145">
        <v>2.9999999999999997E-4</v>
      </c>
      <c r="E407" s="10">
        <f>+(C407-C$7)/C$8</f>
        <v>37033.813311430597</v>
      </c>
      <c r="F407" s="10">
        <f>ROUND(2*E407,0)/2</f>
        <v>37034</v>
      </c>
      <c r="G407" s="10">
        <f>+C407-(C$7+F407*C$8)</f>
        <v>-0.11390155999106355</v>
      </c>
      <c r="H407" s="10"/>
      <c r="I407" s="10"/>
      <c r="J407" s="10"/>
      <c r="K407" s="10">
        <f>G407</f>
        <v>-0.11390155999106355</v>
      </c>
      <c r="L407" s="10"/>
      <c r="M407" s="10"/>
      <c r="N407" s="10"/>
      <c r="O407" s="10">
        <f ca="1">+C$11+C$12*F407</f>
        <v>-0.11364916299299777</v>
      </c>
      <c r="P407" s="10">
        <f>+D$11+D$12*F407+D$13*F407^2</f>
        <v>-8.6839786353191797E-2</v>
      </c>
      <c r="Q407" s="121">
        <f>+C407-15018.5</f>
        <v>44105.175300000003</v>
      </c>
      <c r="R407" s="10"/>
      <c r="S407" s="10">
        <f>+(P407-G407)^2</f>
        <v>7.3233959242741055E-4</v>
      </c>
      <c r="T407" s="10">
        <v>1</v>
      </c>
      <c r="U407" s="10">
        <f>+T407*S407</f>
        <v>7.3233959242741055E-4</v>
      </c>
    </row>
    <row r="408" spans="1:21">
      <c r="A408" s="146" t="s">
        <v>1274</v>
      </c>
      <c r="B408" s="137" t="s">
        <v>108</v>
      </c>
      <c r="C408" s="145">
        <v>59227.393700000001</v>
      </c>
      <c r="D408" s="145">
        <v>2.0000000000000001E-4</v>
      </c>
      <c r="E408" s="10">
        <f>+(C408-C$7)/C$8</f>
        <v>37203.811331804907</v>
      </c>
      <c r="F408" s="10">
        <f>ROUND(2*E408,0)/2</f>
        <v>37204</v>
      </c>
      <c r="G408" s="10">
        <f>+C408-(C$7+F408*C$8)</f>
        <v>-0.11510935999831418</v>
      </c>
      <c r="H408" s="10"/>
      <c r="I408" s="10"/>
      <c r="J408" s="10"/>
      <c r="K408" s="10">
        <f>G408</f>
        <v>-0.11510935999831418</v>
      </c>
      <c r="L408" s="10"/>
      <c r="M408" s="10"/>
      <c r="N408" s="10"/>
      <c r="O408" s="10">
        <f ca="1">+C$11+C$12*F408</f>
        <v>-0.11543949164560152</v>
      </c>
      <c r="P408" s="10">
        <f>+D$11+D$12*F408+D$13*F408^2</f>
        <v>-8.7877137990273219E-2</v>
      </c>
      <c r="Q408" s="121">
        <f>+C408-15018.5</f>
        <v>44208.893700000001</v>
      </c>
      <c r="R408" s="10"/>
      <c r="S408" s="10">
        <f>+(P408-G408)^2</f>
        <v>7.4159391549523022E-4</v>
      </c>
      <c r="T408" s="10">
        <v>1</v>
      </c>
      <c r="U408" s="10">
        <f>+T408*S408</f>
        <v>7.4159391549523022E-4</v>
      </c>
    </row>
    <row r="409" spans="1:21">
      <c r="A409" s="147" t="s">
        <v>1281</v>
      </c>
      <c r="B409" s="148" t="s">
        <v>108</v>
      </c>
      <c r="C409" s="157">
        <v>58384.838600000003</v>
      </c>
      <c r="D409" s="149">
        <v>1E-4</v>
      </c>
      <c r="E409" s="10">
        <f t="shared" ref="E409:E422" si="90">+(C409-C$7)/C$8</f>
        <v>35822.83458075321</v>
      </c>
      <c r="F409" s="10">
        <f t="shared" ref="F409:F422" si="91">ROUND(2*E409,0)/2</f>
        <v>35823</v>
      </c>
      <c r="G409" s="10">
        <f t="shared" ref="G409:G422" si="92">+C409-(C$7+F409*C$8)</f>
        <v>-0.10092481999890879</v>
      </c>
      <c r="H409" s="10"/>
      <c r="I409" s="10"/>
      <c r="J409" s="10"/>
      <c r="K409" s="10">
        <f t="shared" ref="K409:K422" si="93">G409</f>
        <v>-0.10092481999890879</v>
      </c>
      <c r="L409" s="10"/>
      <c r="M409" s="10"/>
      <c r="N409" s="10"/>
      <c r="O409" s="10">
        <f t="shared" ref="O409:O422" ca="1" si="94">+C$11+C$12*F409</f>
        <v>-0.10089570417944993</v>
      </c>
      <c r="P409" s="10">
        <f t="shared" ref="P409:P422" si="95">+D$11+D$12*F409+D$13*F409^2</f>
        <v>-7.9622046953034473E-2</v>
      </c>
      <c r="Q409" s="121">
        <f t="shared" ref="Q409:Q422" si="96">+C409-15018.5</f>
        <v>43366.338600000003</v>
      </c>
      <c r="R409" s="10"/>
      <c r="S409" s="10">
        <f t="shared" ref="S409:S422" si="97">+(P409-G409)^2</f>
        <v>4.5380813944402923E-4</v>
      </c>
      <c r="T409" s="10">
        <v>1</v>
      </c>
      <c r="U409" s="10">
        <f t="shared" ref="U409:U422" si="98">+T409*S409</f>
        <v>4.5380813944402923E-4</v>
      </c>
    </row>
    <row r="410" spans="1:21">
      <c r="A410" s="149" t="s">
        <v>1280</v>
      </c>
      <c r="B410" s="148" t="s">
        <v>108</v>
      </c>
      <c r="C410" s="157">
        <v>58697.822</v>
      </c>
      <c r="D410" s="149">
        <v>1E-4</v>
      </c>
      <c r="E410" s="10">
        <f t="shared" si="90"/>
        <v>36335.825124475647</v>
      </c>
      <c r="F410" s="10">
        <f t="shared" si="91"/>
        <v>36336</v>
      </c>
      <c r="G410" s="10">
        <f t="shared" si="92"/>
        <v>-0.10669423999934224</v>
      </c>
      <c r="H410" s="10"/>
      <c r="I410" s="10"/>
      <c r="J410" s="10"/>
      <c r="K410" s="10">
        <f t="shared" si="93"/>
        <v>-0.10669423999934224</v>
      </c>
      <c r="L410" s="10"/>
      <c r="M410" s="10"/>
      <c r="N410" s="10"/>
      <c r="O410" s="10">
        <f t="shared" ca="1" si="94"/>
        <v>-0.10629828417230708</v>
      </c>
      <c r="P410" s="10">
        <f t="shared" si="95"/>
        <v>-8.2642804996644087E-2</v>
      </c>
      <c r="Q410" s="121">
        <f t="shared" si="96"/>
        <v>43679.322</v>
      </c>
      <c r="R410" s="10"/>
      <c r="S410" s="10">
        <f t="shared" si="97"/>
        <v>5.7847152568901413E-4</v>
      </c>
      <c r="T410" s="10">
        <v>1</v>
      </c>
      <c r="U410" s="10">
        <f t="shared" si="98"/>
        <v>5.7847152568901413E-4</v>
      </c>
    </row>
    <row r="411" spans="1:21">
      <c r="A411" s="149" t="s">
        <v>1280</v>
      </c>
      <c r="B411" s="148" t="s">
        <v>108</v>
      </c>
      <c r="C411" s="157">
        <v>58750.902000000002</v>
      </c>
      <c r="D411" s="149">
        <v>1E-4</v>
      </c>
      <c r="E411" s="10">
        <f t="shared" si="90"/>
        <v>36422.825067797843</v>
      </c>
      <c r="F411" s="10">
        <f t="shared" si="91"/>
        <v>36423</v>
      </c>
      <c r="G411" s="10">
        <f t="shared" si="92"/>
        <v>-0.10672881999926176</v>
      </c>
      <c r="H411" s="10"/>
      <c r="I411" s="10"/>
      <c r="J411" s="10"/>
      <c r="K411" s="10">
        <f t="shared" si="93"/>
        <v>-0.10672881999926176</v>
      </c>
      <c r="L411" s="10"/>
      <c r="M411" s="10"/>
      <c r="N411" s="10"/>
      <c r="O411" s="10">
        <f t="shared" ca="1" si="94"/>
        <v>-0.10721451118863962</v>
      </c>
      <c r="P411" s="10">
        <f t="shared" si="95"/>
        <v>-8.3160461699223726E-2</v>
      </c>
      <c r="Q411" s="121">
        <f t="shared" si="96"/>
        <v>43732.402000000002</v>
      </c>
      <c r="R411" s="10"/>
      <c r="S411" s="10">
        <f t="shared" si="97"/>
        <v>5.5546751295897166E-4</v>
      </c>
      <c r="T411" s="10">
        <v>1</v>
      </c>
      <c r="U411" s="10">
        <f t="shared" si="98"/>
        <v>5.5546751295897166E-4</v>
      </c>
    </row>
    <row r="412" spans="1:21">
      <c r="A412" s="149" t="s">
        <v>1280</v>
      </c>
      <c r="B412" s="148" t="s">
        <v>108</v>
      </c>
      <c r="C412" s="157">
        <v>58850.348700000002</v>
      </c>
      <c r="D412" s="149">
        <v>2.0000000000000001E-4</v>
      </c>
      <c r="E412" s="10">
        <f t="shared" si="90"/>
        <v>36585.821625137309</v>
      </c>
      <c r="F412" s="10">
        <f t="shared" si="91"/>
        <v>36586</v>
      </c>
      <c r="G412" s="10">
        <f t="shared" si="92"/>
        <v>-0.10882923999452032</v>
      </c>
      <c r="H412" s="10"/>
      <c r="I412" s="10"/>
      <c r="J412" s="10"/>
      <c r="K412" s="10">
        <f t="shared" si="93"/>
        <v>-0.10882923999452032</v>
      </c>
      <c r="L412" s="10"/>
      <c r="M412" s="10"/>
      <c r="N412" s="10"/>
      <c r="O412" s="10">
        <f t="shared" ca="1" si="94"/>
        <v>-0.10893112042613612</v>
      </c>
      <c r="P412" s="10">
        <f t="shared" si="95"/>
        <v>-8.4134511985159033E-2</v>
      </c>
      <c r="Q412" s="121">
        <f t="shared" si="96"/>
        <v>43831.848700000002</v>
      </c>
      <c r="R412" s="10"/>
      <c r="S412" s="10">
        <f t="shared" si="97"/>
        <v>6.098295914563329E-4</v>
      </c>
      <c r="T412" s="10">
        <v>1</v>
      </c>
      <c r="U412" s="10">
        <f t="shared" si="98"/>
        <v>6.098295914563329E-4</v>
      </c>
    </row>
    <row r="413" spans="1:21" s="153" customFormat="1" ht="12" customHeight="1">
      <c r="A413" s="147" t="s">
        <v>1279</v>
      </c>
      <c r="B413" s="148" t="s">
        <v>108</v>
      </c>
      <c r="C413" s="157">
        <v>58890.615700000002</v>
      </c>
      <c r="D413" s="149">
        <v>2.0000000000000001E-4</v>
      </c>
      <c r="E413" s="31">
        <f t="shared" si="90"/>
        <v>36651.820621327111</v>
      </c>
      <c r="F413" s="31">
        <f t="shared" si="91"/>
        <v>36652</v>
      </c>
      <c r="G413" s="31">
        <f t="shared" si="92"/>
        <v>-0.10944167999696219</v>
      </c>
      <c r="H413" s="31"/>
      <c r="I413" s="31"/>
      <c r="J413" s="31"/>
      <c r="K413" s="31">
        <f t="shared" si="93"/>
        <v>-0.10944167999696219</v>
      </c>
      <c r="L413" s="31"/>
      <c r="M413" s="31"/>
      <c r="N413" s="31"/>
      <c r="O413" s="31">
        <f t="shared" ca="1" si="94"/>
        <v>-0.10962618919714701</v>
      </c>
      <c r="P413" s="31">
        <f t="shared" si="95"/>
        <v>-8.4530465924849363E-2</v>
      </c>
      <c r="Q413" s="152">
        <f t="shared" si="96"/>
        <v>43872.115700000002</v>
      </c>
      <c r="R413" s="31"/>
      <c r="S413" s="31">
        <f t="shared" si="97"/>
        <v>6.2056858654663228E-4</v>
      </c>
      <c r="T413" s="31">
        <v>1</v>
      </c>
      <c r="U413" s="31">
        <f t="shared" si="98"/>
        <v>6.2056858654663228E-4</v>
      </c>
    </row>
    <row r="414" spans="1:21" s="153" customFormat="1" ht="12" customHeight="1">
      <c r="A414" s="147" t="s">
        <v>1278</v>
      </c>
      <c r="B414" s="148" t="s">
        <v>108</v>
      </c>
      <c r="C414" s="157">
        <v>59096.830199999997</v>
      </c>
      <c r="D414" s="149">
        <v>2.0000000000000001E-4</v>
      </c>
      <c r="E414" s="31">
        <f t="shared" si="90"/>
        <v>36989.813270389168</v>
      </c>
      <c r="F414" s="31">
        <f t="shared" si="91"/>
        <v>36990</v>
      </c>
      <c r="G414" s="31">
        <f t="shared" si="92"/>
        <v>-0.11392660000274191</v>
      </c>
      <c r="H414" s="31"/>
      <c r="I414" s="31"/>
      <c r="J414" s="31"/>
      <c r="K414" s="31">
        <f t="shared" si="93"/>
        <v>-0.11392660000274191</v>
      </c>
      <c r="L414" s="31"/>
      <c r="M414" s="31"/>
      <c r="N414" s="31"/>
      <c r="O414" s="31">
        <f t="shared" ca="1" si="94"/>
        <v>-0.11318578381232386</v>
      </c>
      <c r="P414" s="31">
        <f t="shared" si="95"/>
        <v>-8.6572262989069532E-2</v>
      </c>
      <c r="Q414" s="152">
        <f t="shared" si="96"/>
        <v>44078.330199999997</v>
      </c>
      <c r="R414" s="31"/>
      <c r="S414" s="31">
        <f t="shared" si="97"/>
        <v>7.4825975345756655E-4</v>
      </c>
      <c r="T414" s="31">
        <v>1</v>
      </c>
      <c r="U414" s="31">
        <f t="shared" si="98"/>
        <v>7.4825975345756655E-4</v>
      </c>
    </row>
    <row r="415" spans="1:21" s="153" customFormat="1" ht="12" customHeight="1">
      <c r="A415" s="147" t="s">
        <v>1278</v>
      </c>
      <c r="B415" s="148" t="s">
        <v>108</v>
      </c>
      <c r="C415" s="157">
        <v>59104.762000000002</v>
      </c>
      <c r="D415" s="149">
        <v>2.9999999999999997E-4</v>
      </c>
      <c r="E415" s="31">
        <f t="shared" si="90"/>
        <v>37002.813763050122</v>
      </c>
      <c r="F415" s="31">
        <f t="shared" si="91"/>
        <v>37003</v>
      </c>
      <c r="G415" s="31">
        <f t="shared" si="92"/>
        <v>-0.11362602000008337</v>
      </c>
      <c r="H415" s="31"/>
      <c r="I415" s="31"/>
      <c r="J415" s="31"/>
      <c r="K415" s="31">
        <f t="shared" si="93"/>
        <v>-0.11362602000008337</v>
      </c>
      <c r="L415" s="31"/>
      <c r="M415" s="31"/>
      <c r="N415" s="31"/>
      <c r="O415" s="31">
        <f t="shared" ca="1" si="94"/>
        <v>-0.11332269129752298</v>
      </c>
      <c r="P415" s="31">
        <f t="shared" si="95"/>
        <v>-8.6651262568180981E-2</v>
      </c>
      <c r="Q415" s="152">
        <f t="shared" si="96"/>
        <v>44086.262000000002</v>
      </c>
      <c r="R415" s="31"/>
      <c r="S415" s="31">
        <f t="shared" si="97"/>
        <v>7.2763753850997332E-4</v>
      </c>
      <c r="T415" s="31">
        <v>1</v>
      </c>
      <c r="U415" s="31">
        <f t="shared" si="98"/>
        <v>7.2763753850997332E-4</v>
      </c>
    </row>
    <row r="416" spans="1:21" s="153" customFormat="1" ht="12" customHeight="1">
      <c r="A416" s="147" t="s">
        <v>1278</v>
      </c>
      <c r="B416" s="148" t="s">
        <v>108</v>
      </c>
      <c r="C416" s="157">
        <v>59123.675300000003</v>
      </c>
      <c r="D416" s="149">
        <v>2.9999999999999997E-4</v>
      </c>
      <c r="E416" s="31">
        <f t="shared" si="90"/>
        <v>37033.813311430597</v>
      </c>
      <c r="F416" s="31">
        <f t="shared" si="91"/>
        <v>37034</v>
      </c>
      <c r="G416" s="31">
        <f t="shared" si="92"/>
        <v>-0.11390155999106355</v>
      </c>
      <c r="H416" s="31"/>
      <c r="I416" s="31"/>
      <c r="J416" s="31"/>
      <c r="K416" s="31">
        <f t="shared" si="93"/>
        <v>-0.11390155999106355</v>
      </c>
      <c r="L416" s="31"/>
      <c r="M416" s="31"/>
      <c r="N416" s="31"/>
      <c r="O416" s="31">
        <f t="shared" ca="1" si="94"/>
        <v>-0.11364916299299777</v>
      </c>
      <c r="P416" s="31">
        <f t="shared" si="95"/>
        <v>-8.6839786353191797E-2</v>
      </c>
      <c r="Q416" s="152">
        <f t="shared" si="96"/>
        <v>44105.175300000003</v>
      </c>
      <c r="R416" s="31"/>
      <c r="S416" s="31">
        <f t="shared" si="97"/>
        <v>7.3233959242741055E-4</v>
      </c>
      <c r="T416" s="31">
        <v>1</v>
      </c>
      <c r="U416" s="31">
        <f t="shared" si="98"/>
        <v>7.3233959242741055E-4</v>
      </c>
    </row>
    <row r="417" spans="1:21" s="153" customFormat="1" ht="12" customHeight="1">
      <c r="A417" s="147" t="s">
        <v>1278</v>
      </c>
      <c r="B417" s="148" t="s">
        <v>108</v>
      </c>
      <c r="C417" s="157">
        <v>59227.393700000001</v>
      </c>
      <c r="D417" s="149">
        <v>2.0000000000000001E-4</v>
      </c>
      <c r="E417" s="31">
        <f t="shared" si="90"/>
        <v>37203.811331804907</v>
      </c>
      <c r="F417" s="31">
        <f t="shared" si="91"/>
        <v>37204</v>
      </c>
      <c r="G417" s="31">
        <f t="shared" si="92"/>
        <v>-0.11510935999831418</v>
      </c>
      <c r="H417" s="31"/>
      <c r="I417" s="31"/>
      <c r="J417" s="31"/>
      <c r="K417" s="31">
        <f t="shared" si="93"/>
        <v>-0.11510935999831418</v>
      </c>
      <c r="L417" s="31"/>
      <c r="M417" s="31"/>
      <c r="N417" s="31"/>
      <c r="O417" s="31">
        <f t="shared" ca="1" si="94"/>
        <v>-0.11543949164560152</v>
      </c>
      <c r="P417" s="31">
        <f t="shared" si="95"/>
        <v>-8.7877137990273219E-2</v>
      </c>
      <c r="Q417" s="152">
        <f t="shared" si="96"/>
        <v>44208.893700000001</v>
      </c>
      <c r="R417" s="31"/>
      <c r="S417" s="31">
        <f t="shared" si="97"/>
        <v>7.4159391549523022E-4</v>
      </c>
      <c r="T417" s="31">
        <v>1</v>
      </c>
      <c r="U417" s="31">
        <f t="shared" si="98"/>
        <v>7.4159391549523022E-4</v>
      </c>
    </row>
    <row r="418" spans="1:21" s="153" customFormat="1" ht="12" customHeight="1">
      <c r="A418" s="149" t="s">
        <v>1276</v>
      </c>
      <c r="B418" s="148" t="s">
        <v>108</v>
      </c>
      <c r="C418" s="157">
        <v>59459.843399999998</v>
      </c>
      <c r="D418" s="149">
        <v>1E-4</v>
      </c>
      <c r="E418" s="31">
        <f t="shared" si="90"/>
        <v>37584.804374858038</v>
      </c>
      <c r="F418" s="31">
        <f t="shared" si="91"/>
        <v>37585</v>
      </c>
      <c r="G418" s="31">
        <f t="shared" si="92"/>
        <v>-0.11935390000144253</v>
      </c>
      <c r="H418" s="31"/>
      <c r="I418" s="31"/>
      <c r="J418" s="31"/>
      <c r="K418" s="31">
        <f t="shared" si="93"/>
        <v>-0.11935390000144253</v>
      </c>
      <c r="L418" s="31"/>
      <c r="M418" s="31"/>
      <c r="N418" s="31"/>
      <c r="O418" s="31">
        <f t="shared" ca="1" si="94"/>
        <v>-0.11945193409643701</v>
      </c>
      <c r="P418" s="31">
        <f t="shared" si="95"/>
        <v>-9.0223599910898039E-2</v>
      </c>
      <c r="Q418" s="152">
        <f t="shared" si="96"/>
        <v>44441.343399999998</v>
      </c>
      <c r="R418" s="31"/>
      <c r="S418" s="31">
        <f t="shared" si="97"/>
        <v>8.4857438336517614E-4</v>
      </c>
      <c r="T418" s="31">
        <v>1</v>
      </c>
      <c r="U418" s="31">
        <f t="shared" si="98"/>
        <v>8.4857438336517614E-4</v>
      </c>
    </row>
    <row r="419" spans="1:21" s="153" customFormat="1" ht="12" customHeight="1">
      <c r="A419" s="147" t="s">
        <v>1277</v>
      </c>
      <c r="B419" s="148" t="s">
        <v>108</v>
      </c>
      <c r="C419" s="149">
        <v>59490.348700000002</v>
      </c>
      <c r="D419" s="149">
        <v>1.1999999999999999E-3</v>
      </c>
      <c r="E419" s="31">
        <f t="shared" si="90"/>
        <v>37634.803609429</v>
      </c>
      <c r="F419" s="31">
        <f t="shared" si="91"/>
        <v>37635</v>
      </c>
      <c r="G419" s="31">
        <f t="shared" si="92"/>
        <v>-0.11982089999946766</v>
      </c>
      <c r="H419" s="31"/>
      <c r="I419" s="31"/>
      <c r="J419" s="31"/>
      <c r="K419" s="31">
        <f t="shared" si="93"/>
        <v>-0.11982089999946766</v>
      </c>
      <c r="L419" s="31"/>
      <c r="M419" s="31"/>
      <c r="N419" s="31"/>
      <c r="O419" s="31">
        <f t="shared" ca="1" si="94"/>
        <v>-0.11997850134720278</v>
      </c>
      <c r="P419" s="31">
        <f t="shared" si="95"/>
        <v>-9.053374916071083E-2</v>
      </c>
      <c r="Q419" s="152">
        <f t="shared" si="96"/>
        <v>44471.848700000002</v>
      </c>
      <c r="R419" s="31"/>
      <c r="S419" s="31">
        <f t="shared" si="97"/>
        <v>8.5773720425209464E-4</v>
      </c>
      <c r="T419" s="31">
        <v>1</v>
      </c>
      <c r="U419" s="31">
        <f t="shared" si="98"/>
        <v>8.5773720425209464E-4</v>
      </c>
    </row>
    <row r="420" spans="1:21" s="153" customFormat="1" ht="12" customHeight="1">
      <c r="A420" s="149" t="s">
        <v>1276</v>
      </c>
      <c r="B420" s="148" t="s">
        <v>108</v>
      </c>
      <c r="C420" s="157">
        <v>59555.630400000002</v>
      </c>
      <c r="D420" s="149">
        <v>2.0000000000000001E-4</v>
      </c>
      <c r="E420" s="31">
        <f t="shared" si="90"/>
        <v>37741.802558185147</v>
      </c>
      <c r="F420" s="31">
        <f t="shared" si="91"/>
        <v>37742</v>
      </c>
      <c r="G420" s="31">
        <f t="shared" si="92"/>
        <v>-0.12046227999235271</v>
      </c>
      <c r="H420" s="31"/>
      <c r="I420" s="31"/>
      <c r="J420" s="31"/>
      <c r="K420" s="31">
        <f t="shared" si="93"/>
        <v>-0.12046227999235271</v>
      </c>
      <c r="L420" s="31"/>
      <c r="M420" s="31"/>
      <c r="N420" s="31"/>
      <c r="O420" s="31">
        <f t="shared" ca="1" si="94"/>
        <v>-0.12110535526384164</v>
      </c>
      <c r="P420" s="31">
        <f t="shared" si="95"/>
        <v>-9.119919492700379E-2</v>
      </c>
      <c r="Q420" s="152">
        <f t="shared" si="96"/>
        <v>44537.130400000002</v>
      </c>
      <c r="R420" s="31"/>
      <c r="S420" s="31">
        <f t="shared" si="97"/>
        <v>8.5632814754184675E-4</v>
      </c>
      <c r="T420" s="31">
        <v>1</v>
      </c>
      <c r="U420" s="31">
        <f t="shared" si="98"/>
        <v>8.5632814754184675E-4</v>
      </c>
    </row>
    <row r="421" spans="1:21" s="153" customFormat="1" ht="12" customHeight="1">
      <c r="A421" s="149" t="s">
        <v>1276</v>
      </c>
      <c r="B421" s="148" t="s">
        <v>108</v>
      </c>
      <c r="C421" s="157">
        <v>59598.337500000001</v>
      </c>
      <c r="D421" s="149">
        <v>1E-4</v>
      </c>
      <c r="E421" s="31">
        <f t="shared" si="90"/>
        <v>37811.800962093497</v>
      </c>
      <c r="F421" s="31">
        <f t="shared" si="91"/>
        <v>37812</v>
      </c>
      <c r="G421" s="31">
        <f t="shared" si="92"/>
        <v>-0.1214360800004215</v>
      </c>
      <c r="H421" s="31"/>
      <c r="I421" s="31"/>
      <c r="J421" s="31"/>
      <c r="K421" s="31">
        <f t="shared" si="93"/>
        <v>-0.1214360800004215</v>
      </c>
      <c r="L421" s="31"/>
      <c r="M421" s="31"/>
      <c r="N421" s="31"/>
      <c r="O421" s="31">
        <f t="shared" ca="1" si="94"/>
        <v>-0.12184254941491374</v>
      </c>
      <c r="P421" s="31">
        <f t="shared" si="95"/>
        <v>-9.1635806553698421E-2</v>
      </c>
      <c r="Q421" s="152">
        <f t="shared" si="96"/>
        <v>44579.837500000001</v>
      </c>
      <c r="R421" s="31"/>
      <c r="S421" s="31">
        <f t="shared" si="97"/>
        <v>8.8805629749946855E-4</v>
      </c>
      <c r="T421" s="31">
        <v>1</v>
      </c>
      <c r="U421" s="31">
        <f t="shared" si="98"/>
        <v>8.8805629749946855E-4</v>
      </c>
    </row>
    <row r="422" spans="1:21" s="153" customFormat="1" ht="12" customHeight="1">
      <c r="A422" s="147" t="s">
        <v>1275</v>
      </c>
      <c r="B422" s="148" t="s">
        <v>110</v>
      </c>
      <c r="C422" s="149">
        <v>59416.522299999997</v>
      </c>
      <c r="D422" s="149">
        <v>2.0000000000000001E-4</v>
      </c>
      <c r="E422" s="31">
        <f t="shared" si="90"/>
        <v>37513.799603858504</v>
      </c>
      <c r="F422" s="31">
        <f t="shared" si="91"/>
        <v>37514</v>
      </c>
      <c r="G422" s="31">
        <f t="shared" si="92"/>
        <v>-0.12226476000068942</v>
      </c>
      <c r="H422" s="31"/>
      <c r="I422" s="31"/>
      <c r="J422" s="31"/>
      <c r="K422" s="31">
        <f t="shared" si="93"/>
        <v>-0.12226476000068942</v>
      </c>
      <c r="L422" s="31"/>
      <c r="M422" s="31"/>
      <c r="N422" s="31"/>
      <c r="O422" s="31">
        <f t="shared" ca="1" si="94"/>
        <v>-0.11870420860034953</v>
      </c>
      <c r="P422" s="31">
        <f t="shared" si="95"/>
        <v>-8.9784070841764166E-2</v>
      </c>
      <c r="Q422" s="152">
        <f t="shared" si="96"/>
        <v>44398.022299999997</v>
      </c>
      <c r="R422" s="31"/>
      <c r="S422" s="31">
        <f t="shared" si="97"/>
        <v>1.0549951682387246E-3</v>
      </c>
      <c r="T422" s="31">
        <v>1</v>
      </c>
      <c r="U422" s="31">
        <f t="shared" si="98"/>
        <v>1.0549951682387246E-3</v>
      </c>
    </row>
    <row r="423" spans="1:21" s="153" customFormat="1" ht="12" customHeight="1">
      <c r="A423" s="151" t="s">
        <v>1282</v>
      </c>
      <c r="B423" s="150" t="s">
        <v>108</v>
      </c>
      <c r="C423" s="158">
        <v>59808.8246</v>
      </c>
      <c r="D423" s="149">
        <v>2.9999999999999997E-4</v>
      </c>
      <c r="E423" s="31">
        <f t="shared" ref="E423" si="99">+(C423-C$7)/C$8</f>
        <v>38156.796549321312</v>
      </c>
      <c r="F423" s="31">
        <f t="shared" ref="F423" si="100">ROUND(2*E423,0)/2</f>
        <v>38157</v>
      </c>
      <c r="G423" s="31">
        <f t="shared" ref="G423" si="101">+C423-(C$7+F423*C$8)</f>
        <v>-0.12412837999727344</v>
      </c>
      <c r="H423" s="31"/>
      <c r="I423" s="31"/>
      <c r="J423" s="31"/>
      <c r="K423" s="31">
        <f t="shared" ref="K423" si="102">G423</f>
        <v>-0.12412837999727344</v>
      </c>
      <c r="L423" s="31"/>
      <c r="M423" s="31"/>
      <c r="N423" s="31"/>
      <c r="O423" s="31">
        <f t="shared" ref="O423" ca="1" si="103">+C$11+C$12*F423</f>
        <v>-0.12547586344519784</v>
      </c>
      <c r="P423" s="31">
        <f t="shared" ref="P423" si="104">+D$11+D$12*F423+D$13*F423^2</f>
        <v>-9.3802391712693362E-2</v>
      </c>
      <c r="Q423" s="152">
        <f t="shared" ref="Q423" si="105">+C423-15018.5</f>
        <v>44790.3246</v>
      </c>
      <c r="R423" s="31"/>
      <c r="S423" s="31">
        <f t="shared" ref="S423" si="106">+(P423-G423)^2</f>
        <v>9.1966556543648828E-4</v>
      </c>
      <c r="T423" s="31">
        <v>1</v>
      </c>
      <c r="U423" s="31">
        <f t="shared" ref="U423" si="107">+T423*S423</f>
        <v>9.1966556543648828E-4</v>
      </c>
    </row>
    <row r="424" spans="1:21" s="153" customFormat="1" ht="12" customHeight="1">
      <c r="A424" s="31"/>
      <c r="B424" s="154"/>
      <c r="C424" s="30"/>
      <c r="D424" s="155"/>
    </row>
    <row r="425" spans="1:21" s="153" customFormat="1" ht="12" customHeight="1">
      <c r="A425" s="31"/>
      <c r="B425" s="154"/>
      <c r="C425" s="30"/>
      <c r="D425" s="155"/>
    </row>
    <row r="426" spans="1:21" s="153" customFormat="1" ht="12" customHeight="1">
      <c r="A426" s="31"/>
      <c r="B426" s="154"/>
      <c r="C426" s="30"/>
      <c r="D426" s="155"/>
    </row>
    <row r="427" spans="1:21">
      <c r="A427" s="10"/>
      <c r="C427" s="17"/>
    </row>
    <row r="428" spans="1:21">
      <c r="A428" s="10"/>
      <c r="C428" s="17"/>
    </row>
    <row r="429" spans="1:21">
      <c r="A429" s="10"/>
      <c r="C429" s="17"/>
    </row>
    <row r="430" spans="1:21">
      <c r="A430" s="10"/>
      <c r="C430" s="17"/>
    </row>
    <row r="431" spans="1:21">
      <c r="A431" s="10"/>
      <c r="C431" s="17"/>
    </row>
    <row r="432" spans="1:21">
      <c r="A432" s="10"/>
      <c r="C432" s="17"/>
    </row>
    <row r="433" spans="1:3">
      <c r="A433" s="10"/>
      <c r="C433" s="17"/>
    </row>
    <row r="434" spans="1:3">
      <c r="A434" s="10"/>
      <c r="C434" s="17"/>
    </row>
    <row r="435" spans="1:3">
      <c r="A435" s="10"/>
      <c r="C435" s="17"/>
    </row>
    <row r="436" spans="1:3">
      <c r="A436" s="10"/>
      <c r="C436" s="17"/>
    </row>
    <row r="437" spans="1:3">
      <c r="A437" s="10"/>
      <c r="C437" s="17"/>
    </row>
    <row r="438" spans="1:3">
      <c r="A438" s="10"/>
      <c r="C438" s="17"/>
    </row>
    <row r="439" spans="1:3">
      <c r="A439" s="10"/>
      <c r="C439" s="17"/>
    </row>
    <row r="440" spans="1:3">
      <c r="A440" s="10"/>
      <c r="C440" s="17"/>
    </row>
    <row r="441" spans="1:3">
      <c r="A441" s="10"/>
      <c r="C441" s="17"/>
    </row>
    <row r="442" spans="1:3">
      <c r="A442" s="10"/>
      <c r="C442" s="17"/>
    </row>
    <row r="443" spans="1:3">
      <c r="A443" s="10"/>
      <c r="C443" s="17"/>
    </row>
    <row r="444" spans="1:3">
      <c r="A444" s="10"/>
      <c r="C444" s="17"/>
    </row>
    <row r="445" spans="1:3">
      <c r="A445" s="10"/>
      <c r="C445" s="17"/>
    </row>
    <row r="446" spans="1:3">
      <c r="A446" s="10"/>
      <c r="C446" s="17"/>
    </row>
    <row r="447" spans="1:3">
      <c r="A447" s="10"/>
      <c r="C447" s="17"/>
    </row>
    <row r="448" spans="1:3">
      <c r="A448" s="10"/>
      <c r="C448" s="17"/>
    </row>
    <row r="449" spans="1:3">
      <c r="A449" s="10"/>
      <c r="C449" s="17"/>
    </row>
    <row r="450" spans="1:3">
      <c r="A450" s="10"/>
      <c r="C450" s="17"/>
    </row>
    <row r="451" spans="1:3">
      <c r="A451" s="10"/>
      <c r="C451" s="17"/>
    </row>
    <row r="452" spans="1:3">
      <c r="A452" s="10"/>
      <c r="C452" s="17"/>
    </row>
    <row r="453" spans="1:3">
      <c r="A453" s="10"/>
      <c r="C453" s="17"/>
    </row>
    <row r="454" spans="1:3">
      <c r="A454" s="10"/>
      <c r="C454" s="17"/>
    </row>
    <row r="455" spans="1:3">
      <c r="A455" s="10"/>
      <c r="C455" s="17"/>
    </row>
    <row r="456" spans="1:3">
      <c r="A456" s="10"/>
      <c r="C456" s="17"/>
    </row>
    <row r="457" spans="1:3">
      <c r="A457" s="10"/>
      <c r="C457" s="17"/>
    </row>
    <row r="458" spans="1:3">
      <c r="A458" s="10"/>
      <c r="C458" s="17"/>
    </row>
    <row r="459" spans="1:3">
      <c r="A459" s="10"/>
      <c r="C459" s="17"/>
    </row>
    <row r="460" spans="1:3">
      <c r="A460" s="10"/>
      <c r="C460" s="17"/>
    </row>
    <row r="461" spans="1:3">
      <c r="A461" s="10"/>
      <c r="C461" s="17"/>
    </row>
    <row r="462" spans="1:3">
      <c r="A462" s="10"/>
      <c r="C462" s="17"/>
    </row>
    <row r="463" spans="1:3">
      <c r="A463" s="10"/>
      <c r="C463" s="17"/>
    </row>
    <row r="464" spans="1:3">
      <c r="A464" s="10"/>
      <c r="C464" s="17"/>
    </row>
    <row r="465" spans="1:3">
      <c r="A465" s="10"/>
      <c r="C465" s="17"/>
    </row>
    <row r="466" spans="1:3">
      <c r="A466" s="10"/>
      <c r="C466" s="17"/>
    </row>
    <row r="467" spans="1:3">
      <c r="A467" s="10"/>
      <c r="C467" s="17"/>
    </row>
    <row r="468" spans="1:3">
      <c r="A468" s="10"/>
      <c r="C468" s="17"/>
    </row>
    <row r="469" spans="1:3">
      <c r="A469" s="10"/>
      <c r="C469" s="17"/>
    </row>
    <row r="470" spans="1:3">
      <c r="A470" s="10"/>
      <c r="C470" s="17"/>
    </row>
    <row r="471" spans="1:3">
      <c r="A471" s="10"/>
      <c r="C471" s="17"/>
    </row>
    <row r="472" spans="1:3">
      <c r="A472" s="10"/>
      <c r="C472" s="17"/>
    </row>
    <row r="473" spans="1:3">
      <c r="A473" s="10"/>
      <c r="C473" s="17"/>
    </row>
    <row r="474" spans="1:3">
      <c r="A474" s="10"/>
      <c r="C474" s="17"/>
    </row>
    <row r="475" spans="1:3">
      <c r="A475" s="10"/>
      <c r="C475" s="17"/>
    </row>
    <row r="476" spans="1:3">
      <c r="A476" s="10"/>
      <c r="C476" s="17"/>
    </row>
    <row r="477" spans="1:3">
      <c r="A477" s="10"/>
      <c r="C477" s="17"/>
    </row>
    <row r="478" spans="1:3">
      <c r="A478" s="10"/>
      <c r="C478" s="17"/>
    </row>
    <row r="479" spans="1:3">
      <c r="A479" s="10"/>
      <c r="C479" s="17"/>
    </row>
    <row r="480" spans="1:3">
      <c r="A480" s="10"/>
      <c r="C480" s="17"/>
    </row>
    <row r="481" spans="1:3">
      <c r="A481" s="10"/>
      <c r="C481" s="17"/>
    </row>
    <row r="482" spans="1:3">
      <c r="A482" s="10"/>
      <c r="C482" s="17"/>
    </row>
    <row r="483" spans="1:3">
      <c r="A483" s="10"/>
      <c r="C483" s="17"/>
    </row>
    <row r="484" spans="1:3">
      <c r="A484" s="10"/>
      <c r="C484" s="17"/>
    </row>
    <row r="485" spans="1:3">
      <c r="A485" s="10"/>
      <c r="C485" s="17"/>
    </row>
    <row r="486" spans="1:3">
      <c r="A486" s="10"/>
      <c r="C486" s="17"/>
    </row>
    <row r="487" spans="1:3">
      <c r="A487" s="10"/>
      <c r="C487" s="17"/>
    </row>
    <row r="488" spans="1:3">
      <c r="A488" s="10"/>
      <c r="C488" s="17"/>
    </row>
    <row r="489" spans="1:3">
      <c r="A489" s="10"/>
      <c r="C489" s="17"/>
    </row>
    <row r="490" spans="1:3">
      <c r="A490" s="10"/>
      <c r="C490" s="17"/>
    </row>
    <row r="491" spans="1:3">
      <c r="A491" s="10"/>
      <c r="C491" s="17"/>
    </row>
    <row r="492" spans="1:3">
      <c r="A492" s="10"/>
      <c r="C492" s="17"/>
    </row>
    <row r="493" spans="1:3">
      <c r="A493" s="10"/>
      <c r="C493" s="17"/>
    </row>
    <row r="494" spans="1:3">
      <c r="A494" s="10"/>
      <c r="C494" s="17"/>
    </row>
    <row r="495" spans="1:3">
      <c r="A495" s="10"/>
      <c r="C495" s="17"/>
    </row>
    <row r="496" spans="1:3">
      <c r="A496" s="10"/>
      <c r="C496" s="17"/>
    </row>
    <row r="497" spans="1:3">
      <c r="A497" s="10"/>
      <c r="C497" s="17"/>
    </row>
    <row r="498" spans="1:3">
      <c r="A498" s="10"/>
      <c r="C498" s="17"/>
    </row>
    <row r="499" spans="1:3">
      <c r="A499" s="10"/>
      <c r="C499" s="17"/>
    </row>
    <row r="500" spans="1:3">
      <c r="A500" s="10"/>
      <c r="C500" s="17"/>
    </row>
    <row r="501" spans="1:3">
      <c r="A501" s="10"/>
      <c r="C501" s="17"/>
    </row>
    <row r="502" spans="1:3">
      <c r="A502" s="10"/>
      <c r="C502" s="17"/>
    </row>
    <row r="503" spans="1:3">
      <c r="A503" s="10"/>
      <c r="C503" s="17"/>
    </row>
    <row r="504" spans="1:3">
      <c r="A504" s="10"/>
      <c r="C504" s="17"/>
    </row>
    <row r="505" spans="1:3">
      <c r="A505" s="10"/>
      <c r="C505" s="17"/>
    </row>
    <row r="506" spans="1:3">
      <c r="A506" s="10"/>
      <c r="C506" s="17"/>
    </row>
    <row r="507" spans="1:3">
      <c r="A507" s="10"/>
      <c r="C507" s="17"/>
    </row>
    <row r="508" spans="1:3">
      <c r="A508" s="10"/>
      <c r="C508" s="17"/>
    </row>
    <row r="509" spans="1:3">
      <c r="A509" s="10"/>
      <c r="C509" s="17"/>
    </row>
    <row r="510" spans="1:3">
      <c r="A510" s="10"/>
      <c r="C510" s="17"/>
    </row>
    <row r="511" spans="1:3">
      <c r="A511" s="10"/>
      <c r="C511" s="17"/>
    </row>
    <row r="512" spans="1:3">
      <c r="A512" s="10"/>
      <c r="C512" s="17"/>
    </row>
    <row r="513" spans="1:3">
      <c r="A513" s="10"/>
      <c r="C513" s="17"/>
    </row>
    <row r="514" spans="1:3">
      <c r="A514" s="10"/>
      <c r="C514" s="17"/>
    </row>
    <row r="515" spans="1:3">
      <c r="A515" s="10"/>
      <c r="C515" s="17"/>
    </row>
    <row r="516" spans="1:3">
      <c r="A516" s="10"/>
      <c r="C516" s="17"/>
    </row>
    <row r="517" spans="1:3">
      <c r="A517" s="10"/>
      <c r="C517" s="17"/>
    </row>
    <row r="518" spans="1:3">
      <c r="A518" s="10"/>
      <c r="C518" s="17"/>
    </row>
    <row r="519" spans="1:3">
      <c r="A519" s="10"/>
      <c r="C519" s="17"/>
    </row>
    <row r="520" spans="1:3">
      <c r="A520" s="10"/>
      <c r="C520" s="17"/>
    </row>
    <row r="521" spans="1:3">
      <c r="A521" s="10"/>
      <c r="C521" s="17"/>
    </row>
    <row r="522" spans="1:3">
      <c r="A522" s="10"/>
      <c r="C522" s="17"/>
    </row>
    <row r="523" spans="1:3">
      <c r="A523" s="10"/>
      <c r="C523" s="17"/>
    </row>
    <row r="524" spans="1:3">
      <c r="A524" s="10"/>
      <c r="C524" s="17"/>
    </row>
    <row r="525" spans="1:3">
      <c r="A525" s="10"/>
      <c r="C525" s="17"/>
    </row>
    <row r="526" spans="1:3">
      <c r="A526" s="10"/>
      <c r="C526" s="17"/>
    </row>
    <row r="527" spans="1:3">
      <c r="A527" s="10"/>
      <c r="C527" s="17"/>
    </row>
    <row r="528" spans="1:3">
      <c r="A528" s="10"/>
      <c r="C528" s="17"/>
    </row>
    <row r="529" spans="1:3">
      <c r="A529" s="10"/>
      <c r="C529" s="17"/>
    </row>
    <row r="530" spans="1:3">
      <c r="A530" s="10"/>
      <c r="C530" s="17"/>
    </row>
    <row r="531" spans="1:3">
      <c r="A531" s="10"/>
      <c r="C531" s="17"/>
    </row>
    <row r="532" spans="1:3">
      <c r="A532" s="10"/>
      <c r="C532" s="17"/>
    </row>
    <row r="533" spans="1:3">
      <c r="A533" s="10"/>
      <c r="C533" s="17"/>
    </row>
    <row r="534" spans="1:3">
      <c r="A534" s="10"/>
      <c r="C534" s="17"/>
    </row>
    <row r="535" spans="1:3">
      <c r="A535" s="10"/>
      <c r="C535" s="17"/>
    </row>
    <row r="536" spans="1:3">
      <c r="A536" s="10"/>
      <c r="C536" s="17"/>
    </row>
    <row r="537" spans="1:3">
      <c r="A537" s="10"/>
      <c r="C537" s="17"/>
    </row>
    <row r="538" spans="1:3">
      <c r="A538" s="10"/>
      <c r="C538" s="17"/>
    </row>
    <row r="539" spans="1:3">
      <c r="A539" s="10"/>
      <c r="C539" s="17"/>
    </row>
    <row r="540" spans="1:3">
      <c r="A540" s="10"/>
      <c r="C540" s="17"/>
    </row>
    <row r="541" spans="1:3">
      <c r="A541" s="10"/>
      <c r="C541" s="17"/>
    </row>
    <row r="542" spans="1:3">
      <c r="A542" s="10"/>
      <c r="C542" s="17"/>
    </row>
    <row r="543" spans="1:3">
      <c r="A543" s="10"/>
      <c r="C543" s="17"/>
    </row>
    <row r="544" spans="1:3">
      <c r="A544" s="10"/>
      <c r="C544" s="17"/>
    </row>
    <row r="545" spans="1:3">
      <c r="A545" s="10"/>
      <c r="C545" s="17"/>
    </row>
    <row r="546" spans="1:3">
      <c r="A546" s="10"/>
      <c r="C546" s="17"/>
    </row>
    <row r="547" spans="1:3">
      <c r="A547" s="10"/>
      <c r="C547" s="17"/>
    </row>
    <row r="548" spans="1:3">
      <c r="A548" s="10"/>
      <c r="C548" s="17"/>
    </row>
    <row r="549" spans="1:3">
      <c r="A549" s="10"/>
      <c r="C549" s="17"/>
    </row>
    <row r="550" spans="1:3">
      <c r="A550" s="10"/>
      <c r="C550" s="17"/>
    </row>
    <row r="551" spans="1:3">
      <c r="A551" s="10"/>
      <c r="C551" s="17"/>
    </row>
    <row r="552" spans="1:3">
      <c r="A552" s="10"/>
      <c r="C552" s="17"/>
    </row>
    <row r="553" spans="1:3">
      <c r="A553" s="10"/>
      <c r="C553" s="17"/>
    </row>
    <row r="554" spans="1:3">
      <c r="A554" s="10"/>
      <c r="C554" s="17"/>
    </row>
    <row r="555" spans="1:3">
      <c r="A555" s="10"/>
      <c r="C555" s="17"/>
    </row>
    <row r="556" spans="1:3">
      <c r="A556" s="10"/>
      <c r="C556" s="17"/>
    </row>
    <row r="557" spans="1:3">
      <c r="A557" s="10"/>
      <c r="C557" s="17"/>
    </row>
    <row r="558" spans="1:3">
      <c r="A558" s="10"/>
      <c r="C558" s="17"/>
    </row>
    <row r="559" spans="1:3">
      <c r="A559" s="10"/>
      <c r="C559" s="17"/>
    </row>
    <row r="560" spans="1:3">
      <c r="A560" s="10"/>
      <c r="C560" s="17"/>
    </row>
    <row r="561" spans="1:3">
      <c r="A561" s="10"/>
      <c r="C561" s="17"/>
    </row>
    <row r="562" spans="1:3">
      <c r="A562" s="10"/>
      <c r="C562" s="17"/>
    </row>
    <row r="563" spans="1:3">
      <c r="A563" s="10"/>
      <c r="C563" s="17"/>
    </row>
    <row r="564" spans="1:3">
      <c r="A564" s="10"/>
      <c r="C564" s="17"/>
    </row>
    <row r="565" spans="1:3">
      <c r="A565" s="10"/>
      <c r="C565" s="17"/>
    </row>
    <row r="566" spans="1:3">
      <c r="A566" s="10"/>
      <c r="C566" s="17"/>
    </row>
    <row r="567" spans="1:3">
      <c r="A567" s="10"/>
      <c r="C567" s="17"/>
    </row>
    <row r="568" spans="1:3">
      <c r="A568" s="10"/>
      <c r="C568" s="17"/>
    </row>
    <row r="569" spans="1:3">
      <c r="A569" s="10"/>
      <c r="C569" s="17"/>
    </row>
    <row r="570" spans="1:3">
      <c r="A570" s="10"/>
      <c r="C570" s="17"/>
    </row>
    <row r="571" spans="1:3">
      <c r="A571" s="10"/>
      <c r="C571" s="17"/>
    </row>
    <row r="572" spans="1:3">
      <c r="A572" s="10"/>
      <c r="C572" s="17"/>
    </row>
    <row r="573" spans="1:3">
      <c r="A573" s="10"/>
      <c r="C573" s="17"/>
    </row>
    <row r="574" spans="1:3">
      <c r="A574" s="10"/>
      <c r="C574" s="17"/>
    </row>
    <row r="575" spans="1:3">
      <c r="A575" s="10"/>
      <c r="C575" s="17"/>
    </row>
    <row r="576" spans="1:3">
      <c r="A576" s="10"/>
      <c r="C576" s="17"/>
    </row>
    <row r="577" spans="1:3">
      <c r="A577" s="10"/>
      <c r="C577" s="17"/>
    </row>
    <row r="578" spans="1:3">
      <c r="A578" s="10"/>
      <c r="C578" s="17"/>
    </row>
    <row r="579" spans="1:3">
      <c r="A579" s="10"/>
      <c r="C579" s="17"/>
    </row>
    <row r="580" spans="1:3">
      <c r="A580" s="10"/>
      <c r="C580" s="17"/>
    </row>
    <row r="581" spans="1:3">
      <c r="A581" s="10"/>
      <c r="C581" s="17"/>
    </row>
    <row r="582" spans="1:3">
      <c r="A582" s="10"/>
      <c r="C582" s="17"/>
    </row>
    <row r="583" spans="1:3">
      <c r="A583" s="10"/>
      <c r="C583" s="17"/>
    </row>
    <row r="584" spans="1:3">
      <c r="A584" s="10"/>
      <c r="C584" s="17"/>
    </row>
    <row r="585" spans="1:3">
      <c r="A585" s="10"/>
      <c r="C585" s="17"/>
    </row>
    <row r="586" spans="1:3">
      <c r="A586" s="10"/>
      <c r="C586" s="17"/>
    </row>
    <row r="587" spans="1:3">
      <c r="A587" s="10"/>
      <c r="C587" s="17"/>
    </row>
    <row r="588" spans="1:3">
      <c r="A588" s="10"/>
      <c r="C588" s="17"/>
    </row>
    <row r="589" spans="1:3">
      <c r="A589" s="10"/>
      <c r="C589" s="17"/>
    </row>
    <row r="590" spans="1:3">
      <c r="A590" s="10"/>
      <c r="C590" s="17"/>
    </row>
    <row r="591" spans="1:3">
      <c r="A591" s="10"/>
      <c r="C591" s="17"/>
    </row>
    <row r="592" spans="1:3">
      <c r="A592" s="10"/>
      <c r="C592" s="17"/>
    </row>
    <row r="593" spans="1:3">
      <c r="A593" s="10"/>
      <c r="C593" s="17"/>
    </row>
    <row r="594" spans="1:3">
      <c r="A594" s="10"/>
      <c r="C594" s="17"/>
    </row>
    <row r="595" spans="1:3">
      <c r="A595" s="10"/>
      <c r="C595" s="17"/>
    </row>
    <row r="596" spans="1:3">
      <c r="A596" s="10"/>
      <c r="C596" s="17"/>
    </row>
    <row r="597" spans="1:3">
      <c r="A597" s="10"/>
      <c r="C597" s="17"/>
    </row>
    <row r="598" spans="1:3">
      <c r="A598" s="10"/>
      <c r="C598" s="17"/>
    </row>
    <row r="599" spans="1:3">
      <c r="A599" s="10"/>
      <c r="C599" s="17"/>
    </row>
    <row r="600" spans="1:3">
      <c r="A600" s="10"/>
      <c r="C600" s="17"/>
    </row>
    <row r="601" spans="1:3">
      <c r="A601" s="10"/>
      <c r="C601" s="17"/>
    </row>
    <row r="602" spans="1:3">
      <c r="A602" s="10"/>
      <c r="C602" s="17"/>
    </row>
    <row r="603" spans="1:3">
      <c r="A603" s="10"/>
      <c r="C603" s="17"/>
    </row>
    <row r="604" spans="1:3">
      <c r="A604" s="10"/>
      <c r="C604" s="17"/>
    </row>
    <row r="605" spans="1:3">
      <c r="A605" s="10"/>
      <c r="C605" s="17"/>
    </row>
    <row r="606" spans="1:3">
      <c r="A606" s="10"/>
      <c r="C606" s="17"/>
    </row>
    <row r="607" spans="1:3">
      <c r="A607" s="10"/>
      <c r="C607" s="17"/>
    </row>
    <row r="608" spans="1:3">
      <c r="A608" s="10"/>
      <c r="C608" s="17"/>
    </row>
    <row r="609" spans="1:3">
      <c r="A609" s="10"/>
      <c r="C609" s="17"/>
    </row>
    <row r="610" spans="1:3">
      <c r="A610" s="10"/>
      <c r="C610" s="17"/>
    </row>
    <row r="611" spans="1:3">
      <c r="A611" s="10"/>
      <c r="C611" s="17"/>
    </row>
    <row r="612" spans="1:3">
      <c r="A612" s="10"/>
      <c r="C612" s="17"/>
    </row>
    <row r="613" spans="1:3">
      <c r="A613" s="10"/>
      <c r="C613" s="17"/>
    </row>
    <row r="614" spans="1:3">
      <c r="A614" s="10"/>
      <c r="C614" s="17"/>
    </row>
    <row r="615" spans="1:3">
      <c r="A615" s="10"/>
      <c r="C615" s="17"/>
    </row>
    <row r="616" spans="1:3">
      <c r="A616" s="10"/>
      <c r="C616" s="17"/>
    </row>
    <row r="617" spans="1:3">
      <c r="A617" s="10"/>
      <c r="C617" s="17"/>
    </row>
    <row r="618" spans="1:3">
      <c r="A618" s="10"/>
      <c r="C618" s="17"/>
    </row>
    <row r="619" spans="1:3">
      <c r="A619" s="10"/>
      <c r="C619" s="17"/>
    </row>
    <row r="620" spans="1:3">
      <c r="A620" s="10"/>
      <c r="C620" s="17"/>
    </row>
    <row r="621" spans="1:3">
      <c r="A621" s="10"/>
      <c r="C621" s="17"/>
    </row>
    <row r="622" spans="1:3">
      <c r="A622" s="10"/>
      <c r="C622" s="17"/>
    </row>
    <row r="623" spans="1:3">
      <c r="A623" s="10"/>
      <c r="C623" s="17"/>
    </row>
    <row r="624" spans="1:3">
      <c r="A624" s="10"/>
      <c r="C624" s="17"/>
    </row>
    <row r="625" spans="1:3">
      <c r="A625" s="10"/>
      <c r="C625" s="17"/>
    </row>
    <row r="626" spans="1:3">
      <c r="A626" s="10"/>
      <c r="C626" s="17"/>
    </row>
    <row r="627" spans="1:3">
      <c r="A627" s="10"/>
      <c r="C627" s="17"/>
    </row>
    <row r="628" spans="1:3">
      <c r="A628" s="10"/>
      <c r="C628" s="17"/>
    </row>
    <row r="629" spans="1:3">
      <c r="A629" s="10"/>
      <c r="C629" s="17"/>
    </row>
    <row r="630" spans="1:3">
      <c r="A630" s="10"/>
      <c r="C630" s="17"/>
    </row>
    <row r="631" spans="1:3">
      <c r="A631" s="10"/>
      <c r="C631" s="17"/>
    </row>
    <row r="632" spans="1:3">
      <c r="A632" s="10"/>
      <c r="C632" s="17"/>
    </row>
    <row r="633" spans="1:3">
      <c r="A633" s="10"/>
      <c r="C633" s="17"/>
    </row>
    <row r="634" spans="1:3">
      <c r="A634" s="10"/>
      <c r="C634" s="17"/>
    </row>
    <row r="635" spans="1:3">
      <c r="A635" s="10"/>
      <c r="C635" s="17"/>
    </row>
    <row r="636" spans="1:3">
      <c r="A636" s="10"/>
      <c r="C636" s="17"/>
    </row>
    <row r="637" spans="1:3">
      <c r="A637" s="10"/>
      <c r="C637" s="17"/>
    </row>
    <row r="638" spans="1:3">
      <c r="A638" s="10"/>
      <c r="C638" s="17"/>
    </row>
    <row r="639" spans="1:3">
      <c r="A639" s="10"/>
      <c r="C639" s="17"/>
    </row>
    <row r="640" spans="1:3">
      <c r="A640" s="10"/>
      <c r="C640" s="17"/>
    </row>
    <row r="641" spans="1:3">
      <c r="A641" s="10"/>
      <c r="C641" s="17"/>
    </row>
    <row r="642" spans="1:3">
      <c r="A642" s="10"/>
      <c r="C642" s="17"/>
    </row>
    <row r="643" spans="1:3">
      <c r="A643" s="10"/>
      <c r="C643" s="17"/>
    </row>
    <row r="644" spans="1:3">
      <c r="A644" s="10"/>
      <c r="C644" s="17"/>
    </row>
    <row r="645" spans="1:3">
      <c r="A645" s="10"/>
      <c r="C645" s="17"/>
    </row>
    <row r="646" spans="1:3">
      <c r="A646" s="10"/>
      <c r="C646" s="17"/>
    </row>
    <row r="647" spans="1:3">
      <c r="A647" s="10"/>
      <c r="C647" s="17"/>
    </row>
    <row r="648" spans="1:3">
      <c r="A648" s="10"/>
      <c r="C648" s="17"/>
    </row>
    <row r="649" spans="1:3">
      <c r="A649" s="10"/>
      <c r="C649" s="17"/>
    </row>
    <row r="650" spans="1:3">
      <c r="A650" s="10"/>
      <c r="C650" s="17"/>
    </row>
    <row r="651" spans="1:3">
      <c r="A651" s="10"/>
      <c r="C651" s="17"/>
    </row>
    <row r="652" spans="1:3">
      <c r="A652" s="10"/>
      <c r="C652" s="17"/>
    </row>
    <row r="653" spans="1:3">
      <c r="A653" s="10"/>
      <c r="C653" s="17"/>
    </row>
    <row r="654" spans="1:3">
      <c r="A654" s="10"/>
      <c r="C654" s="17"/>
    </row>
    <row r="655" spans="1:3">
      <c r="A655" s="10"/>
      <c r="C655" s="17"/>
    </row>
    <row r="656" spans="1:3">
      <c r="A656" s="10"/>
      <c r="C656" s="17"/>
    </row>
    <row r="657" spans="1:3">
      <c r="A657" s="10"/>
      <c r="C657" s="17"/>
    </row>
    <row r="658" spans="1:3">
      <c r="A658" s="10"/>
      <c r="C658" s="17"/>
    </row>
    <row r="659" spans="1:3">
      <c r="A659" s="10"/>
      <c r="C659" s="17"/>
    </row>
    <row r="660" spans="1:3">
      <c r="A660" s="10"/>
      <c r="C660" s="17"/>
    </row>
    <row r="661" spans="1:3">
      <c r="A661" s="10"/>
      <c r="C661" s="17"/>
    </row>
    <row r="662" spans="1:3">
      <c r="A662" s="10"/>
      <c r="C662" s="17"/>
    </row>
    <row r="663" spans="1:3">
      <c r="A663" s="10"/>
      <c r="C663" s="17"/>
    </row>
    <row r="664" spans="1:3">
      <c r="A664" s="10"/>
      <c r="C664" s="17"/>
    </row>
    <row r="665" spans="1:3">
      <c r="A665" s="10"/>
      <c r="C665" s="17"/>
    </row>
    <row r="666" spans="1:3">
      <c r="A666" s="10"/>
      <c r="C666" s="17"/>
    </row>
    <row r="667" spans="1:3">
      <c r="A667" s="10"/>
      <c r="C667" s="17"/>
    </row>
    <row r="668" spans="1:3">
      <c r="A668" s="10"/>
      <c r="C668" s="17"/>
    </row>
    <row r="669" spans="1:3">
      <c r="A669" s="10"/>
      <c r="C669" s="17"/>
    </row>
    <row r="670" spans="1:3">
      <c r="A670" s="10"/>
      <c r="C670" s="17"/>
    </row>
    <row r="671" spans="1:3">
      <c r="A671" s="10"/>
      <c r="C671" s="17"/>
    </row>
    <row r="672" spans="1:3">
      <c r="A672" s="10"/>
      <c r="C672" s="17"/>
    </row>
    <row r="673" spans="1:3">
      <c r="A673" s="10"/>
      <c r="C673" s="17"/>
    </row>
    <row r="674" spans="1:3">
      <c r="A674" s="10"/>
      <c r="C674" s="17"/>
    </row>
    <row r="675" spans="1:3">
      <c r="A675" s="10"/>
      <c r="C675" s="17"/>
    </row>
    <row r="676" spans="1:3">
      <c r="A676" s="10"/>
      <c r="C676" s="17"/>
    </row>
    <row r="677" spans="1:3">
      <c r="A677" s="10"/>
      <c r="C677" s="17"/>
    </row>
    <row r="678" spans="1:3">
      <c r="A678" s="10"/>
      <c r="C678" s="17"/>
    </row>
    <row r="679" spans="1:3">
      <c r="A679" s="10"/>
      <c r="C679" s="17"/>
    </row>
    <row r="680" spans="1:3">
      <c r="A680" s="10"/>
      <c r="C680" s="17"/>
    </row>
    <row r="681" spans="1:3">
      <c r="A681" s="10"/>
      <c r="C681" s="17"/>
    </row>
    <row r="682" spans="1:3">
      <c r="A682" s="10"/>
      <c r="C682" s="17"/>
    </row>
    <row r="683" spans="1:3">
      <c r="A683" s="10"/>
      <c r="C683" s="17"/>
    </row>
    <row r="684" spans="1:3">
      <c r="A684" s="10"/>
      <c r="C684" s="17"/>
    </row>
    <row r="685" spans="1:3">
      <c r="A685" s="10"/>
      <c r="C685" s="17"/>
    </row>
    <row r="686" spans="1:3">
      <c r="A686" s="10"/>
      <c r="C686" s="17"/>
    </row>
    <row r="687" spans="1:3">
      <c r="A687" s="10"/>
      <c r="C687" s="17"/>
    </row>
    <row r="688" spans="1:3">
      <c r="A688" s="10"/>
      <c r="C688" s="17"/>
    </row>
    <row r="689" spans="1:3">
      <c r="A689" s="10"/>
      <c r="C689" s="17"/>
    </row>
    <row r="690" spans="1:3">
      <c r="A690" s="10"/>
      <c r="C690" s="17"/>
    </row>
    <row r="691" spans="1:3">
      <c r="A691" s="10"/>
      <c r="C691" s="17"/>
    </row>
    <row r="692" spans="1:3">
      <c r="A692" s="10"/>
      <c r="C692" s="17"/>
    </row>
    <row r="693" spans="1:3">
      <c r="A693" s="10"/>
      <c r="C693" s="17"/>
    </row>
    <row r="694" spans="1:3">
      <c r="A694" s="10"/>
      <c r="C694" s="17"/>
    </row>
    <row r="695" spans="1:3">
      <c r="A695" s="10"/>
      <c r="C695" s="17"/>
    </row>
    <row r="696" spans="1:3">
      <c r="A696" s="10"/>
      <c r="C696" s="17"/>
    </row>
    <row r="697" spans="1:3">
      <c r="A697" s="10"/>
      <c r="C697" s="17"/>
    </row>
    <row r="698" spans="1:3">
      <c r="A698" s="10"/>
      <c r="C698" s="17"/>
    </row>
    <row r="699" spans="1:3">
      <c r="A699" s="10"/>
      <c r="C699" s="17"/>
    </row>
    <row r="700" spans="1:3">
      <c r="A700" s="10"/>
      <c r="C700" s="17"/>
    </row>
    <row r="701" spans="1:3">
      <c r="A701" s="10"/>
      <c r="C701" s="17"/>
    </row>
    <row r="702" spans="1:3">
      <c r="A702" s="10"/>
      <c r="C702" s="17"/>
    </row>
    <row r="703" spans="1:3">
      <c r="A703" s="10"/>
      <c r="C703" s="17"/>
    </row>
    <row r="704" spans="1:3">
      <c r="A704" s="10"/>
      <c r="C704" s="17"/>
    </row>
    <row r="705" spans="1:3">
      <c r="A705" s="10"/>
      <c r="C705" s="17"/>
    </row>
    <row r="706" spans="1:3">
      <c r="A706" s="10"/>
      <c r="C706" s="17"/>
    </row>
    <row r="707" spans="1:3">
      <c r="A707" s="10"/>
      <c r="C707" s="17"/>
    </row>
    <row r="708" spans="1:3">
      <c r="A708" s="10"/>
      <c r="C708" s="17"/>
    </row>
    <row r="709" spans="1:3">
      <c r="A709" s="10"/>
      <c r="C709" s="17"/>
    </row>
    <row r="710" spans="1:3">
      <c r="A710" s="10"/>
      <c r="C710" s="17"/>
    </row>
    <row r="711" spans="1:3">
      <c r="A711" s="10"/>
      <c r="C711" s="17"/>
    </row>
    <row r="712" spans="1:3">
      <c r="A712" s="10"/>
      <c r="C712" s="17"/>
    </row>
    <row r="713" spans="1:3">
      <c r="A713" s="10"/>
      <c r="C713" s="17"/>
    </row>
    <row r="714" spans="1:3">
      <c r="A714" s="10"/>
      <c r="C714" s="17"/>
    </row>
    <row r="715" spans="1:3">
      <c r="A715" s="10"/>
      <c r="C715" s="17"/>
    </row>
    <row r="716" spans="1:3">
      <c r="A716" s="10"/>
      <c r="C716" s="17"/>
    </row>
    <row r="717" spans="1:3">
      <c r="A717" s="10"/>
      <c r="C717" s="17"/>
    </row>
    <row r="718" spans="1:3">
      <c r="A718" s="10"/>
      <c r="C718" s="17"/>
    </row>
    <row r="719" spans="1:3">
      <c r="A719" s="10"/>
      <c r="C719" s="17"/>
    </row>
    <row r="720" spans="1:3">
      <c r="A720" s="10"/>
      <c r="C720" s="17"/>
    </row>
    <row r="721" spans="1:3">
      <c r="A721" s="10"/>
      <c r="C721" s="17"/>
    </row>
    <row r="722" spans="1:3">
      <c r="A722" s="10"/>
      <c r="C722" s="17"/>
    </row>
    <row r="723" spans="1:3">
      <c r="A723" s="10"/>
      <c r="C723" s="17"/>
    </row>
    <row r="724" spans="1:3">
      <c r="A724" s="10"/>
      <c r="C724" s="17"/>
    </row>
    <row r="725" spans="1:3">
      <c r="A725" s="10"/>
      <c r="C725" s="17"/>
    </row>
    <row r="726" spans="1:3">
      <c r="A726" s="10"/>
      <c r="C726" s="17"/>
    </row>
    <row r="727" spans="1:3">
      <c r="A727" s="10"/>
      <c r="C727" s="17"/>
    </row>
    <row r="728" spans="1:3">
      <c r="A728" s="10"/>
      <c r="C728" s="17"/>
    </row>
    <row r="729" spans="1:3">
      <c r="A729" s="10"/>
      <c r="C729" s="17"/>
    </row>
    <row r="730" spans="1:3">
      <c r="A730" s="10"/>
      <c r="C730" s="17"/>
    </row>
    <row r="731" spans="1:3">
      <c r="A731" s="10"/>
      <c r="C731" s="17"/>
    </row>
    <row r="732" spans="1:3">
      <c r="A732" s="10"/>
      <c r="C732" s="17"/>
    </row>
    <row r="733" spans="1:3">
      <c r="A733" s="10"/>
      <c r="C733" s="17"/>
    </row>
    <row r="734" spans="1:3">
      <c r="A734" s="10"/>
      <c r="C734" s="17"/>
    </row>
    <row r="735" spans="1:3">
      <c r="A735" s="10"/>
      <c r="C735" s="17"/>
    </row>
    <row r="736" spans="1:3">
      <c r="A736" s="10"/>
      <c r="C736" s="17"/>
    </row>
    <row r="737" spans="1:3">
      <c r="A737" s="10"/>
      <c r="C737" s="17"/>
    </row>
    <row r="738" spans="1:3">
      <c r="A738" s="10"/>
      <c r="C738" s="17"/>
    </row>
    <row r="739" spans="1:3">
      <c r="A739" s="10"/>
      <c r="C739" s="17"/>
    </row>
    <row r="740" spans="1:3">
      <c r="A740" s="10"/>
      <c r="C740" s="17"/>
    </row>
    <row r="741" spans="1:3">
      <c r="A741" s="10"/>
      <c r="C741" s="17"/>
    </row>
    <row r="742" spans="1:3">
      <c r="A742" s="10"/>
      <c r="C742" s="17"/>
    </row>
    <row r="743" spans="1:3">
      <c r="A743" s="10"/>
      <c r="C743" s="17"/>
    </row>
    <row r="744" spans="1:3">
      <c r="A744" s="10"/>
      <c r="C744" s="17"/>
    </row>
    <row r="745" spans="1:3">
      <c r="A745" s="10"/>
      <c r="C745" s="17"/>
    </row>
    <row r="746" spans="1:3">
      <c r="A746" s="10"/>
      <c r="C746" s="17"/>
    </row>
    <row r="747" spans="1:3">
      <c r="A747" s="10"/>
      <c r="C747" s="17"/>
    </row>
    <row r="748" spans="1:3">
      <c r="A748" s="10"/>
      <c r="C748" s="17"/>
    </row>
    <row r="749" spans="1:3">
      <c r="A749" s="10"/>
      <c r="C749" s="17"/>
    </row>
    <row r="750" spans="1:3">
      <c r="A750" s="10"/>
      <c r="C750" s="17"/>
    </row>
    <row r="751" spans="1:3">
      <c r="A751" s="10"/>
      <c r="C751" s="17"/>
    </row>
    <row r="752" spans="1:3">
      <c r="A752" s="10"/>
      <c r="C752" s="17"/>
    </row>
    <row r="753" spans="1:3">
      <c r="A753" s="10"/>
      <c r="C753" s="17"/>
    </row>
    <row r="754" spans="1:3">
      <c r="A754" s="10"/>
      <c r="C754" s="17"/>
    </row>
    <row r="755" spans="1:3">
      <c r="A755" s="10"/>
      <c r="C755" s="17"/>
    </row>
    <row r="756" spans="1:3">
      <c r="A756" s="10"/>
      <c r="C756" s="17"/>
    </row>
    <row r="757" spans="1:3">
      <c r="A757" s="10"/>
      <c r="C757" s="17"/>
    </row>
    <row r="758" spans="1:3">
      <c r="A758" s="10"/>
      <c r="C758" s="17"/>
    </row>
    <row r="759" spans="1:3">
      <c r="A759" s="10"/>
      <c r="C759" s="17"/>
    </row>
    <row r="760" spans="1:3">
      <c r="A760" s="10"/>
      <c r="C760" s="17"/>
    </row>
    <row r="761" spans="1:3">
      <c r="A761" s="10"/>
      <c r="C761" s="17"/>
    </row>
    <row r="762" spans="1:3">
      <c r="A762" s="10"/>
      <c r="C762" s="17"/>
    </row>
    <row r="763" spans="1:3">
      <c r="A763" s="10"/>
      <c r="C763" s="17"/>
    </row>
    <row r="764" spans="1:3">
      <c r="A764" s="10"/>
      <c r="C764" s="17"/>
    </row>
    <row r="765" spans="1:3">
      <c r="A765" s="10"/>
      <c r="C765" s="17"/>
    </row>
    <row r="766" spans="1:3">
      <c r="A766" s="10"/>
      <c r="C766" s="17"/>
    </row>
    <row r="767" spans="1:3">
      <c r="A767" s="10"/>
      <c r="C767" s="17"/>
    </row>
    <row r="768" spans="1:3">
      <c r="A768" s="10"/>
      <c r="C768" s="17"/>
    </row>
    <row r="769" spans="1:3">
      <c r="A769" s="10"/>
      <c r="C769" s="17"/>
    </row>
    <row r="770" spans="1:3">
      <c r="A770" s="10"/>
      <c r="C770" s="17"/>
    </row>
    <row r="771" spans="1:3">
      <c r="A771" s="10"/>
      <c r="C771" s="17"/>
    </row>
    <row r="772" spans="1:3">
      <c r="A772" s="10"/>
      <c r="C772" s="17"/>
    </row>
    <row r="773" spans="1:3">
      <c r="A773" s="10"/>
      <c r="C773" s="17"/>
    </row>
    <row r="774" spans="1:3">
      <c r="A774" s="10"/>
      <c r="C774" s="17"/>
    </row>
    <row r="775" spans="1:3">
      <c r="A775" s="10"/>
      <c r="C775" s="17"/>
    </row>
    <row r="776" spans="1:3">
      <c r="A776" s="10"/>
      <c r="C776" s="17"/>
    </row>
    <row r="777" spans="1:3">
      <c r="A777" s="10"/>
      <c r="C777" s="17"/>
    </row>
    <row r="778" spans="1:3">
      <c r="A778" s="10"/>
      <c r="C778" s="17"/>
    </row>
    <row r="779" spans="1:3">
      <c r="A779" s="10"/>
      <c r="C779" s="17"/>
    </row>
    <row r="780" spans="1:3">
      <c r="A780" s="10"/>
      <c r="C780" s="17"/>
    </row>
    <row r="781" spans="1:3">
      <c r="A781" s="10"/>
      <c r="C781" s="17"/>
    </row>
    <row r="782" spans="1:3">
      <c r="A782" s="10"/>
      <c r="C782" s="17"/>
    </row>
    <row r="783" spans="1:3">
      <c r="A783" s="10"/>
      <c r="C783" s="17"/>
    </row>
    <row r="784" spans="1:3">
      <c r="A784" s="10"/>
      <c r="C784" s="17"/>
    </row>
    <row r="785" spans="1:3">
      <c r="A785" s="10"/>
      <c r="C785" s="17"/>
    </row>
    <row r="786" spans="1:3">
      <c r="A786" s="10"/>
      <c r="C786" s="17"/>
    </row>
    <row r="787" spans="1:3">
      <c r="A787" s="10"/>
      <c r="C787" s="17"/>
    </row>
    <row r="788" spans="1:3">
      <c r="A788" s="10"/>
      <c r="C788" s="17"/>
    </row>
    <row r="789" spans="1:3">
      <c r="A789" s="10"/>
      <c r="C789" s="17"/>
    </row>
    <row r="790" spans="1:3">
      <c r="A790" s="10"/>
      <c r="C790" s="17"/>
    </row>
    <row r="791" spans="1:3">
      <c r="A791" s="10"/>
      <c r="C791" s="17"/>
    </row>
    <row r="792" spans="1:3">
      <c r="A792" s="10"/>
      <c r="C792" s="17"/>
    </row>
    <row r="793" spans="1:3">
      <c r="A793" s="10"/>
      <c r="C793" s="17"/>
    </row>
    <row r="794" spans="1:3">
      <c r="A794" s="10"/>
      <c r="C794" s="17"/>
    </row>
    <row r="795" spans="1:3">
      <c r="A795" s="10"/>
      <c r="C795" s="17"/>
    </row>
    <row r="796" spans="1:3">
      <c r="A796" s="10"/>
      <c r="C796" s="17"/>
    </row>
    <row r="797" spans="1:3">
      <c r="A797" s="10"/>
      <c r="C797" s="17"/>
    </row>
    <row r="798" spans="1:3">
      <c r="A798" s="10"/>
      <c r="C798" s="17"/>
    </row>
    <row r="799" spans="1:3">
      <c r="A799" s="10"/>
      <c r="C799" s="17"/>
    </row>
    <row r="800" spans="1:3">
      <c r="A800" s="10"/>
      <c r="C800" s="17"/>
    </row>
    <row r="801" spans="1:3">
      <c r="A801" s="10"/>
      <c r="C801" s="17"/>
    </row>
    <row r="802" spans="1:3">
      <c r="A802" s="10"/>
      <c r="C802" s="17"/>
    </row>
    <row r="803" spans="1:3">
      <c r="A803" s="10"/>
      <c r="C803" s="17"/>
    </row>
    <row r="804" spans="1:3">
      <c r="A804" s="10"/>
      <c r="C804" s="17"/>
    </row>
    <row r="805" spans="1:3">
      <c r="A805" s="10"/>
      <c r="C805" s="17"/>
    </row>
    <row r="806" spans="1:3">
      <c r="A806" s="10"/>
      <c r="C806" s="17"/>
    </row>
    <row r="807" spans="1:3">
      <c r="A807" s="10"/>
      <c r="C807" s="17"/>
    </row>
    <row r="808" spans="1:3">
      <c r="A808" s="10"/>
      <c r="C808" s="17"/>
    </row>
    <row r="809" spans="1:3">
      <c r="A809" s="10"/>
      <c r="C809" s="17"/>
    </row>
    <row r="810" spans="1:3">
      <c r="A810" s="10"/>
      <c r="C810" s="17"/>
    </row>
    <row r="811" spans="1:3">
      <c r="A811" s="10"/>
      <c r="C811" s="17"/>
    </row>
    <row r="812" spans="1:3">
      <c r="A812" s="10"/>
      <c r="C812" s="17"/>
    </row>
    <row r="813" spans="1:3">
      <c r="A813" s="10"/>
      <c r="C813" s="17"/>
    </row>
    <row r="814" spans="1:3">
      <c r="A814" s="10"/>
      <c r="C814" s="17"/>
    </row>
    <row r="815" spans="1:3">
      <c r="A815" s="10"/>
      <c r="C815" s="17"/>
    </row>
    <row r="816" spans="1:3">
      <c r="A816" s="10"/>
      <c r="C816" s="17"/>
    </row>
    <row r="817" spans="1:3">
      <c r="A817" s="10"/>
      <c r="C817" s="17"/>
    </row>
    <row r="818" spans="1:3">
      <c r="A818" s="10"/>
      <c r="C818" s="17"/>
    </row>
    <row r="819" spans="1:3">
      <c r="A819" s="10"/>
      <c r="C819" s="17"/>
    </row>
    <row r="820" spans="1:3">
      <c r="A820" s="10"/>
      <c r="C820" s="17"/>
    </row>
    <row r="821" spans="1:3">
      <c r="A821" s="10"/>
      <c r="C821" s="17"/>
    </row>
    <row r="822" spans="1:3">
      <c r="A822" s="10"/>
      <c r="C822" s="17"/>
    </row>
    <row r="823" spans="1:3">
      <c r="A823" s="10"/>
      <c r="C823" s="17"/>
    </row>
    <row r="824" spans="1:3">
      <c r="A824" s="10"/>
      <c r="C824" s="17"/>
    </row>
    <row r="825" spans="1:3">
      <c r="A825" s="10"/>
      <c r="C825" s="17"/>
    </row>
    <row r="826" spans="1:3">
      <c r="A826" s="10"/>
      <c r="C826" s="17"/>
    </row>
    <row r="827" spans="1:3">
      <c r="A827" s="10"/>
      <c r="C827" s="17"/>
    </row>
    <row r="828" spans="1:3">
      <c r="A828" s="10"/>
      <c r="C828" s="17"/>
    </row>
    <row r="829" spans="1:3">
      <c r="A829" s="10"/>
      <c r="C829" s="17"/>
    </row>
    <row r="830" spans="1:3">
      <c r="A830" s="10"/>
      <c r="C830" s="17"/>
    </row>
    <row r="831" spans="1:3">
      <c r="A831" s="10"/>
      <c r="C831" s="17"/>
    </row>
    <row r="832" spans="1:3">
      <c r="A832" s="10"/>
      <c r="C832" s="17"/>
    </row>
    <row r="833" spans="1:3">
      <c r="A833" s="10"/>
      <c r="C833" s="17"/>
    </row>
    <row r="834" spans="1:3">
      <c r="A834" s="10"/>
      <c r="C834" s="17"/>
    </row>
    <row r="835" spans="1:3">
      <c r="A835" s="10"/>
      <c r="C835" s="17"/>
    </row>
    <row r="836" spans="1:3">
      <c r="A836" s="10"/>
      <c r="C836" s="17"/>
    </row>
    <row r="837" spans="1:3">
      <c r="A837" s="10"/>
      <c r="C837" s="17"/>
    </row>
    <row r="838" spans="1:3">
      <c r="A838" s="10"/>
      <c r="C838" s="17"/>
    </row>
    <row r="839" spans="1:3">
      <c r="A839" s="10"/>
      <c r="C839" s="17"/>
    </row>
    <row r="840" spans="1:3">
      <c r="A840" s="10"/>
      <c r="C840" s="17"/>
    </row>
    <row r="841" spans="1:3">
      <c r="A841" s="10"/>
      <c r="C841" s="17"/>
    </row>
    <row r="842" spans="1:3">
      <c r="A842" s="10"/>
      <c r="C842" s="17"/>
    </row>
    <row r="843" spans="1:3">
      <c r="A843" s="10"/>
      <c r="C843" s="17"/>
    </row>
    <row r="844" spans="1:3">
      <c r="A844" s="10"/>
      <c r="C844" s="17"/>
    </row>
    <row r="845" spans="1:3">
      <c r="A845" s="10"/>
      <c r="C845" s="17"/>
    </row>
    <row r="846" spans="1:3">
      <c r="A846" s="10"/>
      <c r="C846" s="17"/>
    </row>
    <row r="847" spans="1:3">
      <c r="A847" s="10"/>
      <c r="C847" s="17"/>
    </row>
    <row r="848" spans="1:3">
      <c r="A848" s="10"/>
      <c r="C848" s="17"/>
    </row>
    <row r="849" spans="1:3">
      <c r="A849" s="10"/>
      <c r="C849" s="17"/>
    </row>
    <row r="850" spans="1:3">
      <c r="A850" s="10"/>
      <c r="C850" s="17"/>
    </row>
    <row r="851" spans="1:3">
      <c r="A851" s="10"/>
      <c r="C851" s="17"/>
    </row>
    <row r="852" spans="1:3">
      <c r="A852" s="10"/>
      <c r="C852" s="17"/>
    </row>
    <row r="853" spans="1:3">
      <c r="A853" s="10"/>
      <c r="C853" s="17"/>
    </row>
    <row r="854" spans="1:3">
      <c r="A854" s="10"/>
      <c r="C854" s="17"/>
    </row>
    <row r="855" spans="1:3">
      <c r="A855" s="10"/>
      <c r="C855" s="17"/>
    </row>
    <row r="856" spans="1:3">
      <c r="A856" s="10"/>
      <c r="C856" s="17"/>
    </row>
    <row r="857" spans="1:3">
      <c r="A857" s="10"/>
      <c r="C857" s="17"/>
    </row>
    <row r="858" spans="1:3">
      <c r="A858" s="10"/>
      <c r="C858" s="17"/>
    </row>
    <row r="859" spans="1:3">
      <c r="A859" s="10"/>
      <c r="C859" s="17"/>
    </row>
    <row r="860" spans="1:3">
      <c r="A860" s="10"/>
      <c r="C860" s="17"/>
    </row>
    <row r="861" spans="1:3">
      <c r="A861" s="10"/>
      <c r="C861" s="17"/>
    </row>
    <row r="862" spans="1:3">
      <c r="A862" s="10"/>
      <c r="C862" s="17"/>
    </row>
    <row r="863" spans="1:3">
      <c r="A863" s="10"/>
      <c r="C863" s="17"/>
    </row>
    <row r="864" spans="1:3">
      <c r="A864" s="10"/>
      <c r="C864" s="17"/>
    </row>
    <row r="865" spans="1:3">
      <c r="A865" s="10"/>
      <c r="C865" s="17"/>
    </row>
    <row r="866" spans="1:3">
      <c r="A866" s="10"/>
      <c r="C866" s="17"/>
    </row>
    <row r="867" spans="1:3">
      <c r="A867" s="10"/>
      <c r="C867" s="17"/>
    </row>
    <row r="868" spans="1:3">
      <c r="A868" s="10"/>
      <c r="C868" s="17"/>
    </row>
    <row r="869" spans="1:3">
      <c r="A869" s="10"/>
      <c r="C869" s="17"/>
    </row>
    <row r="870" spans="1:3">
      <c r="A870" s="10"/>
      <c r="C870" s="17"/>
    </row>
    <row r="871" spans="1:3">
      <c r="A871" s="10"/>
      <c r="C871" s="17"/>
    </row>
    <row r="872" spans="1:3">
      <c r="A872" s="10"/>
      <c r="C872" s="17"/>
    </row>
    <row r="873" spans="1:3">
      <c r="A873" s="10"/>
      <c r="C873" s="17"/>
    </row>
    <row r="874" spans="1:3">
      <c r="A874" s="10"/>
      <c r="C874" s="17"/>
    </row>
    <row r="875" spans="1:3">
      <c r="A875" s="10"/>
      <c r="C875" s="17"/>
    </row>
    <row r="876" spans="1:3">
      <c r="A876" s="10"/>
      <c r="C876" s="17"/>
    </row>
    <row r="877" spans="1:3">
      <c r="A877" s="10"/>
      <c r="C877" s="17"/>
    </row>
    <row r="878" spans="1:3">
      <c r="A878" s="10"/>
      <c r="C878" s="17"/>
    </row>
    <row r="879" spans="1:3">
      <c r="A879" s="10"/>
      <c r="C879" s="17"/>
    </row>
    <row r="880" spans="1:3">
      <c r="A880" s="10"/>
      <c r="C880" s="17"/>
    </row>
    <row r="881" spans="1:3">
      <c r="A881" s="10"/>
      <c r="C881" s="17"/>
    </row>
    <row r="882" spans="1:3">
      <c r="A882" s="10"/>
      <c r="C882" s="17"/>
    </row>
    <row r="883" spans="1:3">
      <c r="A883" s="10"/>
      <c r="C883" s="17"/>
    </row>
    <row r="884" spans="1:3">
      <c r="A884" s="10"/>
      <c r="C884" s="17"/>
    </row>
    <row r="885" spans="1:3">
      <c r="A885" s="10"/>
      <c r="C885" s="17"/>
    </row>
    <row r="886" spans="1:3">
      <c r="A886" s="10"/>
      <c r="C886" s="17"/>
    </row>
    <row r="887" spans="1:3">
      <c r="A887" s="10"/>
      <c r="C887" s="17"/>
    </row>
    <row r="888" spans="1:3">
      <c r="A888" s="10"/>
      <c r="C888" s="17"/>
    </row>
    <row r="889" spans="1:3">
      <c r="A889" s="10"/>
      <c r="C889" s="17"/>
    </row>
    <row r="890" spans="1:3">
      <c r="A890" s="10"/>
      <c r="C890" s="17"/>
    </row>
    <row r="891" spans="1:3">
      <c r="A891" s="10"/>
      <c r="C891" s="17"/>
    </row>
    <row r="892" spans="1:3">
      <c r="A892" s="10"/>
      <c r="C892" s="17"/>
    </row>
    <row r="893" spans="1:3">
      <c r="A893" s="10"/>
      <c r="C893" s="17"/>
    </row>
    <row r="894" spans="1:3">
      <c r="A894" s="10"/>
      <c r="C894" s="17"/>
    </row>
    <row r="895" spans="1:3">
      <c r="A895" s="10"/>
      <c r="C895" s="17"/>
    </row>
    <row r="896" spans="1:3">
      <c r="A896" s="10"/>
      <c r="C896" s="17"/>
    </row>
    <row r="897" spans="1:3">
      <c r="A897" s="10"/>
      <c r="C897" s="17"/>
    </row>
    <row r="898" spans="1:3">
      <c r="A898" s="10"/>
      <c r="C898" s="17"/>
    </row>
    <row r="899" spans="1:3">
      <c r="A899" s="10"/>
      <c r="C899" s="17"/>
    </row>
    <row r="900" spans="1:3">
      <c r="A900" s="10"/>
      <c r="C900" s="17"/>
    </row>
    <row r="901" spans="1:3">
      <c r="A901" s="10"/>
      <c r="C901" s="17"/>
    </row>
    <row r="902" spans="1:3">
      <c r="A902" s="10"/>
      <c r="C902" s="17"/>
    </row>
    <row r="903" spans="1:3">
      <c r="A903" s="10"/>
      <c r="C903" s="17"/>
    </row>
    <row r="904" spans="1:3">
      <c r="A904" s="10"/>
      <c r="C904" s="17"/>
    </row>
    <row r="905" spans="1:3">
      <c r="A905" s="10"/>
      <c r="C905" s="17"/>
    </row>
    <row r="906" spans="1:3">
      <c r="A906" s="10"/>
      <c r="C906" s="17"/>
    </row>
    <row r="907" spans="1:3">
      <c r="A907" s="10"/>
      <c r="C907" s="17"/>
    </row>
    <row r="908" spans="1:3">
      <c r="A908" s="10"/>
      <c r="C908" s="17"/>
    </row>
    <row r="909" spans="1:3">
      <c r="A909" s="10"/>
      <c r="C909" s="17"/>
    </row>
    <row r="910" spans="1:3">
      <c r="A910" s="10"/>
      <c r="C910" s="17"/>
    </row>
    <row r="911" spans="1:3">
      <c r="A911" s="10"/>
      <c r="C911" s="17"/>
    </row>
    <row r="912" spans="1:3">
      <c r="A912" s="10"/>
      <c r="C912" s="17"/>
    </row>
    <row r="913" spans="1:3">
      <c r="A913" s="10"/>
      <c r="C913" s="17"/>
    </row>
    <row r="914" spans="1:3">
      <c r="A914" s="10"/>
      <c r="C914" s="17"/>
    </row>
    <row r="915" spans="1:3">
      <c r="A915" s="10"/>
      <c r="C915" s="17"/>
    </row>
    <row r="916" spans="1:3">
      <c r="A916" s="10"/>
      <c r="C916" s="17"/>
    </row>
    <row r="917" spans="1:3">
      <c r="A917" s="10"/>
      <c r="C917" s="17"/>
    </row>
    <row r="918" spans="1:3">
      <c r="A918" s="10"/>
      <c r="C918" s="17"/>
    </row>
    <row r="919" spans="1:3">
      <c r="A919" s="10"/>
      <c r="C919" s="17"/>
    </row>
    <row r="920" spans="1:3">
      <c r="A920" s="10"/>
      <c r="C920" s="17"/>
    </row>
    <row r="921" spans="1:3">
      <c r="A921" s="10"/>
      <c r="C921" s="17"/>
    </row>
    <row r="922" spans="1:3">
      <c r="A922" s="10"/>
      <c r="C922" s="17"/>
    </row>
    <row r="923" spans="1:3">
      <c r="A923" s="10"/>
      <c r="C923" s="17"/>
    </row>
    <row r="924" spans="1:3">
      <c r="A924" s="10"/>
      <c r="C924" s="17"/>
    </row>
    <row r="925" spans="1:3">
      <c r="A925" s="10"/>
      <c r="C925" s="17"/>
    </row>
    <row r="926" spans="1:3">
      <c r="A926" s="10"/>
      <c r="C926" s="17"/>
    </row>
    <row r="927" spans="1:3">
      <c r="A927" s="10"/>
      <c r="C927" s="17"/>
    </row>
    <row r="928" spans="1:3">
      <c r="A928" s="10"/>
      <c r="C928" s="17"/>
    </row>
    <row r="929" spans="1:3">
      <c r="A929" s="10"/>
      <c r="C929" s="17"/>
    </row>
    <row r="930" spans="1:3">
      <c r="A930" s="10"/>
      <c r="C930" s="17"/>
    </row>
    <row r="931" spans="1:3">
      <c r="A931" s="10"/>
      <c r="C931" s="17"/>
    </row>
    <row r="932" spans="1:3">
      <c r="A932" s="10"/>
      <c r="C932" s="17"/>
    </row>
    <row r="933" spans="1:3">
      <c r="A933" s="10"/>
      <c r="C933" s="17"/>
    </row>
    <row r="934" spans="1:3">
      <c r="A934" s="10"/>
      <c r="C934" s="17"/>
    </row>
    <row r="935" spans="1:3">
      <c r="A935" s="10"/>
      <c r="C935" s="17"/>
    </row>
    <row r="936" spans="1:3">
      <c r="A936" s="10"/>
      <c r="C936" s="17"/>
    </row>
    <row r="937" spans="1:3">
      <c r="A937" s="10"/>
      <c r="C937" s="17"/>
    </row>
    <row r="938" spans="1:3">
      <c r="A938" s="10"/>
      <c r="C938" s="17"/>
    </row>
    <row r="939" spans="1:3">
      <c r="A939" s="10"/>
      <c r="C939" s="17"/>
    </row>
    <row r="940" spans="1:3">
      <c r="A940" s="10"/>
      <c r="C940" s="17"/>
    </row>
    <row r="941" spans="1:3">
      <c r="A941" s="10"/>
      <c r="C941" s="17"/>
    </row>
    <row r="942" spans="1:3">
      <c r="A942" s="10"/>
      <c r="C942" s="17"/>
    </row>
    <row r="943" spans="1:3">
      <c r="A943" s="10"/>
      <c r="C943" s="17"/>
    </row>
    <row r="944" spans="1:3">
      <c r="A944" s="10"/>
      <c r="C944" s="17"/>
    </row>
    <row r="945" spans="1:3">
      <c r="A945" s="10"/>
      <c r="C945" s="17"/>
    </row>
    <row r="946" spans="1:3">
      <c r="A946" s="10"/>
      <c r="C946" s="17"/>
    </row>
    <row r="947" spans="1:3">
      <c r="A947" s="10"/>
      <c r="C947" s="17"/>
    </row>
    <row r="948" spans="1:3">
      <c r="A948" s="10"/>
      <c r="C948" s="17"/>
    </row>
    <row r="949" spans="1:3">
      <c r="A949" s="10"/>
      <c r="C949" s="17"/>
    </row>
    <row r="950" spans="1:3">
      <c r="A950" s="10"/>
      <c r="C950" s="17"/>
    </row>
    <row r="951" spans="1:3">
      <c r="A951" s="10"/>
      <c r="C951" s="17"/>
    </row>
    <row r="952" spans="1:3">
      <c r="A952" s="10"/>
      <c r="C952" s="17"/>
    </row>
    <row r="953" spans="1:3">
      <c r="A953" s="10"/>
      <c r="C953" s="17"/>
    </row>
    <row r="954" spans="1:3">
      <c r="A954" s="10"/>
      <c r="C954" s="17"/>
    </row>
    <row r="955" spans="1:3">
      <c r="A955" s="10"/>
      <c r="C955" s="17"/>
    </row>
    <row r="956" spans="1:3">
      <c r="A956" s="10"/>
      <c r="C956" s="17"/>
    </row>
    <row r="957" spans="1:3">
      <c r="A957" s="10"/>
      <c r="C957" s="17"/>
    </row>
    <row r="958" spans="1:3">
      <c r="A958" s="10"/>
      <c r="C958" s="17"/>
    </row>
    <row r="959" spans="1:3">
      <c r="A959" s="10"/>
      <c r="C959" s="17"/>
    </row>
    <row r="960" spans="1:3">
      <c r="A960" s="10"/>
      <c r="C960" s="17"/>
    </row>
    <row r="961" spans="1:3">
      <c r="A961" s="10"/>
      <c r="C961" s="17"/>
    </row>
    <row r="962" spans="1:3">
      <c r="A962" s="10"/>
      <c r="C962" s="17"/>
    </row>
    <row r="963" spans="1:3">
      <c r="A963" s="10"/>
      <c r="C963" s="17"/>
    </row>
    <row r="964" spans="1:3">
      <c r="A964" s="10"/>
      <c r="C964" s="17"/>
    </row>
    <row r="965" spans="1:3">
      <c r="A965" s="10"/>
      <c r="C965" s="17"/>
    </row>
    <row r="966" spans="1:3">
      <c r="A966" s="10"/>
      <c r="C966" s="17"/>
    </row>
    <row r="967" spans="1:3">
      <c r="A967" s="10"/>
      <c r="C967" s="17"/>
    </row>
    <row r="968" spans="1:3">
      <c r="A968" s="10"/>
      <c r="C968" s="17"/>
    </row>
    <row r="969" spans="1:3">
      <c r="A969" s="10"/>
      <c r="C969" s="17"/>
    </row>
    <row r="970" spans="1:3">
      <c r="A970" s="10"/>
      <c r="C970" s="17"/>
    </row>
    <row r="971" spans="1:3">
      <c r="A971" s="10"/>
      <c r="C971" s="17"/>
    </row>
    <row r="972" spans="1:3">
      <c r="A972" s="10"/>
      <c r="C972" s="17"/>
    </row>
    <row r="973" spans="1:3">
      <c r="A973" s="10"/>
      <c r="C973" s="17"/>
    </row>
    <row r="974" spans="1:3">
      <c r="A974" s="10"/>
      <c r="C974" s="17"/>
    </row>
    <row r="975" spans="1:3">
      <c r="A975" s="10"/>
      <c r="C975" s="17"/>
    </row>
    <row r="976" spans="1:3">
      <c r="A976" s="10"/>
      <c r="C976" s="17"/>
    </row>
    <row r="977" spans="1:3">
      <c r="A977" s="10"/>
      <c r="C977" s="17"/>
    </row>
    <row r="978" spans="1:3">
      <c r="A978" s="10"/>
      <c r="C978" s="17"/>
    </row>
    <row r="979" spans="1:3">
      <c r="A979" s="10"/>
      <c r="C979" s="17"/>
    </row>
    <row r="980" spans="1:3">
      <c r="A980" s="10"/>
      <c r="C980" s="17"/>
    </row>
    <row r="981" spans="1:3">
      <c r="A981" s="10"/>
      <c r="C981" s="17"/>
    </row>
    <row r="982" spans="1:3">
      <c r="A982" s="10"/>
      <c r="C982" s="17"/>
    </row>
    <row r="983" spans="1:3">
      <c r="A983" s="10"/>
      <c r="C983" s="17"/>
    </row>
    <row r="984" spans="1:3">
      <c r="A984" s="10"/>
      <c r="C984" s="17"/>
    </row>
    <row r="985" spans="1:3">
      <c r="A985" s="10"/>
      <c r="C985" s="17"/>
    </row>
    <row r="986" spans="1:3">
      <c r="A986" s="10"/>
      <c r="C986" s="17"/>
    </row>
    <row r="987" spans="1:3">
      <c r="A987" s="10"/>
      <c r="C987" s="17"/>
    </row>
    <row r="988" spans="1:3">
      <c r="A988" s="10"/>
      <c r="C988" s="17"/>
    </row>
    <row r="989" spans="1:3">
      <c r="A989" s="10"/>
      <c r="C989" s="17"/>
    </row>
    <row r="990" spans="1:3">
      <c r="A990" s="10"/>
      <c r="C990" s="17"/>
    </row>
    <row r="991" spans="1:3">
      <c r="A991" s="10"/>
      <c r="C991" s="17"/>
    </row>
    <row r="992" spans="1:3">
      <c r="A992" s="10"/>
      <c r="C992" s="17"/>
    </row>
    <row r="993" spans="1:3">
      <c r="A993" s="10"/>
      <c r="C993" s="17"/>
    </row>
    <row r="994" spans="1:3">
      <c r="A994" s="10"/>
      <c r="C994" s="17"/>
    </row>
    <row r="995" spans="1:3">
      <c r="A995" s="10"/>
      <c r="C995" s="17"/>
    </row>
    <row r="996" spans="1:3">
      <c r="A996" s="10"/>
      <c r="C996" s="17"/>
    </row>
    <row r="997" spans="1:3">
      <c r="A997" s="10"/>
      <c r="C997" s="17"/>
    </row>
    <row r="998" spans="1:3">
      <c r="A998" s="10"/>
      <c r="C998" s="17"/>
    </row>
    <row r="999" spans="1:3">
      <c r="A999" s="10"/>
      <c r="C999" s="17"/>
    </row>
    <row r="1000" spans="1:3">
      <c r="A1000" s="10"/>
      <c r="C1000" s="17"/>
    </row>
    <row r="1001" spans="1:3">
      <c r="A1001" s="10"/>
      <c r="C1001" s="17"/>
    </row>
    <row r="1002" spans="1:3">
      <c r="A1002" s="10"/>
      <c r="C1002" s="17"/>
    </row>
    <row r="1003" spans="1:3">
      <c r="A1003" s="10"/>
      <c r="C1003" s="17"/>
    </row>
    <row r="1004" spans="1:3">
      <c r="A1004" s="10"/>
      <c r="C1004" s="17"/>
    </row>
    <row r="1005" spans="1:3">
      <c r="A1005" s="10"/>
      <c r="C1005" s="17"/>
    </row>
    <row r="1006" spans="1:3">
      <c r="A1006" s="10"/>
      <c r="C1006" s="17"/>
    </row>
    <row r="1007" spans="1:3">
      <c r="A1007" s="10"/>
      <c r="C1007" s="17"/>
    </row>
    <row r="1008" spans="1:3">
      <c r="A1008" s="10"/>
      <c r="C1008" s="17"/>
    </row>
    <row r="1009" spans="1:3">
      <c r="A1009" s="10"/>
      <c r="C1009" s="17"/>
    </row>
    <row r="1010" spans="1:3">
      <c r="A1010" s="10"/>
      <c r="C1010" s="17"/>
    </row>
    <row r="1011" spans="1:3">
      <c r="A1011" s="10"/>
      <c r="C1011" s="17"/>
    </row>
    <row r="1012" spans="1:3">
      <c r="A1012" s="10"/>
      <c r="C1012" s="17"/>
    </row>
    <row r="1013" spans="1:3">
      <c r="A1013" s="10"/>
      <c r="C1013" s="17"/>
    </row>
    <row r="1014" spans="1:3">
      <c r="A1014" s="10"/>
      <c r="C1014" s="17"/>
    </row>
    <row r="1015" spans="1:3">
      <c r="A1015" s="10"/>
      <c r="C1015" s="17"/>
    </row>
    <row r="1016" spans="1:3">
      <c r="A1016" s="10"/>
      <c r="C1016" s="17"/>
    </row>
    <row r="1017" spans="1:3">
      <c r="A1017" s="10"/>
      <c r="C1017" s="17"/>
    </row>
    <row r="1018" spans="1:3">
      <c r="A1018" s="10"/>
      <c r="C1018" s="17"/>
    </row>
    <row r="1019" spans="1:3">
      <c r="A1019" s="10"/>
      <c r="C1019" s="17"/>
    </row>
    <row r="1020" spans="1:3">
      <c r="A1020" s="10"/>
      <c r="C1020" s="17"/>
    </row>
    <row r="1021" spans="1:3">
      <c r="A1021" s="10"/>
      <c r="C1021" s="17"/>
    </row>
    <row r="1022" spans="1:3">
      <c r="A1022" s="10"/>
      <c r="C1022" s="17"/>
    </row>
    <row r="1023" spans="1:3">
      <c r="A1023" s="10"/>
      <c r="C1023" s="17"/>
    </row>
    <row r="1024" spans="1:3">
      <c r="A1024" s="10"/>
      <c r="C1024" s="17"/>
    </row>
    <row r="1025" spans="1:3">
      <c r="A1025" s="10"/>
      <c r="C1025" s="17"/>
    </row>
    <row r="1026" spans="1:3">
      <c r="A1026" s="10"/>
      <c r="C1026" s="17"/>
    </row>
    <row r="1027" spans="1:3">
      <c r="A1027" s="10"/>
      <c r="C1027" s="17"/>
    </row>
    <row r="1028" spans="1:3">
      <c r="A1028" s="10"/>
      <c r="C1028" s="17"/>
    </row>
    <row r="1029" spans="1:3">
      <c r="A1029" s="10"/>
      <c r="C1029" s="17"/>
    </row>
    <row r="1030" spans="1:3">
      <c r="A1030" s="10"/>
      <c r="C1030" s="17"/>
    </row>
    <row r="1031" spans="1:3">
      <c r="A1031" s="10"/>
      <c r="C1031" s="17"/>
    </row>
    <row r="1032" spans="1:3">
      <c r="A1032" s="10"/>
      <c r="C1032" s="17"/>
    </row>
    <row r="1033" spans="1:3">
      <c r="A1033" s="10"/>
      <c r="C1033" s="17"/>
    </row>
    <row r="1034" spans="1:3">
      <c r="A1034" s="10"/>
      <c r="C1034" s="17"/>
    </row>
    <row r="1035" spans="1:3">
      <c r="A1035" s="10"/>
      <c r="C1035" s="17"/>
    </row>
    <row r="1036" spans="1:3">
      <c r="A1036" s="10"/>
      <c r="C1036" s="17"/>
    </row>
    <row r="1037" spans="1:3">
      <c r="A1037" s="10"/>
      <c r="C1037" s="17"/>
    </row>
    <row r="1038" spans="1:3">
      <c r="A1038" s="10"/>
      <c r="C1038" s="17"/>
    </row>
    <row r="1039" spans="1:3">
      <c r="A1039" s="10"/>
      <c r="C1039" s="17"/>
    </row>
    <row r="1040" spans="1:3">
      <c r="A1040" s="10"/>
      <c r="C1040" s="17"/>
    </row>
    <row r="1041" spans="1:3">
      <c r="A1041" s="10"/>
      <c r="C1041" s="17"/>
    </row>
    <row r="1042" spans="1:3">
      <c r="A1042" s="10"/>
      <c r="C1042" s="17"/>
    </row>
    <row r="1043" spans="1:3">
      <c r="A1043" s="10"/>
      <c r="C1043" s="17"/>
    </row>
    <row r="1044" spans="1:3">
      <c r="A1044" s="10"/>
      <c r="C1044" s="17"/>
    </row>
    <row r="1045" spans="1:3">
      <c r="A1045" s="10"/>
      <c r="C1045" s="17"/>
    </row>
    <row r="1046" spans="1:3">
      <c r="A1046" s="10"/>
      <c r="C1046" s="17"/>
    </row>
    <row r="1047" spans="1:3">
      <c r="A1047" s="10"/>
      <c r="C1047" s="17"/>
    </row>
    <row r="1048" spans="1:3">
      <c r="A1048" s="10"/>
      <c r="C1048" s="17"/>
    </row>
    <row r="1049" spans="1:3">
      <c r="A1049" s="10"/>
      <c r="C1049" s="17"/>
    </row>
    <row r="1050" spans="1:3">
      <c r="A1050" s="10"/>
      <c r="C1050" s="17"/>
    </row>
    <row r="1051" spans="1:3">
      <c r="A1051" s="10"/>
      <c r="C1051" s="17"/>
    </row>
    <row r="1052" spans="1:3">
      <c r="A1052" s="10"/>
      <c r="C1052" s="17"/>
    </row>
    <row r="1053" spans="1:3">
      <c r="A1053" s="10"/>
      <c r="C1053" s="17"/>
    </row>
    <row r="1054" spans="1:3">
      <c r="A1054" s="10"/>
      <c r="C1054" s="17"/>
    </row>
    <row r="1055" spans="1:3">
      <c r="A1055" s="10"/>
      <c r="C1055" s="17"/>
    </row>
    <row r="1056" spans="1:3">
      <c r="A1056" s="10"/>
      <c r="C1056" s="17"/>
    </row>
    <row r="1057" spans="1:3">
      <c r="A1057" s="10"/>
      <c r="C1057" s="17"/>
    </row>
    <row r="1058" spans="1:3">
      <c r="A1058" s="10"/>
      <c r="C1058" s="17"/>
    </row>
    <row r="1059" spans="1:3">
      <c r="A1059" s="10"/>
      <c r="C1059" s="17"/>
    </row>
    <row r="1060" spans="1:3">
      <c r="A1060" s="10"/>
      <c r="C1060" s="17"/>
    </row>
    <row r="1061" spans="1:3">
      <c r="A1061" s="10"/>
      <c r="C1061" s="17"/>
    </row>
    <row r="1062" spans="1:3">
      <c r="A1062" s="10"/>
      <c r="C1062" s="17"/>
    </row>
    <row r="1063" spans="1:3">
      <c r="A1063" s="10"/>
      <c r="C1063" s="17"/>
    </row>
    <row r="1064" spans="1:3">
      <c r="A1064" s="10"/>
      <c r="C1064" s="17"/>
    </row>
    <row r="1065" spans="1:3">
      <c r="A1065" s="10"/>
      <c r="C1065" s="17"/>
    </row>
    <row r="1066" spans="1:3">
      <c r="A1066" s="10"/>
      <c r="C1066" s="17"/>
    </row>
    <row r="1067" spans="1:3">
      <c r="A1067" s="10"/>
      <c r="C1067" s="17"/>
    </row>
    <row r="1068" spans="1:3">
      <c r="A1068" s="10"/>
      <c r="C1068" s="17"/>
    </row>
    <row r="1069" spans="1:3">
      <c r="A1069" s="10"/>
      <c r="C1069" s="17"/>
    </row>
    <row r="1070" spans="1:3">
      <c r="A1070" s="10"/>
      <c r="C1070" s="17"/>
    </row>
    <row r="1071" spans="1:3">
      <c r="A1071" s="10"/>
      <c r="C1071" s="17"/>
    </row>
    <row r="1072" spans="1:3">
      <c r="A1072" s="10"/>
      <c r="C1072" s="17"/>
    </row>
    <row r="1073" spans="1:3">
      <c r="A1073" s="10"/>
      <c r="C1073" s="17"/>
    </row>
    <row r="1074" spans="1:3">
      <c r="A1074" s="10"/>
      <c r="C1074" s="17"/>
    </row>
    <row r="1075" spans="1:3">
      <c r="A1075" s="10"/>
      <c r="C1075" s="17"/>
    </row>
    <row r="1076" spans="1:3">
      <c r="A1076" s="10"/>
      <c r="C1076" s="17"/>
    </row>
    <row r="1077" spans="1:3">
      <c r="A1077" s="10"/>
      <c r="C1077" s="17"/>
    </row>
    <row r="1078" spans="1:3">
      <c r="A1078" s="10"/>
      <c r="C1078" s="17"/>
    </row>
    <row r="1079" spans="1:3">
      <c r="A1079" s="10"/>
      <c r="C1079" s="17"/>
    </row>
    <row r="1080" spans="1:3">
      <c r="A1080" s="10"/>
      <c r="C1080" s="17"/>
    </row>
    <row r="1081" spans="1:3">
      <c r="A1081" s="10"/>
      <c r="C1081" s="17"/>
    </row>
    <row r="1082" spans="1:3">
      <c r="A1082" s="10"/>
      <c r="C1082" s="17"/>
    </row>
    <row r="1083" spans="1:3">
      <c r="A1083" s="10"/>
      <c r="C1083" s="17"/>
    </row>
    <row r="1084" spans="1:3">
      <c r="A1084" s="10"/>
      <c r="C1084" s="17"/>
    </row>
    <row r="1085" spans="1:3">
      <c r="A1085" s="10"/>
      <c r="C1085" s="17"/>
    </row>
    <row r="1086" spans="1:3">
      <c r="A1086" s="10"/>
      <c r="C1086" s="17"/>
    </row>
    <row r="1087" spans="1:3">
      <c r="A1087" s="10"/>
      <c r="C1087" s="17"/>
    </row>
    <row r="1088" spans="1:3">
      <c r="A1088" s="10"/>
      <c r="C1088" s="17"/>
    </row>
    <row r="1089" spans="1:3">
      <c r="A1089" s="10"/>
      <c r="C1089" s="17"/>
    </row>
    <row r="1090" spans="1:3">
      <c r="A1090" s="10"/>
      <c r="C1090" s="17"/>
    </row>
    <row r="1091" spans="1:3">
      <c r="A1091" s="10"/>
      <c r="C1091" s="17"/>
    </row>
    <row r="1092" spans="1:3">
      <c r="A1092" s="10"/>
      <c r="C1092" s="17"/>
    </row>
    <row r="1093" spans="1:3">
      <c r="A1093" s="10"/>
      <c r="C1093" s="17"/>
    </row>
    <row r="1094" spans="1:3">
      <c r="A1094" s="10"/>
      <c r="C1094" s="17"/>
    </row>
    <row r="1095" spans="1:3">
      <c r="A1095" s="10"/>
      <c r="C1095" s="17"/>
    </row>
    <row r="1096" spans="1:3">
      <c r="A1096" s="10"/>
      <c r="C1096" s="17"/>
    </row>
    <row r="1097" spans="1:3">
      <c r="A1097" s="10"/>
      <c r="C1097" s="17"/>
    </row>
    <row r="1098" spans="1:3">
      <c r="A1098" s="10"/>
      <c r="C1098" s="17"/>
    </row>
    <row r="1099" spans="1:3">
      <c r="A1099" s="10"/>
      <c r="C1099" s="17"/>
    </row>
    <row r="1100" spans="1:3">
      <c r="A1100" s="10"/>
      <c r="C1100" s="17"/>
    </row>
    <row r="1101" spans="1:3">
      <c r="A1101" s="10"/>
      <c r="C1101" s="17"/>
    </row>
    <row r="1102" spans="1:3">
      <c r="A1102" s="10"/>
      <c r="C1102" s="17"/>
    </row>
    <row r="1103" spans="1:3">
      <c r="A1103" s="10"/>
      <c r="C1103" s="17"/>
    </row>
    <row r="1104" spans="1:3">
      <c r="A1104" s="10"/>
      <c r="C1104" s="17"/>
    </row>
    <row r="1105" spans="1:3">
      <c r="A1105" s="10"/>
      <c r="C1105" s="17"/>
    </row>
    <row r="1106" spans="1:3">
      <c r="A1106" s="10"/>
      <c r="C1106" s="17"/>
    </row>
    <row r="1107" spans="1:3">
      <c r="A1107" s="10"/>
      <c r="C1107" s="17"/>
    </row>
    <row r="1108" spans="1:3">
      <c r="A1108" s="10"/>
      <c r="C1108" s="17"/>
    </row>
    <row r="1109" spans="1:3">
      <c r="A1109" s="10"/>
      <c r="C1109" s="17"/>
    </row>
    <row r="1110" spans="1:3">
      <c r="A1110" s="10"/>
      <c r="C1110" s="17"/>
    </row>
    <row r="1111" spans="1:3">
      <c r="A1111" s="10"/>
      <c r="C1111" s="17"/>
    </row>
    <row r="1112" spans="1:3">
      <c r="A1112" s="10"/>
      <c r="C1112" s="17"/>
    </row>
    <row r="1113" spans="1:3">
      <c r="A1113" s="10"/>
      <c r="C1113" s="17"/>
    </row>
    <row r="1114" spans="1:3">
      <c r="A1114" s="10"/>
      <c r="C1114" s="17"/>
    </row>
    <row r="1115" spans="1:3">
      <c r="A1115" s="10"/>
      <c r="C1115" s="17"/>
    </row>
    <row r="1116" spans="1:3">
      <c r="A1116" s="10"/>
      <c r="C1116" s="17"/>
    </row>
    <row r="1117" spans="1:3">
      <c r="A1117" s="10"/>
      <c r="C1117" s="17"/>
    </row>
    <row r="1118" spans="1:3">
      <c r="A1118" s="10"/>
      <c r="C1118" s="17"/>
    </row>
    <row r="1119" spans="1:3">
      <c r="A1119" s="10"/>
      <c r="C1119" s="17"/>
    </row>
    <row r="1120" spans="1:3">
      <c r="A1120" s="10"/>
      <c r="C1120" s="17"/>
    </row>
    <row r="1121" spans="1:3">
      <c r="A1121" s="10"/>
      <c r="C1121" s="17"/>
    </row>
    <row r="1122" spans="1:3">
      <c r="A1122" s="10"/>
      <c r="C1122" s="17"/>
    </row>
    <row r="1123" spans="1:3">
      <c r="A1123" s="10"/>
      <c r="C1123" s="17"/>
    </row>
    <row r="1124" spans="1:3">
      <c r="A1124" s="10"/>
      <c r="C1124" s="17"/>
    </row>
    <row r="1125" spans="1:3">
      <c r="A1125" s="10"/>
      <c r="C1125" s="17"/>
    </row>
    <row r="1126" spans="1:3">
      <c r="A1126" s="10"/>
      <c r="C1126" s="17"/>
    </row>
    <row r="1127" spans="1:3">
      <c r="A1127" s="10"/>
      <c r="C1127" s="17"/>
    </row>
    <row r="1128" spans="1:3">
      <c r="A1128" s="10"/>
      <c r="C1128" s="17"/>
    </row>
    <row r="1129" spans="1:3">
      <c r="A1129" s="10"/>
      <c r="C1129" s="17"/>
    </row>
    <row r="1130" spans="1:3">
      <c r="A1130" s="10"/>
      <c r="C1130" s="17"/>
    </row>
    <row r="1131" spans="1:3">
      <c r="A1131" s="10"/>
      <c r="C1131" s="17"/>
    </row>
    <row r="1132" spans="1:3">
      <c r="A1132" s="10"/>
      <c r="C1132" s="17"/>
    </row>
    <row r="1133" spans="1:3">
      <c r="A1133" s="10"/>
      <c r="C1133" s="17"/>
    </row>
    <row r="1134" spans="1:3">
      <c r="A1134" s="10"/>
      <c r="C1134" s="17"/>
    </row>
    <row r="1135" spans="1:3">
      <c r="A1135" s="10"/>
      <c r="C1135" s="17"/>
    </row>
    <row r="1136" spans="1:3">
      <c r="A1136" s="10"/>
      <c r="C1136" s="17"/>
    </row>
    <row r="1137" spans="1:3">
      <c r="A1137" s="10"/>
      <c r="C1137" s="17"/>
    </row>
    <row r="1138" spans="1:3">
      <c r="A1138" s="10"/>
      <c r="C1138" s="17"/>
    </row>
    <row r="1139" spans="1:3">
      <c r="A1139" s="10"/>
      <c r="C1139" s="17"/>
    </row>
    <row r="1140" spans="1:3">
      <c r="A1140" s="10"/>
      <c r="C1140" s="17"/>
    </row>
    <row r="1141" spans="1:3">
      <c r="A1141" s="10"/>
      <c r="C1141" s="17"/>
    </row>
    <row r="1142" spans="1:3">
      <c r="A1142" s="10"/>
      <c r="C1142" s="17"/>
    </row>
    <row r="1143" spans="1:3">
      <c r="A1143" s="10"/>
      <c r="C1143" s="17"/>
    </row>
    <row r="1144" spans="1:3">
      <c r="A1144" s="10"/>
      <c r="C1144" s="17"/>
    </row>
    <row r="1145" spans="1:3">
      <c r="A1145" s="10"/>
      <c r="C1145" s="17"/>
    </row>
    <row r="1146" spans="1:3">
      <c r="A1146" s="10"/>
      <c r="C1146" s="17"/>
    </row>
    <row r="1147" spans="1:3">
      <c r="A1147" s="10"/>
      <c r="C1147" s="17"/>
    </row>
    <row r="1148" spans="1:3">
      <c r="A1148" s="10"/>
      <c r="C1148" s="17"/>
    </row>
    <row r="1149" spans="1:3">
      <c r="A1149" s="10"/>
      <c r="C1149" s="17"/>
    </row>
    <row r="1150" spans="1:3">
      <c r="A1150" s="10"/>
      <c r="C1150" s="17"/>
    </row>
    <row r="1151" spans="1:3">
      <c r="A1151" s="10"/>
      <c r="C1151" s="17"/>
    </row>
    <row r="1152" spans="1:3">
      <c r="A1152" s="10"/>
      <c r="C1152" s="17"/>
    </row>
    <row r="1153" spans="1:3">
      <c r="A1153" s="10"/>
      <c r="C1153" s="17"/>
    </row>
    <row r="1154" spans="1:3">
      <c r="A1154" s="10"/>
      <c r="C1154" s="17"/>
    </row>
    <row r="1155" spans="1:3">
      <c r="A1155" s="10"/>
      <c r="C1155" s="17"/>
    </row>
    <row r="1156" spans="1:3">
      <c r="A1156" s="10"/>
      <c r="C1156" s="17"/>
    </row>
    <row r="1157" spans="1:3">
      <c r="A1157" s="10"/>
      <c r="C1157" s="17"/>
    </row>
    <row r="1158" spans="1:3">
      <c r="A1158" s="10"/>
      <c r="C1158" s="17"/>
    </row>
    <row r="1159" spans="1:3">
      <c r="A1159" s="10"/>
      <c r="C1159" s="17"/>
    </row>
    <row r="1160" spans="1:3">
      <c r="A1160" s="10"/>
      <c r="C1160" s="17"/>
    </row>
    <row r="1161" spans="1:3">
      <c r="A1161" s="10"/>
      <c r="C1161" s="17"/>
    </row>
    <row r="1162" spans="1:3">
      <c r="A1162" s="10"/>
      <c r="C1162" s="17"/>
    </row>
    <row r="1163" spans="1:3">
      <c r="A1163" s="10"/>
      <c r="C1163" s="17"/>
    </row>
    <row r="1164" spans="1:3">
      <c r="A1164" s="10"/>
      <c r="C1164" s="17"/>
    </row>
    <row r="1165" spans="1:3">
      <c r="A1165" s="10"/>
      <c r="C1165" s="17"/>
    </row>
    <row r="1166" spans="1:3">
      <c r="A1166" s="10"/>
      <c r="C1166" s="17"/>
    </row>
    <row r="1167" spans="1:3">
      <c r="A1167" s="10"/>
      <c r="C1167" s="17"/>
    </row>
    <row r="1168" spans="1:3">
      <c r="A1168" s="10"/>
      <c r="C1168" s="17"/>
    </row>
    <row r="1169" spans="1:3">
      <c r="A1169" s="10"/>
      <c r="C1169" s="17"/>
    </row>
    <row r="1170" spans="1:3">
      <c r="A1170" s="10"/>
      <c r="C1170" s="17"/>
    </row>
    <row r="1171" spans="1:3">
      <c r="A1171" s="10"/>
      <c r="C1171" s="17"/>
    </row>
    <row r="1172" spans="1:3">
      <c r="A1172" s="10"/>
      <c r="C1172" s="17"/>
    </row>
    <row r="1173" spans="1:3">
      <c r="A1173" s="10"/>
      <c r="C1173" s="17"/>
    </row>
    <row r="1174" spans="1:3">
      <c r="A1174" s="10"/>
      <c r="C1174" s="17"/>
    </row>
    <row r="1175" spans="1:3">
      <c r="A1175" s="10"/>
      <c r="C1175" s="17"/>
    </row>
    <row r="1176" spans="1:3">
      <c r="A1176" s="10"/>
      <c r="C1176" s="17"/>
    </row>
    <row r="1177" spans="1:3">
      <c r="A1177" s="10"/>
      <c r="C1177" s="17"/>
    </row>
    <row r="1178" spans="1:3">
      <c r="A1178" s="10"/>
      <c r="C1178" s="17"/>
    </row>
    <row r="1179" spans="1:3">
      <c r="A1179" s="10"/>
      <c r="C1179" s="17"/>
    </row>
    <row r="1180" spans="1:3">
      <c r="A1180" s="10"/>
      <c r="C1180" s="17"/>
    </row>
    <row r="1181" spans="1:3">
      <c r="A1181" s="10"/>
      <c r="C1181" s="17"/>
    </row>
    <row r="1182" spans="1:3">
      <c r="A1182" s="10"/>
      <c r="C1182" s="17"/>
    </row>
    <row r="1183" spans="1:3">
      <c r="A1183" s="10"/>
      <c r="C1183" s="17"/>
    </row>
    <row r="1184" spans="1:3">
      <c r="A1184" s="10"/>
      <c r="C1184" s="17"/>
    </row>
    <row r="1185" spans="1:3">
      <c r="A1185" s="10"/>
      <c r="C1185" s="17"/>
    </row>
    <row r="1186" spans="1:3">
      <c r="A1186" s="10"/>
      <c r="C1186" s="17"/>
    </row>
    <row r="1187" spans="1:3">
      <c r="A1187" s="10"/>
      <c r="C1187" s="17"/>
    </row>
    <row r="1188" spans="1:3">
      <c r="A1188" s="10"/>
      <c r="C1188" s="17"/>
    </row>
    <row r="1189" spans="1:3">
      <c r="A1189" s="10"/>
      <c r="C1189" s="17"/>
    </row>
    <row r="1190" spans="1:3">
      <c r="A1190" s="10"/>
      <c r="C1190" s="17"/>
    </row>
    <row r="1191" spans="1:3">
      <c r="A1191" s="10"/>
      <c r="C1191" s="17"/>
    </row>
    <row r="1192" spans="1:3">
      <c r="A1192" s="10"/>
      <c r="C1192" s="17"/>
    </row>
    <row r="1193" spans="1:3">
      <c r="A1193" s="10"/>
      <c r="C1193" s="17"/>
    </row>
    <row r="1194" spans="1:3">
      <c r="A1194" s="10"/>
      <c r="C1194" s="17"/>
    </row>
    <row r="1195" spans="1:3">
      <c r="A1195" s="10"/>
      <c r="C1195" s="17"/>
    </row>
    <row r="1196" spans="1:3">
      <c r="A1196" s="10"/>
      <c r="C1196" s="17"/>
    </row>
    <row r="1197" spans="1:3">
      <c r="A1197" s="10"/>
      <c r="C1197" s="17"/>
    </row>
    <row r="1198" spans="1:3">
      <c r="A1198" s="10"/>
      <c r="C1198" s="17"/>
    </row>
    <row r="1199" spans="1:3">
      <c r="A1199" s="10"/>
      <c r="C1199" s="17"/>
    </row>
    <row r="1200" spans="1:3">
      <c r="A1200" s="10"/>
      <c r="C1200" s="17"/>
    </row>
    <row r="1201" spans="1:3">
      <c r="A1201" s="10"/>
      <c r="C1201" s="17"/>
    </row>
    <row r="1202" spans="1:3">
      <c r="A1202" s="10"/>
      <c r="C1202" s="17"/>
    </row>
    <row r="1203" spans="1:3">
      <c r="A1203" s="10"/>
      <c r="C1203" s="17"/>
    </row>
    <row r="1204" spans="1:3">
      <c r="A1204" s="10"/>
      <c r="C1204" s="17"/>
    </row>
    <row r="1205" spans="1:3">
      <c r="A1205" s="10"/>
      <c r="C1205" s="17"/>
    </row>
    <row r="1206" spans="1:3">
      <c r="A1206" s="10"/>
      <c r="C1206" s="17"/>
    </row>
    <row r="1207" spans="1:3">
      <c r="A1207" s="10"/>
      <c r="C1207" s="17"/>
    </row>
    <row r="1208" spans="1:3">
      <c r="A1208" s="10"/>
      <c r="C1208" s="17"/>
    </row>
    <row r="1209" spans="1:3">
      <c r="A1209" s="10"/>
      <c r="C1209" s="17"/>
    </row>
    <row r="1210" spans="1:3">
      <c r="A1210" s="10"/>
      <c r="C1210" s="17"/>
    </row>
    <row r="1211" spans="1:3">
      <c r="A1211" s="10"/>
      <c r="C1211" s="17"/>
    </row>
    <row r="1212" spans="1:3">
      <c r="A1212" s="10"/>
      <c r="C1212" s="17"/>
    </row>
    <row r="1213" spans="1:3">
      <c r="A1213" s="10"/>
      <c r="C1213" s="17"/>
    </row>
    <row r="1214" spans="1:3">
      <c r="A1214" s="10"/>
      <c r="C1214" s="17"/>
    </row>
    <row r="1215" spans="1:3">
      <c r="A1215" s="10"/>
      <c r="C1215" s="17"/>
    </row>
    <row r="1216" spans="1:3">
      <c r="A1216" s="10"/>
      <c r="C1216" s="17"/>
    </row>
    <row r="1217" spans="1:3">
      <c r="A1217" s="10"/>
      <c r="C1217" s="17"/>
    </row>
    <row r="1218" spans="1:3">
      <c r="A1218" s="10"/>
      <c r="C1218" s="17"/>
    </row>
    <row r="1219" spans="1:3">
      <c r="A1219" s="10"/>
      <c r="C1219" s="17"/>
    </row>
    <row r="1220" spans="1:3">
      <c r="A1220" s="10"/>
      <c r="C1220" s="17"/>
    </row>
    <row r="1221" spans="1:3">
      <c r="A1221" s="10"/>
      <c r="C1221" s="17"/>
    </row>
    <row r="1222" spans="1:3">
      <c r="A1222" s="10"/>
      <c r="C1222" s="17"/>
    </row>
    <row r="1223" spans="1:3">
      <c r="A1223" s="10"/>
      <c r="C1223" s="17"/>
    </row>
    <row r="1224" spans="1:3">
      <c r="A1224" s="10"/>
      <c r="C1224" s="17"/>
    </row>
    <row r="1225" spans="1:3">
      <c r="A1225" s="10"/>
      <c r="C1225" s="17"/>
    </row>
    <row r="1226" spans="1:3">
      <c r="A1226" s="10"/>
      <c r="C1226" s="17"/>
    </row>
    <row r="1227" spans="1:3">
      <c r="A1227" s="10"/>
      <c r="C1227" s="17"/>
    </row>
    <row r="1228" spans="1:3">
      <c r="A1228" s="10"/>
      <c r="C1228" s="17"/>
    </row>
    <row r="1229" spans="1:3">
      <c r="A1229" s="10"/>
      <c r="C1229" s="17"/>
    </row>
    <row r="1230" spans="1:3">
      <c r="A1230" s="10"/>
      <c r="C1230" s="17"/>
    </row>
    <row r="1231" spans="1:3">
      <c r="A1231" s="10"/>
      <c r="C1231" s="17"/>
    </row>
    <row r="1232" spans="1:3">
      <c r="A1232" s="10"/>
      <c r="C1232" s="17"/>
    </row>
    <row r="1233" spans="1:3">
      <c r="A1233" s="10"/>
      <c r="C1233" s="17"/>
    </row>
    <row r="1234" spans="1:3">
      <c r="A1234" s="10"/>
      <c r="C1234" s="17"/>
    </row>
    <row r="1235" spans="1:3">
      <c r="A1235" s="10"/>
      <c r="C1235" s="17"/>
    </row>
    <row r="1236" spans="1:3">
      <c r="A1236" s="10"/>
      <c r="C1236" s="17"/>
    </row>
    <row r="1237" spans="1:3">
      <c r="A1237" s="10"/>
      <c r="C1237" s="17"/>
    </row>
    <row r="1238" spans="1:3">
      <c r="A1238" s="10"/>
      <c r="C1238" s="17"/>
    </row>
    <row r="1239" spans="1:3">
      <c r="A1239" s="10"/>
      <c r="C1239" s="17"/>
    </row>
    <row r="1240" spans="1:3">
      <c r="A1240" s="10"/>
      <c r="C1240" s="17"/>
    </row>
    <row r="1241" spans="1:3">
      <c r="A1241" s="10"/>
      <c r="C1241" s="17"/>
    </row>
    <row r="1242" spans="1:3">
      <c r="A1242" s="10"/>
      <c r="C1242" s="17"/>
    </row>
    <row r="1243" spans="1:3">
      <c r="A1243" s="10"/>
      <c r="C1243" s="17"/>
    </row>
    <row r="1244" spans="1:3">
      <c r="A1244" s="10"/>
      <c r="C1244" s="17"/>
    </row>
    <row r="1245" spans="1:3">
      <c r="A1245" s="10"/>
      <c r="C1245" s="17"/>
    </row>
    <row r="1246" spans="1:3">
      <c r="A1246" s="10"/>
      <c r="C1246" s="17"/>
    </row>
    <row r="1247" spans="1:3">
      <c r="A1247" s="10"/>
      <c r="C1247" s="17"/>
    </row>
    <row r="1248" spans="1:3">
      <c r="A1248" s="10"/>
      <c r="C1248" s="17"/>
    </row>
    <row r="1249" spans="1:3">
      <c r="A1249" s="10"/>
      <c r="C1249" s="17"/>
    </row>
    <row r="1250" spans="1:3">
      <c r="A1250" s="10"/>
      <c r="C1250" s="17"/>
    </row>
    <row r="1251" spans="1:3">
      <c r="A1251" s="10"/>
      <c r="C1251" s="17"/>
    </row>
    <row r="1252" spans="1:3">
      <c r="A1252" s="10"/>
      <c r="C1252" s="17"/>
    </row>
    <row r="1253" spans="1:3">
      <c r="A1253" s="10"/>
      <c r="C1253" s="17"/>
    </row>
    <row r="1254" spans="1:3">
      <c r="A1254" s="10"/>
      <c r="C1254" s="17"/>
    </row>
    <row r="1255" spans="1:3">
      <c r="A1255" s="10"/>
      <c r="C1255" s="17"/>
    </row>
    <row r="1256" spans="1:3">
      <c r="A1256" s="10"/>
      <c r="C1256" s="17"/>
    </row>
    <row r="1257" spans="1:3">
      <c r="A1257" s="10"/>
      <c r="C1257" s="17"/>
    </row>
    <row r="1258" spans="1:3">
      <c r="A1258" s="10"/>
      <c r="C1258" s="17"/>
    </row>
    <row r="1259" spans="1:3">
      <c r="A1259" s="10"/>
      <c r="C1259" s="17"/>
    </row>
    <row r="1260" spans="1:3">
      <c r="A1260" s="10"/>
      <c r="C1260" s="17"/>
    </row>
    <row r="1261" spans="1:3">
      <c r="A1261" s="10"/>
      <c r="C1261" s="17"/>
    </row>
    <row r="1262" spans="1:3">
      <c r="A1262" s="10"/>
      <c r="C1262" s="17"/>
    </row>
    <row r="1263" spans="1:3">
      <c r="A1263" s="10"/>
      <c r="C1263" s="17"/>
    </row>
    <row r="1264" spans="1:3">
      <c r="A1264" s="10"/>
      <c r="C1264" s="17"/>
    </row>
    <row r="1265" spans="1:3">
      <c r="A1265" s="10"/>
      <c r="C1265" s="17"/>
    </row>
    <row r="1266" spans="1:3">
      <c r="A1266" s="10"/>
      <c r="C1266" s="17"/>
    </row>
    <row r="1267" spans="1:3">
      <c r="A1267" s="10"/>
      <c r="C1267" s="17"/>
    </row>
    <row r="1268" spans="1:3">
      <c r="A1268" s="10"/>
      <c r="C1268" s="17"/>
    </row>
    <row r="1269" spans="1:3">
      <c r="A1269" s="10"/>
      <c r="C1269" s="17"/>
    </row>
    <row r="1270" spans="1:3">
      <c r="A1270" s="10"/>
      <c r="C1270" s="17"/>
    </row>
    <row r="1271" spans="1:3">
      <c r="A1271" s="10"/>
      <c r="C1271" s="17"/>
    </row>
    <row r="1272" spans="1:3">
      <c r="A1272" s="10"/>
      <c r="C1272" s="17"/>
    </row>
    <row r="1273" spans="1:3">
      <c r="A1273" s="10"/>
      <c r="C1273" s="17"/>
    </row>
    <row r="1274" spans="1:3">
      <c r="A1274" s="10"/>
      <c r="C1274" s="17"/>
    </row>
    <row r="1275" spans="1:3">
      <c r="A1275" s="10"/>
      <c r="C1275" s="17"/>
    </row>
    <row r="1276" spans="1:3">
      <c r="A1276" s="10"/>
      <c r="C1276" s="17"/>
    </row>
    <row r="1277" spans="1:3">
      <c r="A1277" s="10"/>
      <c r="C1277" s="17"/>
    </row>
    <row r="1278" spans="1:3">
      <c r="A1278" s="10"/>
      <c r="C1278" s="17"/>
    </row>
    <row r="1279" spans="1:3">
      <c r="A1279" s="10"/>
      <c r="C1279" s="17"/>
    </row>
    <row r="1280" spans="1:3">
      <c r="A1280" s="10"/>
      <c r="C1280" s="17"/>
    </row>
    <row r="1281" spans="1:3">
      <c r="A1281" s="10"/>
      <c r="C1281" s="17"/>
    </row>
    <row r="1282" spans="1:3">
      <c r="A1282" s="10"/>
      <c r="C1282" s="17"/>
    </row>
    <row r="1283" spans="1:3">
      <c r="A1283" s="10"/>
      <c r="C1283" s="17"/>
    </row>
    <row r="1284" spans="1:3">
      <c r="A1284" s="10"/>
      <c r="C1284" s="17"/>
    </row>
    <row r="1285" spans="1:3">
      <c r="A1285" s="10"/>
      <c r="C1285" s="17"/>
    </row>
    <row r="1286" spans="1:3">
      <c r="A1286" s="10"/>
      <c r="C1286" s="17"/>
    </row>
    <row r="1287" spans="1:3">
      <c r="A1287" s="10"/>
      <c r="C1287" s="17"/>
    </row>
    <row r="1288" spans="1:3">
      <c r="A1288" s="10"/>
      <c r="C1288" s="17"/>
    </row>
    <row r="1289" spans="1:3">
      <c r="A1289" s="10"/>
      <c r="C1289" s="17"/>
    </row>
    <row r="1290" spans="1:3">
      <c r="A1290" s="10"/>
      <c r="C1290" s="17"/>
    </row>
    <row r="1291" spans="1:3">
      <c r="A1291" s="10"/>
      <c r="C1291" s="17"/>
    </row>
    <row r="1292" spans="1:3">
      <c r="A1292" s="10"/>
      <c r="C1292" s="17"/>
    </row>
    <row r="1293" spans="1:3">
      <c r="A1293" s="10"/>
      <c r="C1293" s="17"/>
    </row>
    <row r="1294" spans="1:3">
      <c r="A1294" s="10"/>
      <c r="C1294" s="17"/>
    </row>
    <row r="1295" spans="1:3">
      <c r="A1295" s="10"/>
      <c r="C1295" s="17"/>
    </row>
    <row r="1296" spans="1:3">
      <c r="A1296" s="10"/>
      <c r="C1296" s="17"/>
    </row>
    <row r="1297" spans="1:3">
      <c r="A1297" s="10"/>
      <c r="C1297" s="17"/>
    </row>
    <row r="1298" spans="1:3">
      <c r="A1298" s="10"/>
      <c r="C1298" s="17"/>
    </row>
    <row r="1299" spans="1:3">
      <c r="A1299" s="10"/>
      <c r="C1299" s="17"/>
    </row>
    <row r="1300" spans="1:3">
      <c r="A1300" s="10"/>
      <c r="C1300" s="17"/>
    </row>
    <row r="1301" spans="1:3">
      <c r="A1301" s="10"/>
      <c r="C1301" s="17"/>
    </row>
    <row r="1302" spans="1:3">
      <c r="A1302" s="10"/>
      <c r="C1302" s="17"/>
    </row>
    <row r="1303" spans="1:3">
      <c r="A1303" s="10"/>
      <c r="C1303" s="17"/>
    </row>
    <row r="1304" spans="1:3">
      <c r="A1304" s="10"/>
      <c r="C1304" s="17"/>
    </row>
    <row r="1305" spans="1:3">
      <c r="A1305" s="10"/>
      <c r="C1305" s="17"/>
    </row>
    <row r="1306" spans="1:3">
      <c r="A1306" s="10"/>
      <c r="C1306" s="17"/>
    </row>
    <row r="1307" spans="1:3">
      <c r="A1307" s="10"/>
      <c r="C1307" s="17"/>
    </row>
    <row r="1308" spans="1:3">
      <c r="A1308" s="10"/>
      <c r="C1308" s="17"/>
    </row>
    <row r="1309" spans="1:3">
      <c r="A1309" s="10"/>
      <c r="C1309" s="17"/>
    </row>
    <row r="1310" spans="1:3">
      <c r="A1310" s="10"/>
      <c r="C1310" s="17"/>
    </row>
    <row r="1311" spans="1:3">
      <c r="A1311" s="10"/>
      <c r="C1311" s="17"/>
    </row>
    <row r="1312" spans="1:3">
      <c r="A1312" s="10"/>
      <c r="C1312" s="17"/>
    </row>
    <row r="1313" spans="1:3">
      <c r="A1313" s="10"/>
      <c r="C1313" s="17"/>
    </row>
    <row r="1314" spans="1:3">
      <c r="A1314" s="10"/>
      <c r="C1314" s="17"/>
    </row>
    <row r="1315" spans="1:3">
      <c r="A1315" s="10"/>
      <c r="C1315" s="17"/>
    </row>
    <row r="1316" spans="1:3">
      <c r="A1316" s="10"/>
      <c r="C1316" s="17"/>
    </row>
    <row r="1317" spans="1:3">
      <c r="A1317" s="10"/>
      <c r="C1317" s="17"/>
    </row>
    <row r="1318" spans="1:3">
      <c r="A1318" s="10"/>
      <c r="C1318" s="17"/>
    </row>
    <row r="1319" spans="1:3">
      <c r="A1319" s="10"/>
      <c r="C1319" s="17"/>
    </row>
    <row r="1320" spans="1:3">
      <c r="A1320" s="10"/>
      <c r="C1320" s="17"/>
    </row>
    <row r="1321" spans="1:3">
      <c r="A1321" s="10"/>
      <c r="C1321" s="17"/>
    </row>
    <row r="1322" spans="1:3">
      <c r="A1322" s="10"/>
      <c r="C1322" s="17"/>
    </row>
    <row r="1323" spans="1:3">
      <c r="A1323" s="10"/>
      <c r="C1323" s="17"/>
    </row>
    <row r="1324" spans="1:3">
      <c r="A1324" s="10"/>
      <c r="C1324" s="17"/>
    </row>
    <row r="1325" spans="1:3">
      <c r="A1325" s="10"/>
      <c r="C1325" s="17"/>
    </row>
    <row r="1326" spans="1:3">
      <c r="A1326" s="10"/>
      <c r="C1326" s="17"/>
    </row>
    <row r="1327" spans="1:3">
      <c r="A1327" s="10"/>
      <c r="C1327" s="17"/>
    </row>
    <row r="1328" spans="1:3">
      <c r="A1328" s="10"/>
      <c r="C1328" s="17"/>
    </row>
    <row r="1329" spans="1:3">
      <c r="A1329" s="10"/>
      <c r="C1329" s="17"/>
    </row>
    <row r="1330" spans="1:3">
      <c r="A1330" s="10"/>
      <c r="C1330" s="17"/>
    </row>
    <row r="1331" spans="1:3">
      <c r="A1331" s="10"/>
      <c r="C1331" s="17"/>
    </row>
    <row r="1332" spans="1:3">
      <c r="A1332" s="10"/>
      <c r="C1332" s="17"/>
    </row>
    <row r="1333" spans="1:3">
      <c r="A1333" s="10"/>
      <c r="C1333" s="17"/>
    </row>
    <row r="1334" spans="1:3">
      <c r="A1334" s="10"/>
      <c r="C1334" s="17"/>
    </row>
    <row r="1335" spans="1:3">
      <c r="A1335" s="10"/>
      <c r="C1335" s="17"/>
    </row>
    <row r="1336" spans="1:3">
      <c r="A1336" s="10"/>
      <c r="C1336" s="17"/>
    </row>
    <row r="1337" spans="1:3">
      <c r="A1337" s="10"/>
      <c r="C1337" s="17"/>
    </row>
    <row r="1338" spans="1:3">
      <c r="A1338" s="10"/>
      <c r="C1338" s="17"/>
    </row>
    <row r="1339" spans="1:3">
      <c r="A1339" s="10"/>
      <c r="C1339" s="17"/>
    </row>
    <row r="1340" spans="1:3">
      <c r="A1340" s="10"/>
      <c r="C1340" s="17"/>
    </row>
    <row r="1341" spans="1:3">
      <c r="A1341" s="10"/>
      <c r="C1341" s="17"/>
    </row>
    <row r="1342" spans="1:3">
      <c r="A1342" s="10"/>
      <c r="C1342" s="17"/>
    </row>
    <row r="1343" spans="1:3">
      <c r="A1343" s="10"/>
      <c r="C1343" s="17"/>
    </row>
    <row r="1344" spans="1:3">
      <c r="A1344" s="10"/>
      <c r="C1344" s="17"/>
    </row>
    <row r="1345" spans="1:3">
      <c r="A1345" s="10"/>
      <c r="C1345" s="17"/>
    </row>
    <row r="1346" spans="1:3">
      <c r="A1346" s="10"/>
      <c r="C1346" s="17"/>
    </row>
    <row r="1347" spans="1:3">
      <c r="A1347" s="10"/>
      <c r="C1347" s="17"/>
    </row>
    <row r="1348" spans="1:3">
      <c r="A1348" s="10"/>
      <c r="C1348" s="17"/>
    </row>
    <row r="1349" spans="1:3">
      <c r="A1349" s="10"/>
      <c r="C1349" s="17"/>
    </row>
    <row r="1350" spans="1:3">
      <c r="A1350" s="10"/>
      <c r="C1350" s="17"/>
    </row>
    <row r="1351" spans="1:3">
      <c r="A1351" s="10"/>
      <c r="C1351" s="17"/>
    </row>
    <row r="1352" spans="1:3">
      <c r="A1352" s="10"/>
      <c r="C1352" s="17"/>
    </row>
    <row r="1353" spans="1:3">
      <c r="A1353" s="10"/>
      <c r="C1353" s="17"/>
    </row>
    <row r="1354" spans="1:3">
      <c r="A1354" s="10"/>
      <c r="C1354" s="17"/>
    </row>
    <row r="1355" spans="1:3">
      <c r="A1355" s="10"/>
      <c r="C1355" s="17"/>
    </row>
    <row r="1356" spans="1:3">
      <c r="A1356" s="10"/>
      <c r="C1356" s="17"/>
    </row>
    <row r="1357" spans="1:3">
      <c r="A1357" s="10"/>
      <c r="C1357" s="17"/>
    </row>
    <row r="1358" spans="1:3">
      <c r="A1358" s="10"/>
      <c r="C1358" s="17"/>
    </row>
    <row r="1359" spans="1:3">
      <c r="A1359" s="10"/>
      <c r="C1359" s="17"/>
    </row>
    <row r="1360" spans="1:3">
      <c r="A1360" s="10"/>
      <c r="C1360" s="17"/>
    </row>
    <row r="1361" spans="1:3">
      <c r="A1361" s="10"/>
      <c r="C1361" s="17"/>
    </row>
    <row r="1362" spans="1:3">
      <c r="A1362" s="10"/>
      <c r="C1362" s="17"/>
    </row>
    <row r="1363" spans="1:3">
      <c r="A1363" s="10"/>
      <c r="C1363" s="17"/>
    </row>
    <row r="1364" spans="1:3">
      <c r="A1364" s="10"/>
      <c r="C1364" s="17"/>
    </row>
    <row r="1365" spans="1:3">
      <c r="A1365" s="10"/>
      <c r="C1365" s="17"/>
    </row>
    <row r="1366" spans="1:3">
      <c r="A1366" s="10"/>
      <c r="C1366" s="17"/>
    </row>
    <row r="1367" spans="1:3">
      <c r="A1367" s="10"/>
      <c r="C1367" s="17"/>
    </row>
    <row r="1368" spans="1:3">
      <c r="A1368" s="10"/>
      <c r="C1368" s="17"/>
    </row>
    <row r="1369" spans="1:3">
      <c r="A1369" s="10"/>
      <c r="C1369" s="17"/>
    </row>
    <row r="1370" spans="1:3">
      <c r="A1370" s="10"/>
      <c r="C1370" s="17"/>
    </row>
    <row r="1371" spans="1:3">
      <c r="A1371" s="10"/>
      <c r="C1371" s="17"/>
    </row>
    <row r="1372" spans="1:3">
      <c r="A1372" s="10"/>
      <c r="C1372" s="17"/>
    </row>
    <row r="1373" spans="1:3">
      <c r="A1373" s="10"/>
      <c r="C1373" s="17"/>
    </row>
    <row r="1374" spans="1:3">
      <c r="A1374" s="10"/>
      <c r="C1374" s="17"/>
    </row>
    <row r="1375" spans="1:3">
      <c r="A1375" s="10"/>
      <c r="C1375" s="17"/>
    </row>
    <row r="1376" spans="1:3">
      <c r="A1376" s="10"/>
      <c r="C1376" s="17"/>
    </row>
    <row r="1377" spans="1:3">
      <c r="A1377" s="10"/>
      <c r="C1377" s="17"/>
    </row>
    <row r="1378" spans="1:3">
      <c r="A1378" s="10"/>
      <c r="C1378" s="17"/>
    </row>
    <row r="1379" spans="1:3">
      <c r="A1379" s="10"/>
      <c r="C1379" s="17"/>
    </row>
    <row r="1380" spans="1:3">
      <c r="A1380" s="10"/>
      <c r="C1380" s="17"/>
    </row>
    <row r="1381" spans="1:3">
      <c r="A1381" s="10"/>
      <c r="C1381" s="17"/>
    </row>
    <row r="1382" spans="1:3">
      <c r="A1382" s="10"/>
      <c r="C1382" s="17"/>
    </row>
    <row r="1383" spans="1:3">
      <c r="A1383" s="10"/>
      <c r="C1383" s="17"/>
    </row>
    <row r="1384" spans="1:3">
      <c r="A1384" s="10"/>
      <c r="C1384" s="17"/>
    </row>
    <row r="1385" spans="1:3">
      <c r="A1385" s="10"/>
      <c r="C1385" s="17"/>
    </row>
    <row r="1386" spans="1:3">
      <c r="A1386" s="10"/>
      <c r="C1386" s="17"/>
    </row>
    <row r="1387" spans="1:3">
      <c r="A1387" s="10"/>
      <c r="C1387" s="17"/>
    </row>
    <row r="1388" spans="1:3">
      <c r="A1388" s="10"/>
      <c r="C1388" s="17"/>
    </row>
    <row r="1389" spans="1:3">
      <c r="A1389" s="10"/>
      <c r="C1389" s="17"/>
    </row>
    <row r="1390" spans="1:3">
      <c r="A1390" s="10"/>
      <c r="C1390" s="17"/>
    </row>
    <row r="1391" spans="1:3">
      <c r="A1391" s="10"/>
      <c r="C1391" s="17"/>
    </row>
    <row r="1392" spans="1:3">
      <c r="A1392" s="10"/>
      <c r="C1392" s="17"/>
    </row>
    <row r="1393" spans="1:3">
      <c r="A1393" s="10"/>
      <c r="C1393" s="17"/>
    </row>
    <row r="1394" spans="1:3">
      <c r="A1394" s="10"/>
      <c r="C1394" s="17"/>
    </row>
    <row r="1395" spans="1:3">
      <c r="A1395" s="10"/>
      <c r="C1395" s="17"/>
    </row>
    <row r="1396" spans="1:3">
      <c r="A1396" s="10"/>
      <c r="C1396" s="17"/>
    </row>
    <row r="1397" spans="1:3">
      <c r="A1397" s="10"/>
      <c r="C1397" s="17"/>
    </row>
    <row r="1398" spans="1:3">
      <c r="A1398" s="10"/>
      <c r="C1398" s="17"/>
    </row>
    <row r="1399" spans="1:3">
      <c r="A1399" s="10"/>
      <c r="C1399" s="17"/>
    </row>
    <row r="1400" spans="1:3">
      <c r="A1400" s="10"/>
      <c r="C1400" s="17"/>
    </row>
    <row r="1401" spans="1:3">
      <c r="A1401" s="10"/>
      <c r="C1401" s="17"/>
    </row>
    <row r="1402" spans="1:3">
      <c r="A1402" s="10"/>
      <c r="C1402" s="17"/>
    </row>
    <row r="1403" spans="1:3">
      <c r="A1403" s="10"/>
      <c r="C1403" s="17"/>
    </row>
    <row r="1404" spans="1:3">
      <c r="A1404" s="10"/>
      <c r="C1404" s="17"/>
    </row>
    <row r="1405" spans="1:3">
      <c r="A1405" s="10"/>
      <c r="C1405" s="17"/>
    </row>
    <row r="1406" spans="1:3">
      <c r="A1406" s="10"/>
      <c r="C1406" s="17"/>
    </row>
    <row r="1407" spans="1:3">
      <c r="A1407" s="10"/>
      <c r="C1407" s="17"/>
    </row>
    <row r="1408" spans="1:3">
      <c r="A1408" s="10"/>
      <c r="C1408" s="17"/>
    </row>
    <row r="1409" spans="1:3">
      <c r="A1409" s="10"/>
      <c r="C1409" s="17"/>
    </row>
    <row r="1410" spans="1:3">
      <c r="A1410" s="10"/>
      <c r="C1410" s="17"/>
    </row>
    <row r="1411" spans="1:3">
      <c r="A1411" s="10"/>
      <c r="C1411" s="17"/>
    </row>
    <row r="1412" spans="1:3">
      <c r="A1412" s="10"/>
      <c r="C1412" s="17"/>
    </row>
    <row r="1413" spans="1:3">
      <c r="A1413" s="10"/>
      <c r="C1413" s="17"/>
    </row>
    <row r="1414" spans="1:3">
      <c r="A1414" s="10"/>
      <c r="C1414" s="17"/>
    </row>
    <row r="1415" spans="1:3">
      <c r="A1415" s="10"/>
      <c r="C1415" s="17"/>
    </row>
    <row r="1416" spans="1:3">
      <c r="A1416" s="10"/>
      <c r="C1416" s="17"/>
    </row>
    <row r="1417" spans="1:3">
      <c r="A1417" s="10"/>
      <c r="C1417" s="17"/>
    </row>
    <row r="1418" spans="1:3">
      <c r="A1418" s="10"/>
      <c r="C1418" s="17"/>
    </row>
    <row r="1419" spans="1:3">
      <c r="A1419" s="10"/>
      <c r="C1419" s="17"/>
    </row>
    <row r="1420" spans="1:3">
      <c r="A1420" s="10"/>
      <c r="C1420" s="17"/>
    </row>
    <row r="1421" spans="1:3">
      <c r="A1421" s="10"/>
      <c r="C1421" s="17"/>
    </row>
    <row r="1422" spans="1:3">
      <c r="A1422" s="10"/>
      <c r="C1422" s="17"/>
    </row>
    <row r="1423" spans="1:3">
      <c r="A1423" s="10"/>
      <c r="C1423" s="17"/>
    </row>
    <row r="1424" spans="1:3">
      <c r="A1424" s="10"/>
      <c r="C1424" s="17"/>
    </row>
    <row r="1425" spans="1:3">
      <c r="A1425" s="10"/>
      <c r="C1425" s="17"/>
    </row>
    <row r="1426" spans="1:3">
      <c r="A1426" s="10"/>
      <c r="C1426" s="17"/>
    </row>
    <row r="1427" spans="1:3">
      <c r="A1427" s="10"/>
      <c r="C1427" s="17"/>
    </row>
    <row r="1428" spans="1:3">
      <c r="A1428" s="10"/>
      <c r="C1428" s="17"/>
    </row>
    <row r="1429" spans="1:3">
      <c r="A1429" s="10"/>
      <c r="C1429" s="17"/>
    </row>
    <row r="1430" spans="1:3">
      <c r="A1430" s="10"/>
      <c r="C1430" s="17"/>
    </row>
    <row r="1431" spans="1:3">
      <c r="A1431" s="10"/>
      <c r="C1431" s="17"/>
    </row>
    <row r="1432" spans="1:3">
      <c r="A1432" s="10"/>
      <c r="C1432" s="17"/>
    </row>
    <row r="1433" spans="1:3">
      <c r="A1433" s="10"/>
      <c r="C1433" s="17"/>
    </row>
    <row r="1434" spans="1:3">
      <c r="A1434" s="10"/>
      <c r="C1434" s="17"/>
    </row>
    <row r="1435" spans="1:3">
      <c r="A1435" s="10"/>
      <c r="C1435" s="17"/>
    </row>
    <row r="1436" spans="1:3">
      <c r="A1436" s="10"/>
      <c r="C1436" s="17"/>
    </row>
    <row r="1437" spans="1:3">
      <c r="A1437" s="10"/>
      <c r="C1437" s="17"/>
    </row>
    <row r="1438" spans="1:3">
      <c r="A1438" s="10"/>
      <c r="C1438" s="17"/>
    </row>
    <row r="1439" spans="1:3">
      <c r="A1439" s="10"/>
      <c r="C1439" s="17"/>
    </row>
    <row r="1440" spans="1:3">
      <c r="A1440" s="10"/>
      <c r="C1440" s="17"/>
    </row>
    <row r="1441" spans="1:3">
      <c r="A1441" s="10"/>
      <c r="C1441" s="17"/>
    </row>
    <row r="1442" spans="1:3">
      <c r="A1442" s="10"/>
      <c r="C1442" s="17"/>
    </row>
    <row r="1443" spans="1:3">
      <c r="A1443" s="10"/>
      <c r="C1443" s="17"/>
    </row>
    <row r="1444" spans="1:3">
      <c r="A1444" s="10"/>
      <c r="C1444" s="17"/>
    </row>
    <row r="1445" spans="1:3">
      <c r="A1445" s="10"/>
      <c r="C1445" s="17"/>
    </row>
    <row r="1446" spans="1:3">
      <c r="A1446" s="10"/>
      <c r="C1446" s="17"/>
    </row>
    <row r="1447" spans="1:3">
      <c r="A1447" s="10"/>
      <c r="C1447" s="17"/>
    </row>
    <row r="1448" spans="1:3">
      <c r="A1448" s="10"/>
      <c r="C1448" s="17"/>
    </row>
    <row r="1449" spans="1:3">
      <c r="A1449" s="10"/>
      <c r="C1449" s="17"/>
    </row>
    <row r="1450" spans="1:3">
      <c r="A1450" s="10"/>
      <c r="C1450" s="17"/>
    </row>
    <row r="1451" spans="1:3">
      <c r="A1451" s="10"/>
      <c r="C1451" s="17"/>
    </row>
    <row r="1452" spans="1:3">
      <c r="A1452" s="10"/>
      <c r="C1452" s="17"/>
    </row>
    <row r="1453" spans="1:3">
      <c r="A1453" s="10"/>
      <c r="C1453" s="17"/>
    </row>
    <row r="1454" spans="1:3">
      <c r="A1454" s="10"/>
      <c r="C1454" s="17"/>
    </row>
    <row r="1455" spans="1:3">
      <c r="A1455" s="10"/>
      <c r="C1455" s="17"/>
    </row>
    <row r="1456" spans="1:3">
      <c r="A1456" s="10"/>
      <c r="C1456" s="17"/>
    </row>
    <row r="1457" spans="1:3">
      <c r="A1457" s="10"/>
      <c r="C1457" s="17"/>
    </row>
    <row r="1458" spans="1:3">
      <c r="A1458" s="10"/>
      <c r="C1458" s="17"/>
    </row>
    <row r="1459" spans="1:3">
      <c r="A1459" s="10"/>
      <c r="C1459" s="17"/>
    </row>
    <row r="1460" spans="1:3">
      <c r="A1460" s="10"/>
      <c r="C1460" s="17"/>
    </row>
    <row r="1461" spans="1:3">
      <c r="A1461" s="10"/>
      <c r="C1461" s="17"/>
    </row>
    <row r="1462" spans="1:3">
      <c r="A1462" s="10"/>
      <c r="C1462" s="17"/>
    </row>
    <row r="1463" spans="1:3">
      <c r="A1463" s="10"/>
      <c r="C1463" s="17"/>
    </row>
    <row r="1464" spans="1:3">
      <c r="A1464" s="10"/>
      <c r="C1464" s="17"/>
    </row>
    <row r="1465" spans="1:3">
      <c r="A1465" s="10"/>
      <c r="C1465" s="17"/>
    </row>
    <row r="1466" spans="1:3">
      <c r="A1466" s="10"/>
      <c r="C1466" s="17"/>
    </row>
    <row r="1467" spans="1:3">
      <c r="A1467" s="10"/>
      <c r="C1467" s="17"/>
    </row>
    <row r="1468" spans="1:3">
      <c r="A1468" s="10"/>
      <c r="C1468" s="17"/>
    </row>
    <row r="1469" spans="1:3">
      <c r="A1469" s="10"/>
      <c r="C1469" s="17"/>
    </row>
    <row r="1470" spans="1:3">
      <c r="A1470" s="10"/>
      <c r="C1470" s="17"/>
    </row>
    <row r="1471" spans="1:3">
      <c r="A1471" s="10"/>
      <c r="C1471" s="17"/>
    </row>
    <row r="1472" spans="1:3">
      <c r="A1472" s="10"/>
      <c r="C1472" s="17"/>
    </row>
    <row r="1473" spans="1:3">
      <c r="A1473" s="10"/>
      <c r="C1473" s="17"/>
    </row>
    <row r="1474" spans="1:3">
      <c r="A1474" s="10"/>
      <c r="C1474" s="17"/>
    </row>
    <row r="1475" spans="1:3">
      <c r="A1475" s="10"/>
      <c r="C1475" s="17"/>
    </row>
    <row r="1476" spans="1:3">
      <c r="A1476" s="10"/>
      <c r="C1476" s="17"/>
    </row>
    <row r="1477" spans="1:3">
      <c r="A1477" s="10"/>
      <c r="C1477" s="17"/>
    </row>
    <row r="1478" spans="1:3">
      <c r="A1478" s="10"/>
      <c r="C1478" s="17"/>
    </row>
    <row r="1479" spans="1:3">
      <c r="A1479" s="10"/>
      <c r="C1479" s="17"/>
    </row>
    <row r="1480" spans="1:3">
      <c r="A1480" s="10"/>
      <c r="C1480" s="17"/>
    </row>
    <row r="1481" spans="1:3">
      <c r="A1481" s="10"/>
      <c r="C1481" s="17"/>
    </row>
    <row r="1482" spans="1:3">
      <c r="A1482" s="10"/>
      <c r="C1482" s="17"/>
    </row>
    <row r="1483" spans="1:3">
      <c r="A1483" s="10"/>
      <c r="C1483" s="17"/>
    </row>
    <row r="1484" spans="1:3">
      <c r="A1484" s="10"/>
      <c r="C1484" s="17"/>
    </row>
    <row r="1485" spans="1:3">
      <c r="A1485" s="10"/>
      <c r="C1485" s="17"/>
    </row>
    <row r="1486" spans="1:3">
      <c r="A1486" s="10"/>
      <c r="C1486" s="17"/>
    </row>
    <row r="1487" spans="1:3">
      <c r="A1487" s="10"/>
      <c r="C1487" s="17"/>
    </row>
    <row r="1488" spans="1:3">
      <c r="A1488" s="10"/>
      <c r="C1488" s="17"/>
    </row>
    <row r="1489" spans="1:3">
      <c r="A1489" s="10"/>
      <c r="C1489" s="17"/>
    </row>
    <row r="1490" spans="1:3">
      <c r="A1490" s="10"/>
      <c r="C1490" s="17"/>
    </row>
    <row r="1491" spans="1:3">
      <c r="A1491" s="10"/>
      <c r="C1491" s="17"/>
    </row>
    <row r="1492" spans="1:3">
      <c r="A1492" s="10"/>
      <c r="C1492" s="17"/>
    </row>
    <row r="1493" spans="1:3">
      <c r="A1493" s="10"/>
      <c r="C1493" s="17"/>
    </row>
    <row r="1494" spans="1:3">
      <c r="A1494" s="10"/>
      <c r="C1494" s="17"/>
    </row>
    <row r="1495" spans="1:3">
      <c r="A1495" s="10"/>
      <c r="C1495" s="17"/>
    </row>
    <row r="1496" spans="1:3">
      <c r="A1496" s="10"/>
      <c r="C1496" s="17"/>
    </row>
    <row r="1497" spans="1:3">
      <c r="A1497" s="10"/>
      <c r="C1497" s="17"/>
    </row>
    <row r="1498" spans="1:3">
      <c r="A1498" s="10"/>
      <c r="C1498" s="17"/>
    </row>
    <row r="1499" spans="1:3">
      <c r="A1499" s="10"/>
      <c r="C1499" s="17"/>
    </row>
    <row r="1500" spans="1:3">
      <c r="A1500" s="10"/>
      <c r="C1500" s="17"/>
    </row>
    <row r="1501" spans="1:3">
      <c r="A1501" s="10"/>
      <c r="C1501" s="17"/>
    </row>
    <row r="1502" spans="1:3">
      <c r="A1502" s="10"/>
      <c r="C1502" s="17"/>
    </row>
    <row r="1503" spans="1:3">
      <c r="A1503" s="10"/>
      <c r="C1503" s="17"/>
    </row>
    <row r="1504" spans="1:3">
      <c r="A1504" s="10"/>
      <c r="C1504" s="17"/>
    </row>
    <row r="1505" spans="1:3">
      <c r="A1505" s="10"/>
      <c r="C1505" s="17"/>
    </row>
    <row r="1506" spans="1:3">
      <c r="A1506" s="10"/>
      <c r="C1506" s="17"/>
    </row>
    <row r="1507" spans="1:3">
      <c r="A1507" s="10"/>
      <c r="C1507" s="17"/>
    </row>
    <row r="1508" spans="1:3">
      <c r="A1508" s="10"/>
      <c r="C1508" s="17"/>
    </row>
    <row r="1509" spans="1:3">
      <c r="A1509" s="10"/>
      <c r="C1509" s="17"/>
    </row>
    <row r="1510" spans="1:3">
      <c r="A1510" s="10"/>
      <c r="C1510" s="17"/>
    </row>
    <row r="1511" spans="1:3">
      <c r="A1511" s="10"/>
      <c r="C1511" s="17"/>
    </row>
    <row r="1512" spans="1:3">
      <c r="A1512" s="10"/>
      <c r="C1512" s="17"/>
    </row>
    <row r="1513" spans="1:3">
      <c r="A1513" s="10"/>
      <c r="C1513" s="17"/>
    </row>
    <row r="1514" spans="1:3">
      <c r="A1514" s="10"/>
      <c r="C1514" s="17"/>
    </row>
    <row r="1515" spans="1:3">
      <c r="A1515" s="10"/>
      <c r="C1515" s="17"/>
    </row>
    <row r="1516" spans="1:3">
      <c r="A1516" s="10"/>
      <c r="C1516" s="17"/>
    </row>
    <row r="1517" spans="1:3">
      <c r="A1517" s="10"/>
      <c r="C1517" s="17"/>
    </row>
    <row r="1518" spans="1:3">
      <c r="A1518" s="10"/>
      <c r="C1518" s="17"/>
    </row>
    <row r="1519" spans="1:3">
      <c r="A1519" s="10"/>
      <c r="C1519" s="17"/>
    </row>
    <row r="1520" spans="1:3">
      <c r="A1520" s="10"/>
      <c r="C1520" s="17"/>
    </row>
    <row r="1521" spans="1:3">
      <c r="A1521" s="10"/>
      <c r="C1521" s="17"/>
    </row>
    <row r="1522" spans="1:3">
      <c r="A1522" s="10"/>
      <c r="C1522" s="17"/>
    </row>
    <row r="1523" spans="1:3">
      <c r="A1523" s="10"/>
      <c r="C1523" s="17"/>
    </row>
    <row r="1524" spans="1:3">
      <c r="A1524" s="10"/>
      <c r="C1524" s="17"/>
    </row>
    <row r="1525" spans="1:3">
      <c r="A1525" s="10"/>
      <c r="C1525" s="17"/>
    </row>
    <row r="1526" spans="1:3">
      <c r="A1526" s="10"/>
      <c r="C1526" s="17"/>
    </row>
    <row r="1527" spans="1:3">
      <c r="A1527" s="10"/>
      <c r="C1527" s="17"/>
    </row>
    <row r="1528" spans="1:3">
      <c r="A1528" s="10"/>
      <c r="C1528" s="17"/>
    </row>
    <row r="1529" spans="1:3">
      <c r="A1529" s="10"/>
      <c r="C1529" s="17"/>
    </row>
    <row r="1530" spans="1:3">
      <c r="A1530" s="10"/>
      <c r="C1530" s="17"/>
    </row>
    <row r="1531" spans="1:3">
      <c r="A1531" s="10"/>
      <c r="C1531" s="17"/>
    </row>
    <row r="1532" spans="1:3">
      <c r="A1532" s="10"/>
      <c r="C1532" s="17"/>
    </row>
    <row r="1533" spans="1:3">
      <c r="A1533" s="10"/>
      <c r="C1533" s="17"/>
    </row>
    <row r="1534" spans="1:3">
      <c r="A1534" s="10"/>
      <c r="C1534" s="17"/>
    </row>
    <row r="1535" spans="1:3">
      <c r="A1535" s="10"/>
      <c r="C1535" s="17"/>
    </row>
    <row r="1536" spans="1:3">
      <c r="A1536" s="10"/>
      <c r="C1536" s="17"/>
    </row>
    <row r="1537" spans="1:3">
      <c r="A1537" s="10"/>
      <c r="C1537" s="17"/>
    </row>
    <row r="1538" spans="1:3">
      <c r="A1538" s="10"/>
      <c r="C1538" s="17"/>
    </row>
    <row r="1539" spans="1:3">
      <c r="A1539" s="10"/>
      <c r="C1539" s="17"/>
    </row>
    <row r="1540" spans="1:3">
      <c r="A1540" s="10"/>
      <c r="C1540" s="17"/>
    </row>
    <row r="1541" spans="1:3">
      <c r="A1541" s="10"/>
      <c r="C1541" s="17"/>
    </row>
    <row r="1542" spans="1:3">
      <c r="A1542" s="10"/>
      <c r="C1542" s="17"/>
    </row>
    <row r="1543" spans="1:3">
      <c r="A1543" s="10"/>
      <c r="C1543" s="17"/>
    </row>
    <row r="1544" spans="1:3">
      <c r="A1544" s="10"/>
      <c r="C1544" s="17"/>
    </row>
    <row r="1545" spans="1:3">
      <c r="A1545" s="10"/>
      <c r="C1545" s="17"/>
    </row>
    <row r="1546" spans="1:3">
      <c r="A1546" s="10"/>
      <c r="C1546" s="17"/>
    </row>
    <row r="1547" spans="1:3">
      <c r="A1547" s="10"/>
      <c r="C1547" s="17"/>
    </row>
    <row r="1548" spans="1:3">
      <c r="A1548" s="10"/>
      <c r="C1548" s="17"/>
    </row>
    <row r="1549" spans="1:3">
      <c r="A1549" s="10"/>
      <c r="C1549" s="17"/>
    </row>
    <row r="1550" spans="1:3">
      <c r="A1550" s="10"/>
      <c r="C1550" s="17"/>
    </row>
    <row r="1551" spans="1:3">
      <c r="A1551" s="10"/>
      <c r="C1551" s="17"/>
    </row>
    <row r="1552" spans="1:3">
      <c r="A1552" s="10"/>
      <c r="C1552" s="17"/>
    </row>
    <row r="1553" spans="1:3">
      <c r="A1553" s="10"/>
      <c r="C1553" s="17"/>
    </row>
    <row r="1554" spans="1:3">
      <c r="A1554" s="10"/>
      <c r="C1554" s="17"/>
    </row>
    <row r="1555" spans="1:3">
      <c r="A1555" s="10"/>
      <c r="C1555" s="17"/>
    </row>
    <row r="1556" spans="1:3">
      <c r="A1556" s="10"/>
      <c r="C1556" s="17"/>
    </row>
    <row r="1557" spans="1:3">
      <c r="A1557" s="10"/>
      <c r="C1557" s="17"/>
    </row>
    <row r="1558" spans="1:3">
      <c r="A1558" s="10"/>
      <c r="C1558" s="17"/>
    </row>
    <row r="1559" spans="1:3">
      <c r="A1559" s="10"/>
      <c r="C1559" s="17"/>
    </row>
    <row r="1560" spans="1:3">
      <c r="A1560" s="10"/>
      <c r="C1560" s="17"/>
    </row>
    <row r="1561" spans="1:3">
      <c r="A1561" s="10"/>
      <c r="C1561" s="17"/>
    </row>
    <row r="1562" spans="1:3">
      <c r="A1562" s="10"/>
      <c r="C1562" s="17"/>
    </row>
    <row r="1563" spans="1:3">
      <c r="A1563" s="10"/>
      <c r="C1563" s="17"/>
    </row>
    <row r="1564" spans="1:3">
      <c r="A1564" s="10"/>
      <c r="C1564" s="17"/>
    </row>
    <row r="1565" spans="1:3">
      <c r="A1565" s="10"/>
      <c r="C1565" s="17"/>
    </row>
    <row r="1566" spans="1:3">
      <c r="A1566" s="10"/>
      <c r="C1566" s="17"/>
    </row>
    <row r="1567" spans="1:3">
      <c r="A1567" s="10"/>
      <c r="C1567" s="17"/>
    </row>
    <row r="1568" spans="1:3">
      <c r="A1568" s="10"/>
      <c r="C1568" s="17"/>
    </row>
    <row r="1569" spans="1:3">
      <c r="A1569" s="10"/>
      <c r="C1569" s="17"/>
    </row>
    <row r="1570" spans="1:3">
      <c r="A1570" s="10"/>
      <c r="C1570" s="17"/>
    </row>
    <row r="1571" spans="1:3">
      <c r="A1571" s="10"/>
      <c r="C1571" s="17"/>
    </row>
    <row r="1572" spans="1:3">
      <c r="A1572" s="10"/>
      <c r="C1572" s="17"/>
    </row>
    <row r="1573" spans="1:3">
      <c r="A1573" s="10"/>
      <c r="C1573" s="17"/>
    </row>
    <row r="1574" spans="1:3">
      <c r="A1574" s="10"/>
      <c r="C1574" s="17"/>
    </row>
    <row r="1575" spans="1:3">
      <c r="A1575" s="10"/>
      <c r="C1575" s="17"/>
    </row>
    <row r="1576" spans="1:3">
      <c r="A1576" s="10"/>
      <c r="C1576" s="17"/>
    </row>
    <row r="1577" spans="1:3">
      <c r="A1577" s="10"/>
      <c r="C1577" s="17"/>
    </row>
    <row r="1578" spans="1:3">
      <c r="A1578" s="10"/>
      <c r="C1578" s="17"/>
    </row>
    <row r="1579" spans="1:3">
      <c r="A1579" s="10"/>
      <c r="C1579" s="17"/>
    </row>
    <row r="1580" spans="1:3">
      <c r="A1580" s="10"/>
      <c r="C1580" s="17"/>
    </row>
    <row r="1581" spans="1:3">
      <c r="A1581" s="10"/>
      <c r="C1581" s="17"/>
    </row>
    <row r="1582" spans="1:3">
      <c r="A1582" s="10"/>
      <c r="C1582" s="17"/>
    </row>
    <row r="1583" spans="1:3">
      <c r="A1583" s="10"/>
      <c r="C1583" s="17"/>
    </row>
    <row r="1584" spans="1:3">
      <c r="A1584" s="10"/>
      <c r="C1584" s="17"/>
    </row>
    <row r="1585" spans="1:3">
      <c r="A1585" s="10"/>
      <c r="C1585" s="17"/>
    </row>
    <row r="1586" spans="1:3">
      <c r="A1586" s="10"/>
      <c r="C1586" s="17"/>
    </row>
    <row r="1587" spans="1:3">
      <c r="A1587" s="10"/>
      <c r="C1587" s="17"/>
    </row>
    <row r="1588" spans="1:3">
      <c r="A1588" s="10"/>
      <c r="C1588" s="17"/>
    </row>
    <row r="1589" spans="1:3">
      <c r="A1589" s="10"/>
      <c r="C1589" s="17"/>
    </row>
    <row r="1590" spans="1:3">
      <c r="A1590" s="10"/>
      <c r="C1590" s="17"/>
    </row>
    <row r="1591" spans="1:3">
      <c r="A1591" s="10"/>
      <c r="C1591" s="17"/>
    </row>
    <row r="1592" spans="1:3">
      <c r="A1592" s="10"/>
      <c r="C1592" s="17"/>
    </row>
    <row r="1593" spans="1:3">
      <c r="A1593" s="10"/>
      <c r="C1593" s="17"/>
    </row>
    <row r="1594" spans="1:3">
      <c r="A1594" s="10"/>
      <c r="C1594" s="17"/>
    </row>
    <row r="1595" spans="1:3">
      <c r="A1595" s="10"/>
      <c r="C1595" s="17"/>
    </row>
    <row r="1596" spans="1:3">
      <c r="A1596" s="10"/>
      <c r="C1596" s="17"/>
    </row>
    <row r="1597" spans="1:3">
      <c r="A1597" s="10"/>
      <c r="C1597" s="17"/>
    </row>
    <row r="1598" spans="1:3">
      <c r="A1598" s="10"/>
      <c r="C1598" s="17"/>
    </row>
    <row r="1599" spans="1:3">
      <c r="A1599" s="10"/>
      <c r="C1599" s="17"/>
    </row>
    <row r="1600" spans="1:3">
      <c r="A1600" s="10"/>
      <c r="C1600" s="17"/>
    </row>
    <row r="1601" spans="1:3">
      <c r="A1601" s="10"/>
      <c r="C1601" s="17"/>
    </row>
    <row r="1602" spans="1:3">
      <c r="A1602" s="10"/>
      <c r="C1602" s="17"/>
    </row>
    <row r="1603" spans="1:3">
      <c r="A1603" s="10"/>
      <c r="C1603" s="17"/>
    </row>
    <row r="1604" spans="1:3">
      <c r="A1604" s="10"/>
      <c r="C1604" s="17"/>
    </row>
    <row r="1605" spans="1:3">
      <c r="A1605" s="10"/>
      <c r="C1605" s="17"/>
    </row>
    <row r="1606" spans="1:3">
      <c r="A1606" s="10"/>
      <c r="C1606" s="17"/>
    </row>
    <row r="1607" spans="1:3">
      <c r="A1607" s="10"/>
      <c r="C1607" s="17"/>
    </row>
    <row r="1608" spans="1:3">
      <c r="A1608" s="10"/>
      <c r="C1608" s="17"/>
    </row>
    <row r="1609" spans="1:3">
      <c r="A1609" s="10"/>
      <c r="C1609" s="17"/>
    </row>
    <row r="1610" spans="1:3">
      <c r="A1610" s="10"/>
      <c r="C1610" s="17"/>
    </row>
    <row r="1611" spans="1:3">
      <c r="A1611" s="10"/>
      <c r="C1611" s="17"/>
    </row>
    <row r="1612" spans="1:3">
      <c r="A1612" s="10"/>
      <c r="C1612" s="17"/>
    </row>
    <row r="1613" spans="1:3">
      <c r="A1613" s="10"/>
      <c r="C1613" s="17"/>
    </row>
    <row r="1614" spans="1:3">
      <c r="A1614" s="10"/>
      <c r="C1614" s="17"/>
    </row>
    <row r="1615" spans="1:3">
      <c r="A1615" s="10"/>
      <c r="C1615" s="17"/>
    </row>
    <row r="1616" spans="1:3">
      <c r="A1616" s="10"/>
      <c r="C1616" s="17"/>
    </row>
    <row r="1617" spans="1:3">
      <c r="A1617" s="10"/>
      <c r="C1617" s="17"/>
    </row>
    <row r="1618" spans="1:3">
      <c r="A1618" s="10"/>
      <c r="C1618" s="17"/>
    </row>
    <row r="1619" spans="1:3">
      <c r="A1619" s="10"/>
      <c r="C1619" s="17"/>
    </row>
    <row r="1620" spans="1:3">
      <c r="A1620" s="10"/>
      <c r="C1620" s="17"/>
    </row>
    <row r="1621" spans="1:3">
      <c r="A1621" s="10"/>
      <c r="C1621" s="17"/>
    </row>
    <row r="1622" spans="1:3">
      <c r="A1622" s="10"/>
      <c r="C1622" s="17"/>
    </row>
    <row r="1623" spans="1:3">
      <c r="A1623" s="10"/>
      <c r="C1623" s="17"/>
    </row>
    <row r="1624" spans="1:3">
      <c r="A1624" s="10"/>
      <c r="C1624" s="17"/>
    </row>
    <row r="1625" spans="1:3">
      <c r="A1625" s="10"/>
      <c r="C1625" s="17"/>
    </row>
    <row r="1626" spans="1:3">
      <c r="A1626" s="10"/>
      <c r="C1626" s="17"/>
    </row>
    <row r="1627" spans="1:3">
      <c r="A1627" s="10"/>
      <c r="C1627" s="17"/>
    </row>
    <row r="1628" spans="1:3">
      <c r="A1628" s="10"/>
      <c r="C1628" s="17"/>
    </row>
    <row r="1629" spans="1:3">
      <c r="A1629" s="10"/>
      <c r="C1629" s="17"/>
    </row>
    <row r="1630" spans="1:3">
      <c r="A1630" s="10"/>
      <c r="C1630" s="17"/>
    </row>
    <row r="1631" spans="1:3">
      <c r="A1631" s="10"/>
      <c r="C1631" s="17"/>
    </row>
    <row r="1632" spans="1:3">
      <c r="A1632" s="10"/>
      <c r="C1632" s="17"/>
    </row>
    <row r="1633" spans="1:3">
      <c r="A1633" s="10"/>
      <c r="C1633" s="17"/>
    </row>
    <row r="1634" spans="1:3">
      <c r="A1634" s="10"/>
      <c r="C1634" s="17"/>
    </row>
    <row r="1635" spans="1:3">
      <c r="A1635" s="10"/>
      <c r="C1635" s="17"/>
    </row>
    <row r="1636" spans="1:3">
      <c r="A1636" s="10"/>
      <c r="C1636" s="17"/>
    </row>
    <row r="1637" spans="1:3">
      <c r="A1637" s="10"/>
      <c r="C1637" s="17"/>
    </row>
    <row r="1638" spans="1:3">
      <c r="A1638" s="10"/>
      <c r="C1638" s="17"/>
    </row>
    <row r="1639" spans="1:3">
      <c r="A1639" s="10"/>
      <c r="C1639" s="17"/>
    </row>
    <row r="1640" spans="1:3">
      <c r="A1640" s="10"/>
      <c r="C1640" s="17"/>
    </row>
    <row r="1641" spans="1:3">
      <c r="A1641" s="10"/>
      <c r="C1641" s="17"/>
    </row>
    <row r="1642" spans="1:3">
      <c r="A1642" s="10"/>
      <c r="C1642" s="17"/>
    </row>
    <row r="1643" spans="1:3">
      <c r="A1643" s="10"/>
      <c r="C1643" s="17"/>
    </row>
    <row r="1644" spans="1:3">
      <c r="A1644" s="10"/>
      <c r="C1644" s="17"/>
    </row>
    <row r="1645" spans="1:3">
      <c r="A1645" s="10"/>
      <c r="C1645" s="17"/>
    </row>
    <row r="1646" spans="1:3">
      <c r="A1646" s="10"/>
      <c r="C1646" s="17"/>
    </row>
    <row r="1647" spans="1:3">
      <c r="A1647" s="10"/>
      <c r="C1647" s="17"/>
    </row>
    <row r="1648" spans="1:3">
      <c r="A1648" s="10"/>
      <c r="C1648" s="17"/>
    </row>
    <row r="1649" spans="1:3">
      <c r="A1649" s="10"/>
      <c r="C1649" s="17"/>
    </row>
    <row r="1650" spans="1:3">
      <c r="A1650" s="10"/>
      <c r="C1650" s="17"/>
    </row>
    <row r="1651" spans="1:3">
      <c r="A1651" s="10"/>
      <c r="C1651" s="17"/>
    </row>
    <row r="1652" spans="1:3">
      <c r="A1652" s="10"/>
      <c r="C1652" s="17"/>
    </row>
    <row r="1653" spans="1:3">
      <c r="A1653" s="10"/>
      <c r="C1653" s="17"/>
    </row>
    <row r="1654" spans="1:3">
      <c r="A1654" s="10"/>
      <c r="C1654" s="17"/>
    </row>
    <row r="1655" spans="1:3">
      <c r="A1655" s="10"/>
      <c r="C1655" s="17"/>
    </row>
    <row r="1656" spans="1:3">
      <c r="A1656" s="10"/>
      <c r="C1656" s="17"/>
    </row>
    <row r="1657" spans="1:3">
      <c r="A1657" s="10"/>
      <c r="C1657" s="17"/>
    </row>
    <row r="1658" spans="1:3">
      <c r="A1658" s="10"/>
      <c r="C1658" s="17"/>
    </row>
    <row r="1659" spans="1:3">
      <c r="A1659" s="10"/>
      <c r="C1659" s="17"/>
    </row>
    <row r="1660" spans="1:3">
      <c r="A1660" s="10"/>
      <c r="C1660" s="17"/>
    </row>
    <row r="1661" spans="1:3">
      <c r="A1661" s="10"/>
      <c r="C1661" s="17"/>
    </row>
    <row r="1662" spans="1:3">
      <c r="A1662" s="10"/>
      <c r="C1662" s="17"/>
    </row>
    <row r="1663" spans="1:3">
      <c r="A1663" s="10"/>
      <c r="C1663" s="17"/>
    </row>
    <row r="1664" spans="1:3">
      <c r="A1664" s="10"/>
      <c r="C1664" s="17"/>
    </row>
    <row r="1665" spans="1:3">
      <c r="A1665" s="10"/>
      <c r="C1665" s="17"/>
    </row>
    <row r="1666" spans="1:3">
      <c r="A1666" s="10"/>
      <c r="C1666" s="17"/>
    </row>
    <row r="1667" spans="1:3">
      <c r="A1667" s="10"/>
      <c r="C1667" s="17"/>
    </row>
    <row r="1668" spans="1:3">
      <c r="A1668" s="10"/>
      <c r="C1668" s="17"/>
    </row>
    <row r="1669" spans="1:3">
      <c r="A1669" s="10"/>
      <c r="C1669" s="17"/>
    </row>
    <row r="1670" spans="1:3">
      <c r="A1670" s="10"/>
      <c r="C1670" s="17"/>
    </row>
    <row r="1671" spans="1:3">
      <c r="A1671" s="10"/>
      <c r="C1671" s="17"/>
    </row>
    <row r="1672" spans="1:3">
      <c r="A1672" s="10"/>
      <c r="C1672" s="17"/>
    </row>
    <row r="1673" spans="1:3">
      <c r="A1673" s="10"/>
      <c r="C1673" s="17"/>
    </row>
    <row r="1674" spans="1:3">
      <c r="A1674" s="10"/>
      <c r="C1674" s="17"/>
    </row>
    <row r="1675" spans="1:3">
      <c r="A1675" s="10"/>
      <c r="C1675" s="17"/>
    </row>
    <row r="1676" spans="1:3">
      <c r="A1676" s="10"/>
      <c r="C1676" s="17"/>
    </row>
    <row r="1677" spans="1:3">
      <c r="A1677" s="10"/>
      <c r="C1677" s="17"/>
    </row>
    <row r="1678" spans="1:3">
      <c r="A1678" s="10"/>
      <c r="C1678" s="17"/>
    </row>
    <row r="1679" spans="1:3">
      <c r="A1679" s="10"/>
      <c r="C1679" s="17"/>
    </row>
    <row r="1680" spans="1:3">
      <c r="A1680" s="10"/>
      <c r="C1680" s="17"/>
    </row>
    <row r="1681" spans="1:3">
      <c r="A1681" s="10"/>
      <c r="C1681" s="17"/>
    </row>
    <row r="1682" spans="1:3">
      <c r="A1682" s="10"/>
      <c r="C1682" s="17"/>
    </row>
    <row r="1683" spans="1:3">
      <c r="A1683" s="10"/>
      <c r="C1683" s="17"/>
    </row>
    <row r="1684" spans="1:3">
      <c r="A1684" s="10"/>
      <c r="C1684" s="17"/>
    </row>
    <row r="1685" spans="1:3">
      <c r="A1685" s="10"/>
      <c r="C1685" s="17"/>
    </row>
    <row r="1686" spans="1:3">
      <c r="A1686" s="10"/>
      <c r="C1686" s="17"/>
    </row>
    <row r="1687" spans="1:3">
      <c r="A1687" s="10"/>
      <c r="C1687" s="17"/>
    </row>
    <row r="1688" spans="1:3">
      <c r="A1688" s="10"/>
      <c r="C1688" s="17"/>
    </row>
    <row r="1689" spans="1:3">
      <c r="A1689" s="10"/>
      <c r="C1689" s="17"/>
    </row>
    <row r="1690" spans="1:3">
      <c r="A1690" s="10"/>
      <c r="C1690" s="17"/>
    </row>
    <row r="1691" spans="1:3">
      <c r="A1691" s="10"/>
      <c r="C1691" s="17"/>
    </row>
    <row r="1692" spans="1:3">
      <c r="A1692" s="10"/>
      <c r="C1692" s="17"/>
    </row>
    <row r="1693" spans="1:3">
      <c r="A1693" s="10"/>
      <c r="C1693" s="17"/>
    </row>
    <row r="1694" spans="1:3">
      <c r="A1694" s="10"/>
      <c r="C1694" s="17"/>
    </row>
    <row r="1695" spans="1:3">
      <c r="A1695" s="10"/>
      <c r="C1695" s="17"/>
    </row>
    <row r="1696" spans="1:3">
      <c r="A1696" s="10"/>
      <c r="C1696" s="17"/>
    </row>
    <row r="1697" spans="1:3">
      <c r="A1697" s="10"/>
      <c r="C1697" s="17"/>
    </row>
    <row r="1698" spans="1:3">
      <c r="A1698" s="10"/>
      <c r="C1698" s="17"/>
    </row>
    <row r="1699" spans="1:3">
      <c r="A1699" s="10"/>
      <c r="C1699" s="17"/>
    </row>
    <row r="1700" spans="1:3">
      <c r="A1700" s="10"/>
      <c r="C1700" s="17"/>
    </row>
    <row r="1701" spans="1:3">
      <c r="A1701" s="10"/>
      <c r="C1701" s="17"/>
    </row>
    <row r="1702" spans="1:3">
      <c r="A1702" s="10"/>
      <c r="C1702" s="17"/>
    </row>
    <row r="1703" spans="1:3">
      <c r="A1703" s="10"/>
      <c r="C1703" s="17"/>
    </row>
    <row r="1704" spans="1:3">
      <c r="A1704" s="10"/>
      <c r="C1704" s="17"/>
    </row>
    <row r="1705" spans="1:3">
      <c r="A1705" s="10"/>
      <c r="C1705" s="17"/>
    </row>
    <row r="1706" spans="1:3">
      <c r="A1706" s="10"/>
      <c r="C1706" s="17"/>
    </row>
    <row r="1707" spans="1:3">
      <c r="A1707" s="10"/>
      <c r="C1707" s="17"/>
    </row>
    <row r="1708" spans="1:3">
      <c r="A1708" s="10"/>
      <c r="C1708" s="17"/>
    </row>
    <row r="1709" spans="1:3">
      <c r="A1709" s="10"/>
      <c r="C1709" s="17"/>
    </row>
    <row r="1710" spans="1:3">
      <c r="A1710" s="10"/>
      <c r="C1710" s="17"/>
    </row>
    <row r="1711" spans="1:3">
      <c r="A1711" s="10"/>
      <c r="C1711" s="17"/>
    </row>
    <row r="1712" spans="1:3">
      <c r="A1712" s="10"/>
      <c r="C1712" s="17"/>
    </row>
    <row r="1713" spans="1:3">
      <c r="A1713" s="10"/>
      <c r="C1713" s="17"/>
    </row>
    <row r="1714" spans="1:3">
      <c r="A1714" s="10"/>
      <c r="C1714" s="17"/>
    </row>
    <row r="1715" spans="1:3">
      <c r="A1715" s="10"/>
      <c r="C1715" s="17"/>
    </row>
    <row r="1716" spans="1:3">
      <c r="A1716" s="10"/>
      <c r="C1716" s="17"/>
    </row>
    <row r="1717" spans="1:3">
      <c r="A1717" s="10"/>
      <c r="C1717" s="17"/>
    </row>
    <row r="1718" spans="1:3">
      <c r="A1718" s="10"/>
      <c r="C1718" s="17"/>
    </row>
    <row r="1719" spans="1:3">
      <c r="A1719" s="10"/>
      <c r="C1719" s="17"/>
    </row>
    <row r="1720" spans="1:3">
      <c r="A1720" s="10"/>
      <c r="C1720" s="17"/>
    </row>
    <row r="1721" spans="1:3">
      <c r="A1721" s="10"/>
      <c r="C1721" s="17"/>
    </row>
    <row r="1722" spans="1:3">
      <c r="A1722" s="10"/>
      <c r="C1722" s="17"/>
    </row>
    <row r="1723" spans="1:3">
      <c r="A1723" s="10"/>
      <c r="C1723" s="17"/>
    </row>
    <row r="1724" spans="1:3">
      <c r="A1724" s="10"/>
      <c r="C1724" s="17"/>
    </row>
    <row r="1725" spans="1:3">
      <c r="A1725" s="10"/>
      <c r="C1725" s="17"/>
    </row>
    <row r="1726" spans="1:3">
      <c r="A1726" s="10"/>
      <c r="C1726" s="17"/>
    </row>
    <row r="1727" spans="1:3">
      <c r="A1727" s="10"/>
      <c r="C1727" s="17"/>
    </row>
    <row r="1728" spans="1:3">
      <c r="A1728" s="10"/>
      <c r="C1728" s="17"/>
    </row>
    <row r="1729" spans="1:3">
      <c r="A1729" s="10"/>
      <c r="C1729" s="17"/>
    </row>
    <row r="1730" spans="1:3">
      <c r="A1730" s="10"/>
      <c r="C1730" s="17"/>
    </row>
    <row r="1731" spans="1:3">
      <c r="A1731" s="10"/>
      <c r="C1731" s="17"/>
    </row>
    <row r="1732" spans="1:3">
      <c r="A1732" s="10"/>
      <c r="C1732" s="17"/>
    </row>
    <row r="1733" spans="1:3">
      <c r="A1733" s="10"/>
      <c r="C1733" s="17"/>
    </row>
    <row r="1734" spans="1:3">
      <c r="A1734" s="10"/>
      <c r="C1734" s="17"/>
    </row>
    <row r="1735" spans="1:3">
      <c r="A1735" s="10"/>
      <c r="C1735" s="17"/>
    </row>
    <row r="1736" spans="1:3">
      <c r="A1736" s="10"/>
      <c r="C1736" s="17"/>
    </row>
    <row r="1737" spans="1:3">
      <c r="A1737" s="10"/>
      <c r="C1737" s="17"/>
    </row>
    <row r="1738" spans="1:3">
      <c r="A1738" s="10"/>
      <c r="C1738" s="17"/>
    </row>
    <row r="1739" spans="1:3">
      <c r="A1739" s="10"/>
      <c r="C1739" s="17"/>
    </row>
    <row r="1740" spans="1:3">
      <c r="A1740" s="10"/>
      <c r="C1740" s="17"/>
    </row>
    <row r="1741" spans="1:3">
      <c r="A1741" s="10"/>
      <c r="C1741" s="17"/>
    </row>
    <row r="1742" spans="1:3">
      <c r="A1742" s="10"/>
      <c r="C1742" s="17"/>
    </row>
    <row r="1743" spans="1:3">
      <c r="A1743" s="10"/>
      <c r="C1743" s="17"/>
    </row>
    <row r="1744" spans="1:3">
      <c r="A1744" s="10"/>
      <c r="C1744" s="17"/>
    </row>
    <row r="1745" spans="1:3">
      <c r="A1745" s="10"/>
      <c r="C1745" s="17"/>
    </row>
    <row r="1746" spans="1:3">
      <c r="A1746" s="10"/>
      <c r="C1746" s="17"/>
    </row>
    <row r="1747" spans="1:3">
      <c r="A1747" s="10"/>
      <c r="C1747" s="17"/>
    </row>
    <row r="1748" spans="1:3">
      <c r="A1748" s="10"/>
      <c r="C1748" s="17"/>
    </row>
    <row r="1749" spans="1:3">
      <c r="A1749" s="10"/>
      <c r="C1749" s="17"/>
    </row>
    <row r="1750" spans="1:3">
      <c r="A1750" s="10"/>
      <c r="C1750" s="17"/>
    </row>
    <row r="1751" spans="1:3">
      <c r="A1751" s="10"/>
      <c r="C1751" s="17"/>
    </row>
    <row r="1752" spans="1:3">
      <c r="A1752" s="10"/>
      <c r="C1752" s="17"/>
    </row>
    <row r="1753" spans="1:3">
      <c r="A1753" s="10"/>
      <c r="C1753" s="17"/>
    </row>
    <row r="1754" spans="1:3">
      <c r="A1754" s="10"/>
      <c r="C1754" s="17"/>
    </row>
    <row r="1755" spans="1:3">
      <c r="A1755" s="10"/>
      <c r="C1755" s="17"/>
    </row>
    <row r="1756" spans="1:3">
      <c r="A1756" s="10"/>
      <c r="C1756" s="17"/>
    </row>
    <row r="1757" spans="1:3">
      <c r="A1757" s="10"/>
      <c r="C1757" s="17"/>
    </row>
    <row r="1758" spans="1:3">
      <c r="A1758" s="10"/>
      <c r="C1758" s="17"/>
    </row>
    <row r="1759" spans="1:3">
      <c r="A1759" s="10"/>
      <c r="C1759" s="17"/>
    </row>
    <row r="1760" spans="1:3">
      <c r="A1760" s="10"/>
      <c r="C1760" s="17"/>
    </row>
    <row r="1761" spans="1:3">
      <c r="A1761" s="10"/>
      <c r="C1761" s="17"/>
    </row>
    <row r="1762" spans="1:3">
      <c r="A1762" s="10"/>
      <c r="C1762" s="17"/>
    </row>
    <row r="1763" spans="1:3">
      <c r="A1763" s="10"/>
      <c r="C1763" s="17"/>
    </row>
    <row r="1764" spans="1:3">
      <c r="A1764" s="10"/>
      <c r="C1764" s="17"/>
    </row>
    <row r="1765" spans="1:3">
      <c r="A1765" s="10"/>
      <c r="C1765" s="17"/>
    </row>
    <row r="1766" spans="1:3">
      <c r="A1766" s="10"/>
      <c r="C1766" s="17"/>
    </row>
    <row r="1767" spans="1:3">
      <c r="A1767" s="10"/>
      <c r="C1767" s="17"/>
    </row>
    <row r="1768" spans="1:3">
      <c r="A1768" s="10"/>
      <c r="C1768" s="17"/>
    </row>
    <row r="1769" spans="1:3">
      <c r="A1769" s="10"/>
      <c r="C1769" s="17"/>
    </row>
    <row r="1770" spans="1:3">
      <c r="A1770" s="10"/>
      <c r="C1770" s="17"/>
    </row>
    <row r="1771" spans="1:3">
      <c r="A1771" s="10"/>
      <c r="C1771" s="17"/>
    </row>
    <row r="1772" spans="1:3">
      <c r="A1772" s="10"/>
      <c r="C1772" s="17"/>
    </row>
    <row r="1773" spans="1:3">
      <c r="A1773" s="10"/>
      <c r="C1773" s="17"/>
    </row>
    <row r="1774" spans="1:3">
      <c r="A1774" s="10"/>
      <c r="C1774" s="17"/>
    </row>
    <row r="1775" spans="1:3">
      <c r="A1775" s="10"/>
      <c r="C1775" s="17"/>
    </row>
    <row r="1776" spans="1:3">
      <c r="A1776" s="10"/>
      <c r="C1776" s="17"/>
    </row>
    <row r="1777" spans="1:3">
      <c r="A1777" s="10"/>
      <c r="C1777" s="17"/>
    </row>
    <row r="1778" spans="1:3">
      <c r="A1778" s="10"/>
      <c r="C1778" s="17"/>
    </row>
    <row r="1779" spans="1:3">
      <c r="A1779" s="10"/>
      <c r="C1779" s="17"/>
    </row>
    <row r="1780" spans="1:3">
      <c r="A1780" s="10"/>
      <c r="C1780" s="17"/>
    </row>
    <row r="1781" spans="1:3">
      <c r="A1781" s="10"/>
      <c r="C1781" s="17"/>
    </row>
    <row r="1782" spans="1:3">
      <c r="A1782" s="10"/>
      <c r="C1782" s="17"/>
    </row>
    <row r="1783" spans="1:3">
      <c r="A1783" s="10"/>
      <c r="C1783" s="17"/>
    </row>
    <row r="1784" spans="1:3">
      <c r="A1784" s="10"/>
      <c r="C1784" s="17"/>
    </row>
    <row r="1785" spans="1:3">
      <c r="A1785" s="10"/>
      <c r="C1785" s="17"/>
    </row>
    <row r="1786" spans="1:3">
      <c r="A1786" s="10"/>
      <c r="C1786" s="17"/>
    </row>
    <row r="1787" spans="1:3">
      <c r="A1787" s="10"/>
      <c r="C1787" s="17"/>
    </row>
    <row r="1788" spans="1:3">
      <c r="A1788" s="10"/>
      <c r="C1788" s="17"/>
    </row>
    <row r="1789" spans="1:3">
      <c r="A1789" s="10"/>
      <c r="C1789" s="17"/>
    </row>
    <row r="1790" spans="1:3">
      <c r="A1790" s="10"/>
      <c r="C1790" s="17"/>
    </row>
    <row r="1791" spans="1:3">
      <c r="A1791" s="10"/>
      <c r="C1791" s="17"/>
    </row>
    <row r="1792" spans="1:3">
      <c r="A1792" s="10"/>
      <c r="C1792" s="17"/>
    </row>
    <row r="1793" spans="1:3">
      <c r="A1793" s="10"/>
      <c r="C1793" s="13"/>
    </row>
    <row r="1794" spans="1:3">
      <c r="A1794" s="10"/>
      <c r="C1794" s="13"/>
    </row>
    <row r="1795" spans="1:3">
      <c r="A1795" s="10"/>
      <c r="C1795" s="13"/>
    </row>
    <row r="1796" spans="1:3">
      <c r="A1796" s="10"/>
      <c r="C1796" s="13"/>
    </row>
    <row r="1797" spans="1:3">
      <c r="A1797" s="10"/>
      <c r="C1797" s="13"/>
    </row>
    <row r="1798" spans="1:3">
      <c r="A1798" s="10"/>
      <c r="C1798" s="13"/>
    </row>
    <row r="1799" spans="1:3">
      <c r="A1799" s="10"/>
      <c r="C1799" s="13"/>
    </row>
    <row r="1800" spans="1:3">
      <c r="A1800" s="10"/>
      <c r="C1800" s="13"/>
    </row>
    <row r="1801" spans="1:3">
      <c r="A1801" s="10"/>
      <c r="C1801" s="13"/>
    </row>
    <row r="1802" spans="1:3">
      <c r="A1802" s="10"/>
      <c r="C1802" s="13"/>
    </row>
    <row r="1803" spans="1:3">
      <c r="A1803" s="10"/>
      <c r="C1803" s="13"/>
    </row>
    <row r="1804" spans="1:3">
      <c r="A1804" s="10"/>
      <c r="C1804" s="13"/>
    </row>
    <row r="1805" spans="1:3">
      <c r="A1805" s="10"/>
      <c r="C1805" s="13"/>
    </row>
    <row r="1806" spans="1:3">
      <c r="A1806" s="10"/>
      <c r="C1806" s="13"/>
    </row>
    <row r="1807" spans="1:3">
      <c r="A1807" s="10"/>
      <c r="C1807" s="13"/>
    </row>
    <row r="1808" spans="1:3">
      <c r="A1808" s="10"/>
      <c r="C1808" s="13"/>
    </row>
    <row r="1809" spans="1:3">
      <c r="A1809" s="10"/>
      <c r="C1809" s="13"/>
    </row>
    <row r="1810" spans="1:3">
      <c r="A1810" s="10"/>
      <c r="C1810" s="13"/>
    </row>
    <row r="1811" spans="1:3">
      <c r="A1811" s="10"/>
      <c r="C1811" s="13"/>
    </row>
    <row r="1812" spans="1:3">
      <c r="A1812" s="10"/>
      <c r="C1812" s="13"/>
    </row>
    <row r="1813" spans="1:3">
      <c r="A1813" s="10"/>
      <c r="C1813" s="13"/>
    </row>
    <row r="1814" spans="1:3">
      <c r="A1814" s="10"/>
      <c r="C1814" s="13"/>
    </row>
    <row r="1815" spans="1:3">
      <c r="A1815" s="10"/>
      <c r="C1815" s="13"/>
    </row>
    <row r="1816" spans="1:3">
      <c r="A1816" s="10"/>
      <c r="C1816" s="13"/>
    </row>
    <row r="1817" spans="1:3">
      <c r="A1817" s="10"/>
      <c r="C1817" s="13"/>
    </row>
    <row r="1818" spans="1:3">
      <c r="A1818" s="10"/>
      <c r="C1818" s="13"/>
    </row>
    <row r="1819" spans="1:3">
      <c r="A1819" s="10"/>
      <c r="C1819" s="13"/>
    </row>
    <row r="1820" spans="1:3">
      <c r="A1820" s="10"/>
      <c r="C1820" s="13"/>
    </row>
    <row r="1821" spans="1:3">
      <c r="A1821" s="10"/>
      <c r="C1821" s="13"/>
    </row>
    <row r="1822" spans="1:3">
      <c r="A1822" s="10"/>
      <c r="C1822" s="13"/>
    </row>
    <row r="1823" spans="1:3">
      <c r="A1823" s="10"/>
      <c r="C1823" s="13"/>
    </row>
    <row r="1824" spans="1:3">
      <c r="A1824" s="10"/>
      <c r="C1824" s="13"/>
    </row>
    <row r="1825" spans="1:3">
      <c r="A1825" s="10"/>
      <c r="C1825" s="13"/>
    </row>
    <row r="1826" spans="1:3">
      <c r="A1826" s="10"/>
      <c r="C1826" s="13"/>
    </row>
    <row r="1827" spans="1:3">
      <c r="A1827" s="10"/>
      <c r="C1827" s="13"/>
    </row>
    <row r="1828" spans="1:3">
      <c r="A1828" s="10"/>
      <c r="C1828" s="13"/>
    </row>
    <row r="1829" spans="1:3">
      <c r="A1829" s="10"/>
      <c r="C1829" s="13"/>
    </row>
    <row r="1830" spans="1:3">
      <c r="A1830" s="10"/>
      <c r="C1830" s="13"/>
    </row>
    <row r="1831" spans="1:3">
      <c r="A1831" s="10"/>
      <c r="C1831" s="13"/>
    </row>
    <row r="1832" spans="1:3">
      <c r="A1832" s="10"/>
      <c r="C1832" s="13"/>
    </row>
    <row r="1833" spans="1:3">
      <c r="A1833" s="10"/>
      <c r="C1833" s="13"/>
    </row>
    <row r="1834" spans="1:3">
      <c r="A1834" s="10"/>
      <c r="C1834" s="13"/>
    </row>
    <row r="1835" spans="1:3">
      <c r="A1835" s="10"/>
      <c r="C1835" s="13"/>
    </row>
    <row r="1836" spans="1:3">
      <c r="A1836" s="10"/>
      <c r="C1836" s="13"/>
    </row>
    <row r="1837" spans="1:3">
      <c r="A1837" s="10"/>
      <c r="C1837" s="13"/>
    </row>
    <row r="1838" spans="1:3">
      <c r="A1838" s="10"/>
      <c r="C1838" s="13"/>
    </row>
    <row r="1839" spans="1:3">
      <c r="A1839" s="10"/>
      <c r="C1839" s="13"/>
    </row>
    <row r="1840" spans="1:3">
      <c r="A1840" s="10"/>
      <c r="C1840" s="13"/>
    </row>
    <row r="1841" spans="1:3">
      <c r="A1841" s="10"/>
      <c r="C1841" s="13"/>
    </row>
    <row r="1842" spans="1:3">
      <c r="A1842" s="10"/>
      <c r="C1842" s="13"/>
    </row>
    <row r="1843" spans="1:3">
      <c r="A1843" s="10"/>
      <c r="C1843" s="13"/>
    </row>
    <row r="1844" spans="1:3">
      <c r="A1844" s="10"/>
      <c r="C1844" s="13"/>
    </row>
    <row r="1845" spans="1:3">
      <c r="A1845" s="10"/>
      <c r="C1845" s="13"/>
    </row>
    <row r="1846" spans="1:3">
      <c r="A1846" s="10"/>
      <c r="C1846" s="13"/>
    </row>
    <row r="1847" spans="1:3">
      <c r="A1847" s="10"/>
      <c r="C1847" s="13"/>
    </row>
    <row r="1848" spans="1:3">
      <c r="A1848" s="10"/>
      <c r="C1848" s="13"/>
    </row>
    <row r="1849" spans="1:3">
      <c r="A1849" s="10"/>
      <c r="C1849" s="13"/>
    </row>
    <row r="1850" spans="1:3">
      <c r="A1850" s="10"/>
      <c r="C1850" s="13"/>
    </row>
    <row r="1851" spans="1:3">
      <c r="A1851" s="10"/>
      <c r="C1851" s="13"/>
    </row>
    <row r="1852" spans="1:3">
      <c r="A1852" s="10"/>
      <c r="C1852" s="13"/>
    </row>
    <row r="1853" spans="1:3">
      <c r="A1853" s="10"/>
      <c r="C1853" s="13"/>
    </row>
    <row r="1854" spans="1:3">
      <c r="A1854" s="10"/>
      <c r="C1854" s="13"/>
    </row>
    <row r="1855" spans="1:3">
      <c r="A1855" s="10"/>
      <c r="C1855" s="13"/>
    </row>
    <row r="1856" spans="1:3">
      <c r="A1856" s="10"/>
      <c r="C1856" s="13"/>
    </row>
    <row r="1857" spans="1:3">
      <c r="A1857" s="10"/>
      <c r="C1857" s="13"/>
    </row>
    <row r="1858" spans="1:3">
      <c r="A1858" s="10"/>
      <c r="C1858" s="13"/>
    </row>
    <row r="1859" spans="1:3">
      <c r="A1859" s="10"/>
      <c r="C1859" s="13"/>
    </row>
    <row r="1860" spans="1:3">
      <c r="A1860" s="10"/>
      <c r="C1860" s="13"/>
    </row>
    <row r="1861" spans="1:3">
      <c r="A1861" s="10"/>
      <c r="C1861" s="13"/>
    </row>
    <row r="1862" spans="1:3">
      <c r="A1862" s="10"/>
      <c r="C1862" s="13"/>
    </row>
    <row r="1863" spans="1:3">
      <c r="A1863" s="10"/>
      <c r="C1863" s="13"/>
    </row>
    <row r="1864" spans="1:3">
      <c r="A1864" s="10"/>
      <c r="C1864" s="13"/>
    </row>
    <row r="1865" spans="1:3">
      <c r="A1865" s="10"/>
      <c r="C1865" s="13"/>
    </row>
    <row r="1866" spans="1:3">
      <c r="A1866" s="10"/>
      <c r="C1866" s="13"/>
    </row>
    <row r="1867" spans="1:3">
      <c r="A1867" s="10"/>
      <c r="C1867" s="13"/>
    </row>
    <row r="1868" spans="1:3">
      <c r="A1868" s="10"/>
      <c r="C1868" s="13"/>
    </row>
    <row r="1869" spans="1:3">
      <c r="A1869" s="10"/>
      <c r="C1869" s="13"/>
    </row>
    <row r="1870" spans="1:3">
      <c r="A1870" s="10"/>
      <c r="C1870" s="13"/>
    </row>
    <row r="1871" spans="1:3">
      <c r="A1871" s="10"/>
      <c r="C1871" s="13"/>
    </row>
    <row r="1872" spans="1:3">
      <c r="A1872" s="10"/>
      <c r="C1872" s="13"/>
    </row>
    <row r="1873" spans="1:3">
      <c r="A1873" s="10"/>
      <c r="C1873" s="13"/>
    </row>
    <row r="1874" spans="1:3">
      <c r="A1874" s="10"/>
      <c r="C1874" s="13"/>
    </row>
    <row r="1875" spans="1:3">
      <c r="A1875" s="10"/>
      <c r="C1875" s="13"/>
    </row>
    <row r="1876" spans="1:3">
      <c r="A1876" s="10"/>
      <c r="C1876" s="13"/>
    </row>
    <row r="1877" spans="1:3">
      <c r="A1877" s="10"/>
      <c r="C1877" s="13"/>
    </row>
    <row r="1878" spans="1:3">
      <c r="A1878" s="10"/>
      <c r="C1878" s="13"/>
    </row>
    <row r="1879" spans="1:3">
      <c r="A1879" s="10"/>
      <c r="C1879" s="13"/>
    </row>
    <row r="1880" spans="1:3">
      <c r="A1880" s="10"/>
      <c r="C1880" s="13"/>
    </row>
    <row r="1881" spans="1:3">
      <c r="A1881" s="10"/>
      <c r="C1881" s="13"/>
    </row>
    <row r="1882" spans="1:3">
      <c r="A1882" s="10"/>
      <c r="C1882" s="13"/>
    </row>
    <row r="1883" spans="1:3">
      <c r="A1883" s="10"/>
      <c r="C1883" s="13"/>
    </row>
    <row r="1884" spans="1:3">
      <c r="A1884" s="10"/>
      <c r="C1884" s="13"/>
    </row>
    <row r="1885" spans="1:3">
      <c r="A1885" s="10"/>
      <c r="C1885" s="13"/>
    </row>
    <row r="1886" spans="1:3">
      <c r="A1886" s="10"/>
      <c r="C1886" s="13"/>
    </row>
    <row r="1887" spans="1:3">
      <c r="A1887" s="10"/>
      <c r="C1887" s="13"/>
    </row>
    <row r="1888" spans="1:3">
      <c r="A1888" s="10"/>
      <c r="C1888" s="13"/>
    </row>
    <row r="1889" spans="1:3">
      <c r="A1889" s="10"/>
      <c r="C1889" s="13"/>
    </row>
    <row r="1890" spans="1:3">
      <c r="A1890" s="10"/>
      <c r="C1890" s="13"/>
    </row>
    <row r="1891" spans="1:3">
      <c r="A1891" s="10"/>
      <c r="C1891" s="13"/>
    </row>
    <row r="1892" spans="1:3">
      <c r="A1892" s="10"/>
      <c r="C1892" s="13"/>
    </row>
    <row r="1893" spans="1:3">
      <c r="A1893" s="10"/>
      <c r="C1893" s="13"/>
    </row>
    <row r="1894" spans="1:3">
      <c r="A1894" s="10"/>
      <c r="C1894" s="13"/>
    </row>
    <row r="1895" spans="1:3">
      <c r="A1895" s="10"/>
      <c r="C1895" s="13"/>
    </row>
    <row r="1896" spans="1:3">
      <c r="A1896" s="10"/>
      <c r="C1896" s="13"/>
    </row>
    <row r="1897" spans="1:3">
      <c r="A1897" s="10"/>
      <c r="C1897" s="13"/>
    </row>
    <row r="1898" spans="1:3">
      <c r="A1898" s="10"/>
      <c r="C1898" s="13"/>
    </row>
    <row r="1899" spans="1:3">
      <c r="A1899" s="10"/>
      <c r="C1899" s="13"/>
    </row>
    <row r="1900" spans="1:3">
      <c r="A1900" s="10"/>
      <c r="C1900" s="13"/>
    </row>
    <row r="1901" spans="1:3">
      <c r="A1901" s="10"/>
      <c r="C1901" s="13"/>
    </row>
    <row r="1902" spans="1:3">
      <c r="A1902" s="10"/>
      <c r="C1902" s="13"/>
    </row>
    <row r="1903" spans="1:3">
      <c r="A1903" s="10"/>
      <c r="C1903" s="13"/>
    </row>
    <row r="1904" spans="1:3">
      <c r="A1904" s="10"/>
      <c r="C1904" s="13"/>
    </row>
    <row r="1905" spans="1:3">
      <c r="A1905" s="10"/>
      <c r="C1905" s="13"/>
    </row>
    <row r="1906" spans="1:3">
      <c r="A1906" s="10"/>
      <c r="C1906" s="13"/>
    </row>
    <row r="1907" spans="1:3">
      <c r="A1907" s="10"/>
      <c r="C1907" s="13"/>
    </row>
    <row r="1908" spans="1:3">
      <c r="A1908" s="10"/>
      <c r="C1908" s="13"/>
    </row>
    <row r="1909" spans="1:3">
      <c r="A1909" s="10"/>
      <c r="C1909" s="13"/>
    </row>
    <row r="1910" spans="1:3">
      <c r="A1910" s="10"/>
      <c r="C1910" s="13"/>
    </row>
    <row r="1911" spans="1:3">
      <c r="A1911" s="10"/>
      <c r="C1911" s="13"/>
    </row>
    <row r="1912" spans="1:3">
      <c r="A1912" s="10"/>
      <c r="C1912" s="13"/>
    </row>
    <row r="1913" spans="1:3">
      <c r="A1913" s="10"/>
      <c r="C1913" s="13"/>
    </row>
    <row r="1914" spans="1:3">
      <c r="A1914" s="10"/>
      <c r="C1914" s="13"/>
    </row>
    <row r="1915" spans="1:3">
      <c r="A1915" s="10"/>
      <c r="C1915" s="13"/>
    </row>
    <row r="1916" spans="1:3">
      <c r="A1916" s="10"/>
      <c r="C1916" s="13"/>
    </row>
    <row r="1917" spans="1:3">
      <c r="A1917" s="10"/>
      <c r="C1917" s="13"/>
    </row>
    <row r="1918" spans="1:3">
      <c r="A1918" s="10"/>
      <c r="C1918" s="13"/>
    </row>
    <row r="1919" spans="1:3">
      <c r="A1919" s="10"/>
      <c r="C1919" s="13"/>
    </row>
    <row r="1920" spans="1:3">
      <c r="A1920" s="10"/>
      <c r="C1920" s="13"/>
    </row>
    <row r="1921" spans="1:3">
      <c r="A1921" s="10"/>
      <c r="C1921" s="13"/>
    </row>
    <row r="1922" spans="1:3">
      <c r="A1922" s="10"/>
      <c r="C1922" s="13"/>
    </row>
    <row r="1923" spans="1:3">
      <c r="A1923" s="10"/>
      <c r="C1923" s="13"/>
    </row>
    <row r="1924" spans="1:3">
      <c r="A1924" s="10"/>
      <c r="C1924" s="13"/>
    </row>
    <row r="1925" spans="1:3">
      <c r="A1925" s="10"/>
      <c r="C1925" s="13"/>
    </row>
    <row r="1926" spans="1:3">
      <c r="A1926" s="10"/>
      <c r="C1926" s="13"/>
    </row>
    <row r="1927" spans="1:3">
      <c r="A1927" s="10"/>
      <c r="C1927" s="13"/>
    </row>
    <row r="1928" spans="1:3">
      <c r="A1928" s="10"/>
      <c r="C1928" s="13"/>
    </row>
    <row r="1929" spans="1:3">
      <c r="A1929" s="10"/>
      <c r="C1929" s="13"/>
    </row>
    <row r="1930" spans="1:3">
      <c r="A1930" s="10"/>
      <c r="C1930" s="13"/>
    </row>
    <row r="1931" spans="1:3">
      <c r="A1931" s="10"/>
      <c r="C1931" s="13"/>
    </row>
    <row r="1932" spans="1:3">
      <c r="A1932" s="10"/>
      <c r="C1932" s="13"/>
    </row>
    <row r="1933" spans="1:3">
      <c r="A1933" s="10"/>
      <c r="C1933" s="13"/>
    </row>
    <row r="1934" spans="1:3">
      <c r="A1934" s="10"/>
      <c r="C1934" s="13"/>
    </row>
    <row r="1935" spans="1:3">
      <c r="A1935" s="10"/>
      <c r="C1935" s="13"/>
    </row>
    <row r="1936" spans="1:3">
      <c r="A1936" s="10"/>
      <c r="C1936" s="13"/>
    </row>
    <row r="1937" spans="1:3">
      <c r="A1937" s="10"/>
      <c r="C1937" s="13"/>
    </row>
    <row r="1938" spans="1:3">
      <c r="A1938" s="10"/>
      <c r="C1938" s="13"/>
    </row>
    <row r="1939" spans="1:3">
      <c r="A1939" s="10"/>
      <c r="C1939" s="13"/>
    </row>
    <row r="1940" spans="1:3">
      <c r="A1940" s="10"/>
      <c r="C1940" s="13"/>
    </row>
    <row r="1941" spans="1:3">
      <c r="A1941" s="10"/>
      <c r="C1941" s="13"/>
    </row>
    <row r="1942" spans="1:3">
      <c r="A1942" s="10"/>
      <c r="C1942" s="13"/>
    </row>
    <row r="1943" spans="1:3">
      <c r="A1943" s="10"/>
      <c r="C1943" s="13"/>
    </row>
    <row r="1944" spans="1:3">
      <c r="A1944" s="10"/>
      <c r="C1944" s="13"/>
    </row>
    <row r="1945" spans="1:3">
      <c r="A1945" s="10"/>
      <c r="C1945" s="13"/>
    </row>
    <row r="1946" spans="1:3">
      <c r="A1946" s="10"/>
      <c r="C1946" s="13"/>
    </row>
    <row r="1947" spans="1:3">
      <c r="A1947" s="10"/>
      <c r="C1947" s="13"/>
    </row>
    <row r="1948" spans="1:3">
      <c r="A1948" s="10"/>
      <c r="C1948" s="13"/>
    </row>
    <row r="1949" spans="1:3">
      <c r="A1949" s="10"/>
      <c r="C1949" s="13"/>
    </row>
    <row r="1950" spans="1:3">
      <c r="A1950" s="10"/>
      <c r="C1950" s="13"/>
    </row>
    <row r="1951" spans="1:3">
      <c r="A1951" s="10"/>
      <c r="C1951" s="13"/>
    </row>
    <row r="1952" spans="1:3">
      <c r="A1952" s="10"/>
      <c r="C1952" s="13"/>
    </row>
    <row r="1953" spans="1:3">
      <c r="A1953" s="10"/>
      <c r="C1953" s="13"/>
    </row>
    <row r="1954" spans="1:3">
      <c r="A1954" s="10"/>
      <c r="C1954" s="13"/>
    </row>
    <row r="1955" spans="1:3">
      <c r="A1955" s="10"/>
      <c r="C1955" s="13"/>
    </row>
    <row r="1956" spans="1:3">
      <c r="A1956" s="10"/>
      <c r="C1956" s="13"/>
    </row>
    <row r="1957" spans="1:3">
      <c r="A1957" s="10"/>
      <c r="C1957" s="13"/>
    </row>
    <row r="1958" spans="1:3">
      <c r="A1958" s="10"/>
      <c r="C1958" s="13"/>
    </row>
    <row r="1959" spans="1:3">
      <c r="A1959" s="10"/>
      <c r="C1959" s="13"/>
    </row>
    <row r="1960" spans="1:3">
      <c r="A1960" s="10"/>
      <c r="C1960" s="13"/>
    </row>
    <row r="1961" spans="1:3">
      <c r="A1961" s="10"/>
      <c r="C1961" s="13"/>
    </row>
    <row r="1962" spans="1:3">
      <c r="A1962" s="10"/>
      <c r="C1962" s="13"/>
    </row>
    <row r="1963" spans="1:3">
      <c r="A1963" s="10"/>
      <c r="C1963" s="13"/>
    </row>
    <row r="1964" spans="1:3">
      <c r="A1964" s="10"/>
      <c r="C1964" s="13"/>
    </row>
    <row r="1965" spans="1:3">
      <c r="A1965" s="10"/>
      <c r="C1965" s="13"/>
    </row>
    <row r="1966" spans="1:3">
      <c r="A1966" s="10"/>
      <c r="C1966" s="13"/>
    </row>
    <row r="1967" spans="1:3">
      <c r="A1967" s="10"/>
      <c r="C1967" s="13"/>
    </row>
    <row r="1968" spans="1:3">
      <c r="A1968" s="10"/>
      <c r="C1968" s="13"/>
    </row>
    <row r="1969" spans="1:3">
      <c r="A1969" s="10"/>
      <c r="C1969" s="13"/>
    </row>
    <row r="1970" spans="1:3">
      <c r="A1970" s="10"/>
      <c r="C1970" s="13"/>
    </row>
    <row r="1971" spans="1:3">
      <c r="A1971" s="10"/>
      <c r="C1971" s="13"/>
    </row>
    <row r="1972" spans="1:3">
      <c r="A1972" s="10"/>
      <c r="C1972" s="13"/>
    </row>
    <row r="1973" spans="1:3">
      <c r="A1973" s="10"/>
      <c r="C1973" s="13"/>
    </row>
    <row r="1974" spans="1:3">
      <c r="A1974" s="10"/>
      <c r="C1974" s="13"/>
    </row>
    <row r="1975" spans="1:3">
      <c r="A1975" s="10"/>
      <c r="C1975" s="13"/>
    </row>
    <row r="1976" spans="1:3">
      <c r="A1976" s="10"/>
      <c r="C1976" s="13"/>
    </row>
    <row r="1977" spans="1:3">
      <c r="A1977" s="10"/>
      <c r="C1977" s="13"/>
    </row>
    <row r="1978" spans="1:3">
      <c r="A1978" s="10"/>
      <c r="C1978" s="13"/>
    </row>
    <row r="1979" spans="1:3">
      <c r="A1979" s="10"/>
      <c r="C1979" s="13"/>
    </row>
    <row r="1980" spans="1:3">
      <c r="A1980" s="10"/>
      <c r="C1980" s="13"/>
    </row>
    <row r="1981" spans="1:3">
      <c r="A1981" s="10"/>
      <c r="C1981" s="13"/>
    </row>
    <row r="1982" spans="1:3">
      <c r="A1982" s="10"/>
      <c r="C1982" s="13"/>
    </row>
    <row r="1983" spans="1:3">
      <c r="A1983" s="10"/>
      <c r="C1983" s="13"/>
    </row>
    <row r="1984" spans="1:3">
      <c r="A1984" s="10"/>
      <c r="C1984" s="13"/>
    </row>
    <row r="1985" spans="1:3">
      <c r="A1985" s="10"/>
      <c r="C1985" s="13"/>
    </row>
    <row r="1986" spans="1:3">
      <c r="A1986" s="10"/>
      <c r="C1986" s="13"/>
    </row>
    <row r="1987" spans="1:3">
      <c r="A1987" s="10"/>
      <c r="C1987" s="13"/>
    </row>
    <row r="1988" spans="1:3">
      <c r="A1988" s="10"/>
      <c r="C1988" s="13"/>
    </row>
    <row r="1989" spans="1:3">
      <c r="A1989" s="10"/>
      <c r="C1989" s="13"/>
    </row>
    <row r="1990" spans="1:3">
      <c r="A1990" s="10"/>
      <c r="C1990" s="13"/>
    </row>
    <row r="1991" spans="1:3">
      <c r="A1991" s="10"/>
      <c r="C1991" s="13"/>
    </row>
    <row r="1992" spans="1:3">
      <c r="A1992" s="10"/>
      <c r="C1992" s="13"/>
    </row>
    <row r="1993" spans="1:3">
      <c r="A1993" s="10"/>
      <c r="C1993" s="13"/>
    </row>
    <row r="1994" spans="1:3">
      <c r="A1994" s="10"/>
      <c r="C1994" s="13"/>
    </row>
    <row r="1995" spans="1:3">
      <c r="A1995" s="10"/>
      <c r="C1995" s="13"/>
    </row>
    <row r="1996" spans="1:3">
      <c r="A1996" s="10"/>
      <c r="C1996" s="13"/>
    </row>
    <row r="1997" spans="1:3">
      <c r="A1997" s="10"/>
      <c r="C1997" s="13"/>
    </row>
    <row r="1998" spans="1:3">
      <c r="A1998" s="10"/>
      <c r="C1998" s="13"/>
    </row>
    <row r="1999" spans="1:3">
      <c r="A1999" s="10"/>
      <c r="C1999" s="13"/>
    </row>
    <row r="2000" spans="1:3">
      <c r="A2000" s="10"/>
      <c r="C2000" s="13"/>
    </row>
    <row r="2001" spans="1:3">
      <c r="A2001" s="10"/>
      <c r="C2001" s="13"/>
    </row>
    <row r="2002" spans="1:3">
      <c r="A2002" s="10"/>
      <c r="C2002" s="13"/>
    </row>
    <row r="2003" spans="1:3">
      <c r="A2003" s="10"/>
      <c r="C2003" s="13"/>
    </row>
    <row r="2004" spans="1:3">
      <c r="A2004" s="10"/>
      <c r="C2004" s="13"/>
    </row>
    <row r="2005" spans="1:3">
      <c r="A2005" s="10"/>
      <c r="C2005" s="13"/>
    </row>
    <row r="2006" spans="1:3">
      <c r="A2006" s="10"/>
      <c r="C2006" s="13"/>
    </row>
    <row r="2007" spans="1:3">
      <c r="A2007" s="10"/>
      <c r="C2007" s="13"/>
    </row>
    <row r="2008" spans="1:3">
      <c r="A2008" s="10"/>
      <c r="C2008" s="13"/>
    </row>
    <row r="2009" spans="1:3">
      <c r="A2009" s="10"/>
      <c r="C2009" s="13"/>
    </row>
    <row r="2010" spans="1:3">
      <c r="A2010" s="10"/>
      <c r="C2010" s="13"/>
    </row>
    <row r="2011" spans="1:3">
      <c r="A2011" s="10"/>
      <c r="C2011" s="13"/>
    </row>
    <row r="2012" spans="1:3">
      <c r="A2012" s="10"/>
      <c r="C2012" s="13"/>
    </row>
    <row r="2013" spans="1:3">
      <c r="A2013" s="10"/>
      <c r="C2013" s="13"/>
    </row>
    <row r="2014" spans="1:3">
      <c r="A2014" s="10"/>
      <c r="C2014" s="13"/>
    </row>
    <row r="2015" spans="1:3">
      <c r="A2015" s="10"/>
      <c r="C2015" s="13"/>
    </row>
    <row r="2016" spans="1:3">
      <c r="A2016" s="10"/>
      <c r="C2016" s="13"/>
    </row>
    <row r="2017" spans="1:3">
      <c r="A2017" s="10"/>
      <c r="C2017" s="13"/>
    </row>
    <row r="2018" spans="1:3">
      <c r="A2018" s="10"/>
      <c r="C2018" s="13"/>
    </row>
    <row r="2019" spans="1:3">
      <c r="A2019" s="10"/>
      <c r="C2019" s="13"/>
    </row>
    <row r="2020" spans="1:3">
      <c r="A2020" s="10"/>
      <c r="C2020" s="13"/>
    </row>
    <row r="2021" spans="1:3">
      <c r="A2021" s="10"/>
      <c r="C2021" s="13"/>
    </row>
    <row r="2022" spans="1:3">
      <c r="A2022" s="10"/>
      <c r="C2022" s="13"/>
    </row>
    <row r="2023" spans="1:3">
      <c r="A2023" s="10"/>
      <c r="C2023" s="13"/>
    </row>
    <row r="2024" spans="1:3">
      <c r="A2024" s="10"/>
      <c r="C2024" s="13"/>
    </row>
    <row r="2025" spans="1:3">
      <c r="A2025" s="10"/>
      <c r="C2025" s="13"/>
    </row>
    <row r="2026" spans="1:3">
      <c r="A2026" s="10"/>
      <c r="C2026" s="13"/>
    </row>
    <row r="2027" spans="1:3">
      <c r="A2027" s="10"/>
      <c r="C2027" s="13"/>
    </row>
    <row r="2028" spans="1:3">
      <c r="A2028" s="10"/>
      <c r="C2028" s="13"/>
    </row>
    <row r="2029" spans="1:3">
      <c r="A2029" s="10"/>
      <c r="C2029" s="13"/>
    </row>
    <row r="2030" spans="1:3">
      <c r="A2030" s="10"/>
      <c r="C2030" s="13"/>
    </row>
    <row r="2031" spans="1:3">
      <c r="A2031" s="10"/>
      <c r="C2031" s="13"/>
    </row>
    <row r="2032" spans="1:3">
      <c r="A2032" s="10"/>
      <c r="C2032" s="13"/>
    </row>
    <row r="2033" spans="1:3">
      <c r="A2033" s="10"/>
      <c r="C2033" s="13"/>
    </row>
    <row r="2034" spans="1:3">
      <c r="A2034" s="10"/>
      <c r="C2034" s="13"/>
    </row>
    <row r="2035" spans="1:3">
      <c r="A2035" s="10"/>
      <c r="C2035" s="13"/>
    </row>
    <row r="2036" spans="1:3">
      <c r="A2036" s="10"/>
      <c r="C2036" s="13"/>
    </row>
    <row r="2037" spans="1:3">
      <c r="A2037" s="10"/>
      <c r="C2037" s="13"/>
    </row>
    <row r="2038" spans="1:3">
      <c r="A2038" s="10"/>
      <c r="C2038" s="13"/>
    </row>
    <row r="2039" spans="1:3">
      <c r="A2039" s="10"/>
      <c r="C2039" s="13"/>
    </row>
    <row r="2040" spans="1:3">
      <c r="A2040" s="10"/>
      <c r="C2040" s="13"/>
    </row>
    <row r="2041" spans="1:3">
      <c r="A2041" s="10"/>
      <c r="C2041" s="13"/>
    </row>
    <row r="2042" spans="1:3">
      <c r="A2042" s="10"/>
      <c r="C2042" s="13"/>
    </row>
    <row r="2043" spans="1:3">
      <c r="A2043" s="10"/>
      <c r="C2043" s="13"/>
    </row>
    <row r="2044" spans="1:3">
      <c r="A2044" s="10"/>
      <c r="C2044" s="13"/>
    </row>
    <row r="2045" spans="1:3">
      <c r="A2045" s="10"/>
      <c r="C2045" s="13"/>
    </row>
    <row r="2046" spans="1:3">
      <c r="A2046" s="10"/>
      <c r="C2046" s="13"/>
    </row>
    <row r="2047" spans="1:3">
      <c r="A2047" s="10"/>
      <c r="C2047" s="13"/>
    </row>
    <row r="2048" spans="1:3">
      <c r="A2048" s="10"/>
      <c r="C2048" s="13"/>
    </row>
    <row r="2049" spans="1:3">
      <c r="A2049" s="10"/>
      <c r="C2049" s="13"/>
    </row>
    <row r="2050" spans="1:3">
      <c r="A2050" s="10"/>
      <c r="C2050" s="13"/>
    </row>
    <row r="2051" spans="1:3">
      <c r="A2051" s="10"/>
      <c r="C2051" s="13"/>
    </row>
    <row r="2052" spans="1:3">
      <c r="A2052" s="10"/>
      <c r="C2052" s="13"/>
    </row>
    <row r="2053" spans="1:3">
      <c r="A2053" s="10"/>
      <c r="C2053" s="13"/>
    </row>
    <row r="2054" spans="1:3">
      <c r="A2054" s="10"/>
      <c r="C2054" s="13"/>
    </row>
    <row r="2055" spans="1:3">
      <c r="A2055" s="10"/>
      <c r="C2055" s="13"/>
    </row>
    <row r="2056" spans="1:3">
      <c r="A2056" s="10"/>
      <c r="C2056" s="13"/>
    </row>
    <row r="2057" spans="1:3">
      <c r="A2057" s="10"/>
      <c r="C2057" s="13"/>
    </row>
    <row r="2058" spans="1:3">
      <c r="A2058" s="10"/>
      <c r="C2058" s="13"/>
    </row>
    <row r="2059" spans="1:3">
      <c r="A2059" s="10"/>
      <c r="C2059" s="13"/>
    </row>
    <row r="2060" spans="1:3">
      <c r="A2060" s="10"/>
      <c r="C2060" s="13"/>
    </row>
    <row r="2061" spans="1:3">
      <c r="A2061" s="10"/>
      <c r="C2061" s="13"/>
    </row>
    <row r="2062" spans="1:3">
      <c r="A2062" s="10"/>
      <c r="C2062" s="13"/>
    </row>
    <row r="2063" spans="1:3">
      <c r="A2063" s="10"/>
      <c r="C2063" s="13"/>
    </row>
    <row r="2064" spans="1:3">
      <c r="A2064" s="10"/>
      <c r="C2064" s="13"/>
    </row>
    <row r="2065" spans="1:3">
      <c r="A2065" s="10"/>
      <c r="C2065" s="13"/>
    </row>
    <row r="2066" spans="1:3">
      <c r="A2066" s="10"/>
      <c r="C2066" s="13"/>
    </row>
    <row r="2067" spans="1:3">
      <c r="A2067" s="10"/>
      <c r="C2067" s="13"/>
    </row>
    <row r="2068" spans="1:3">
      <c r="A2068" s="10"/>
      <c r="C2068" s="13"/>
    </row>
    <row r="2069" spans="1:3">
      <c r="A2069" s="10"/>
      <c r="C2069" s="13"/>
    </row>
    <row r="2070" spans="1:3">
      <c r="A2070" s="10"/>
      <c r="C2070" s="13"/>
    </row>
    <row r="2071" spans="1:3">
      <c r="A2071" s="10"/>
      <c r="C2071" s="13"/>
    </row>
    <row r="2072" spans="1:3">
      <c r="A2072" s="10"/>
      <c r="C2072" s="13"/>
    </row>
    <row r="2073" spans="1:3">
      <c r="A2073" s="10"/>
      <c r="C2073" s="13"/>
    </row>
    <row r="2074" spans="1:3">
      <c r="A2074" s="10"/>
      <c r="C2074" s="13"/>
    </row>
    <row r="2075" spans="1:3">
      <c r="A2075" s="10"/>
      <c r="C2075" s="13"/>
    </row>
    <row r="2076" spans="1:3">
      <c r="A2076" s="10"/>
      <c r="C2076" s="13"/>
    </row>
    <row r="2077" spans="1:3">
      <c r="A2077" s="10"/>
      <c r="C2077" s="13"/>
    </row>
    <row r="2078" spans="1:3">
      <c r="A2078" s="10"/>
      <c r="C2078" s="13"/>
    </row>
    <row r="2079" spans="1:3">
      <c r="A2079" s="10"/>
      <c r="C2079" s="13"/>
    </row>
    <row r="2080" spans="1:3">
      <c r="A2080" s="10"/>
      <c r="C2080" s="13"/>
    </row>
    <row r="2081" spans="1:3">
      <c r="A2081" s="10"/>
      <c r="C2081" s="13"/>
    </row>
    <row r="2082" spans="1:3">
      <c r="A2082" s="10"/>
      <c r="C2082" s="13"/>
    </row>
    <row r="2083" spans="1:3">
      <c r="A2083" s="10"/>
      <c r="C2083" s="13"/>
    </row>
    <row r="2084" spans="1:3">
      <c r="A2084" s="10"/>
      <c r="C2084" s="13"/>
    </row>
    <row r="2085" spans="1:3">
      <c r="A2085" s="10"/>
      <c r="C2085" s="13"/>
    </row>
    <row r="2086" spans="1:3">
      <c r="A2086" s="10"/>
      <c r="C2086" s="13"/>
    </row>
    <row r="2087" spans="1:3">
      <c r="A2087" s="10"/>
      <c r="C2087" s="13"/>
    </row>
    <row r="2088" spans="1:3">
      <c r="A2088" s="10"/>
      <c r="C2088" s="13"/>
    </row>
    <row r="2089" spans="1:3">
      <c r="A2089" s="10"/>
      <c r="C2089" s="13"/>
    </row>
    <row r="2090" spans="1:3">
      <c r="A2090" s="10"/>
      <c r="C2090" s="13"/>
    </row>
    <row r="2091" spans="1:3">
      <c r="A2091" s="10"/>
      <c r="C2091" s="13"/>
    </row>
    <row r="2092" spans="1:3">
      <c r="A2092" s="10"/>
      <c r="C2092" s="13"/>
    </row>
    <row r="2093" spans="1:3">
      <c r="A2093" s="10"/>
      <c r="C2093" s="13"/>
    </row>
    <row r="2094" spans="1:3">
      <c r="A2094" s="10"/>
      <c r="C2094" s="13"/>
    </row>
    <row r="2095" spans="1:3">
      <c r="A2095" s="10"/>
      <c r="C2095" s="13"/>
    </row>
    <row r="2096" spans="1:3">
      <c r="A2096" s="10"/>
      <c r="C2096" s="13"/>
    </row>
    <row r="2097" spans="1:3">
      <c r="A2097" s="10"/>
      <c r="C2097" s="13"/>
    </row>
    <row r="2098" spans="1:3">
      <c r="A2098" s="10"/>
      <c r="C2098" s="13"/>
    </row>
    <row r="2099" spans="1:3">
      <c r="A2099" s="10"/>
      <c r="C2099" s="13"/>
    </row>
    <row r="2100" spans="1:3">
      <c r="A2100" s="10"/>
      <c r="C2100" s="13"/>
    </row>
    <row r="2101" spans="1:3">
      <c r="A2101" s="10"/>
      <c r="C2101" s="13"/>
    </row>
    <row r="2102" spans="1:3">
      <c r="A2102" s="10"/>
      <c r="C2102" s="13"/>
    </row>
    <row r="2103" spans="1:3">
      <c r="A2103" s="10"/>
      <c r="C2103" s="13"/>
    </row>
    <row r="2104" spans="1:3">
      <c r="A2104" s="10"/>
      <c r="C2104" s="13"/>
    </row>
    <row r="2105" spans="1:3">
      <c r="A2105" s="10"/>
      <c r="C2105" s="13"/>
    </row>
    <row r="2106" spans="1:3">
      <c r="A2106" s="10"/>
      <c r="C2106" s="13"/>
    </row>
    <row r="2107" spans="1:3">
      <c r="A2107" s="10"/>
      <c r="C2107" s="13"/>
    </row>
    <row r="2108" spans="1:3">
      <c r="A2108" s="10"/>
      <c r="C2108" s="13"/>
    </row>
    <row r="2109" spans="1:3">
      <c r="A2109" s="10"/>
      <c r="C2109" s="13"/>
    </row>
    <row r="2110" spans="1:3">
      <c r="A2110" s="10"/>
      <c r="C2110" s="13"/>
    </row>
    <row r="2111" spans="1:3">
      <c r="A2111" s="10"/>
      <c r="C2111" s="13"/>
    </row>
    <row r="2112" spans="1:3">
      <c r="A2112" s="10"/>
      <c r="C2112" s="13"/>
    </row>
    <row r="2113" spans="1:3">
      <c r="A2113" s="10"/>
      <c r="C2113" s="13"/>
    </row>
    <row r="2114" spans="1:3">
      <c r="A2114" s="10"/>
      <c r="C2114" s="13"/>
    </row>
    <row r="2115" spans="1:3">
      <c r="A2115" s="10"/>
      <c r="C2115" s="13"/>
    </row>
    <row r="2116" spans="1:3">
      <c r="A2116" s="10"/>
      <c r="C2116" s="13"/>
    </row>
    <row r="2117" spans="1:3">
      <c r="A2117" s="10"/>
      <c r="C2117" s="13"/>
    </row>
    <row r="2118" spans="1:3">
      <c r="A2118" s="10"/>
      <c r="C2118" s="13"/>
    </row>
    <row r="2119" spans="1:3">
      <c r="A2119" s="10"/>
      <c r="C2119" s="13"/>
    </row>
    <row r="2120" spans="1:3">
      <c r="A2120" s="10"/>
      <c r="C2120" s="13"/>
    </row>
    <row r="2121" spans="1:3">
      <c r="A2121" s="10"/>
      <c r="C2121" s="13"/>
    </row>
    <row r="2122" spans="1:3">
      <c r="A2122" s="10"/>
      <c r="C2122" s="13"/>
    </row>
    <row r="2123" spans="1:3">
      <c r="A2123" s="10"/>
      <c r="C2123" s="13"/>
    </row>
    <row r="2124" spans="1:3">
      <c r="A2124" s="10"/>
      <c r="C2124" s="13"/>
    </row>
    <row r="2125" spans="1:3">
      <c r="A2125" s="10"/>
      <c r="C2125" s="13"/>
    </row>
    <row r="2126" spans="1:3">
      <c r="A2126" s="10"/>
      <c r="C2126" s="13"/>
    </row>
    <row r="2127" spans="1:3">
      <c r="A2127" s="10"/>
      <c r="C2127" s="13"/>
    </row>
    <row r="2128" spans="1:3">
      <c r="A2128" s="10"/>
      <c r="C2128" s="13"/>
    </row>
    <row r="2129" spans="1:3">
      <c r="A2129" s="10"/>
      <c r="C2129" s="13"/>
    </row>
    <row r="2130" spans="1:3">
      <c r="A2130" s="10"/>
      <c r="C2130" s="13"/>
    </row>
    <row r="2131" spans="1:3">
      <c r="A2131" s="10"/>
      <c r="C2131" s="13"/>
    </row>
    <row r="2132" spans="1:3">
      <c r="A2132" s="10"/>
      <c r="C2132" s="13"/>
    </row>
    <row r="2133" spans="1:3">
      <c r="A2133" s="10"/>
      <c r="C2133" s="13"/>
    </row>
    <row r="2134" spans="1:3">
      <c r="A2134" s="10"/>
      <c r="C2134" s="13"/>
    </row>
    <row r="2135" spans="1:3">
      <c r="A2135" s="10"/>
      <c r="C2135" s="13"/>
    </row>
    <row r="2136" spans="1:3">
      <c r="A2136" s="10"/>
      <c r="C2136" s="13"/>
    </row>
    <row r="2137" spans="1:3">
      <c r="A2137" s="10"/>
      <c r="C2137" s="13"/>
    </row>
    <row r="2138" spans="1:3">
      <c r="A2138" s="10"/>
      <c r="C2138" s="13"/>
    </row>
    <row r="2139" spans="1:3">
      <c r="A2139" s="10"/>
      <c r="C2139" s="13"/>
    </row>
    <row r="2140" spans="1:3">
      <c r="A2140" s="10"/>
      <c r="C2140" s="13"/>
    </row>
    <row r="2141" spans="1:3">
      <c r="A2141" s="10"/>
      <c r="C2141" s="13"/>
    </row>
    <row r="2142" spans="1:3">
      <c r="A2142" s="10"/>
      <c r="C2142" s="13"/>
    </row>
    <row r="2143" spans="1:3">
      <c r="A2143" s="10"/>
      <c r="C2143" s="13"/>
    </row>
    <row r="2144" spans="1:3">
      <c r="A2144" s="10"/>
      <c r="C2144" s="13"/>
    </row>
    <row r="2145" spans="1:3">
      <c r="A2145" s="10"/>
      <c r="C2145" s="13"/>
    </row>
    <row r="2146" spans="1:3">
      <c r="A2146" s="10"/>
      <c r="C2146" s="13"/>
    </row>
    <row r="2147" spans="1:3">
      <c r="A2147" s="10"/>
      <c r="C2147" s="13"/>
    </row>
    <row r="2148" spans="1:3">
      <c r="A2148" s="10"/>
      <c r="C2148" s="13"/>
    </row>
    <row r="2149" spans="1:3">
      <c r="A2149" s="10"/>
      <c r="C2149" s="13"/>
    </row>
    <row r="2150" spans="1:3">
      <c r="A2150" s="10"/>
      <c r="C2150" s="13"/>
    </row>
    <row r="2151" spans="1:3">
      <c r="A2151" s="10"/>
      <c r="C2151" s="13"/>
    </row>
    <row r="2152" spans="1:3">
      <c r="A2152" s="10"/>
      <c r="C2152" s="13"/>
    </row>
    <row r="2153" spans="1:3">
      <c r="A2153" s="10"/>
      <c r="C2153" s="13"/>
    </row>
    <row r="2154" spans="1:3">
      <c r="A2154" s="10"/>
      <c r="C2154" s="13"/>
    </row>
    <row r="2155" spans="1:3">
      <c r="A2155" s="10"/>
      <c r="C2155" s="13"/>
    </row>
    <row r="2156" spans="1:3">
      <c r="A2156" s="10"/>
      <c r="C2156" s="13"/>
    </row>
    <row r="2157" spans="1:3">
      <c r="A2157" s="10"/>
      <c r="C2157" s="13"/>
    </row>
    <row r="2158" spans="1:3">
      <c r="A2158" s="10"/>
      <c r="C2158" s="13"/>
    </row>
    <row r="2159" spans="1:3">
      <c r="A2159" s="10"/>
      <c r="C2159" s="13"/>
    </row>
    <row r="2160" spans="1:3">
      <c r="A2160" s="10"/>
      <c r="C2160" s="13"/>
    </row>
    <row r="2161" spans="1:3">
      <c r="A2161" s="10"/>
      <c r="C2161" s="13"/>
    </row>
    <row r="2162" spans="1:3">
      <c r="A2162" s="10"/>
      <c r="C2162" s="13"/>
    </row>
    <row r="2163" spans="1:3">
      <c r="A2163" s="10"/>
      <c r="C2163" s="13"/>
    </row>
    <row r="2164" spans="1:3">
      <c r="C2164" s="13"/>
    </row>
    <row r="2165" spans="1:3">
      <c r="C2165" s="13"/>
    </row>
    <row r="2166" spans="1:3">
      <c r="C2166" s="13"/>
    </row>
    <row r="2167" spans="1:3">
      <c r="C2167" s="13"/>
    </row>
    <row r="2168" spans="1:3">
      <c r="C2168" s="13"/>
    </row>
    <row r="2169" spans="1:3">
      <c r="C2169" s="13"/>
    </row>
    <row r="2170" spans="1:3">
      <c r="C2170" s="13"/>
    </row>
    <row r="2171" spans="1:3">
      <c r="C2171" s="13"/>
    </row>
    <row r="2172" spans="1:3">
      <c r="C2172" s="13"/>
    </row>
    <row r="2173" spans="1:3">
      <c r="C2173" s="13"/>
    </row>
    <row r="2174" spans="1:3">
      <c r="C2174" s="13"/>
    </row>
    <row r="2175" spans="1:3">
      <c r="C2175" s="13"/>
    </row>
    <row r="2176" spans="1:3">
      <c r="C2176" s="13"/>
    </row>
    <row r="2177" spans="3:3">
      <c r="C2177" s="13"/>
    </row>
    <row r="2178" spans="3:3">
      <c r="C2178" s="13"/>
    </row>
    <row r="2179" spans="3:3">
      <c r="C2179" s="13"/>
    </row>
    <row r="2180" spans="3:3">
      <c r="C2180" s="13"/>
    </row>
    <row r="2181" spans="3:3">
      <c r="C2181" s="13"/>
    </row>
    <row r="2182" spans="3:3">
      <c r="C2182" s="13"/>
    </row>
    <row r="2183" spans="3:3">
      <c r="C2183" s="13"/>
    </row>
    <row r="2184" spans="3:3">
      <c r="C2184" s="13"/>
    </row>
    <row r="2185" spans="3:3">
      <c r="C2185" s="13"/>
    </row>
    <row r="2186" spans="3:3">
      <c r="C2186" s="13"/>
    </row>
    <row r="2187" spans="3:3">
      <c r="C2187" s="13"/>
    </row>
    <row r="2188" spans="3:3">
      <c r="C2188" s="13"/>
    </row>
    <row r="2189" spans="3:3">
      <c r="C2189" s="13"/>
    </row>
    <row r="2190" spans="3:3">
      <c r="C2190" s="13"/>
    </row>
    <row r="2191" spans="3:3">
      <c r="C2191" s="13"/>
    </row>
    <row r="2192" spans="3:3">
      <c r="C2192" s="13"/>
    </row>
    <row r="2193" spans="3:3">
      <c r="C2193" s="13"/>
    </row>
    <row r="2194" spans="3:3">
      <c r="C2194" s="13"/>
    </row>
    <row r="2195" spans="3:3">
      <c r="C2195" s="13"/>
    </row>
    <row r="2196" spans="3:3">
      <c r="C2196" s="13"/>
    </row>
    <row r="2197" spans="3:3">
      <c r="C2197" s="13"/>
    </row>
    <row r="2198" spans="3:3">
      <c r="C2198" s="13"/>
    </row>
    <row r="2199" spans="3:3">
      <c r="C2199" s="13"/>
    </row>
    <row r="2200" spans="3:3">
      <c r="C2200" s="13"/>
    </row>
    <row r="2201" spans="3:3">
      <c r="C2201" s="13"/>
    </row>
    <row r="2202" spans="3:3">
      <c r="C2202" s="13"/>
    </row>
    <row r="2203" spans="3:3">
      <c r="C2203" s="13"/>
    </row>
    <row r="2204" spans="3:3">
      <c r="C2204" s="13"/>
    </row>
    <row r="2205" spans="3:3">
      <c r="C2205" s="13"/>
    </row>
    <row r="2206" spans="3:3">
      <c r="C2206" s="13"/>
    </row>
    <row r="2207" spans="3:3">
      <c r="C2207" s="13"/>
    </row>
    <row r="2208" spans="3:3">
      <c r="C2208" s="13"/>
    </row>
    <row r="2209" spans="3:3">
      <c r="C2209" s="13"/>
    </row>
    <row r="2210" spans="3:3">
      <c r="C2210" s="13"/>
    </row>
    <row r="2211" spans="3:3">
      <c r="C2211" s="13"/>
    </row>
    <row r="2212" spans="3:3">
      <c r="C2212" s="13"/>
    </row>
    <row r="2213" spans="3:3">
      <c r="C2213" s="13"/>
    </row>
    <row r="2214" spans="3:3">
      <c r="C2214" s="13"/>
    </row>
    <row r="2215" spans="3:3">
      <c r="C2215" s="13"/>
    </row>
    <row r="2216" spans="3:3">
      <c r="C2216" s="13"/>
    </row>
    <row r="2217" spans="3:3">
      <c r="C2217" s="13"/>
    </row>
    <row r="2218" spans="3:3">
      <c r="C2218" s="13"/>
    </row>
    <row r="2219" spans="3:3">
      <c r="C2219" s="13"/>
    </row>
    <row r="2220" spans="3:3">
      <c r="C2220" s="13"/>
    </row>
    <row r="2221" spans="3:3">
      <c r="C2221" s="13"/>
    </row>
    <row r="2222" spans="3:3">
      <c r="C2222" s="13"/>
    </row>
    <row r="2223" spans="3:3">
      <c r="C2223" s="13"/>
    </row>
    <row r="2224" spans="3:3">
      <c r="C2224" s="13"/>
    </row>
    <row r="2225" spans="3:3">
      <c r="C2225" s="13"/>
    </row>
    <row r="2226" spans="3:3">
      <c r="C2226" s="13"/>
    </row>
    <row r="2227" spans="3:3">
      <c r="C2227" s="13"/>
    </row>
    <row r="2228" spans="3:3">
      <c r="C2228" s="13"/>
    </row>
    <row r="2229" spans="3:3">
      <c r="C2229" s="13"/>
    </row>
    <row r="2230" spans="3:3">
      <c r="C2230" s="13"/>
    </row>
    <row r="2231" spans="3:3">
      <c r="C2231" s="13"/>
    </row>
    <row r="2232" spans="3:3">
      <c r="C2232" s="13"/>
    </row>
    <row r="2233" spans="3:3">
      <c r="C2233" s="13"/>
    </row>
    <row r="2234" spans="3:3">
      <c r="C2234" s="13"/>
    </row>
    <row r="2235" spans="3:3">
      <c r="C2235" s="13"/>
    </row>
    <row r="2236" spans="3:3">
      <c r="C2236" s="13"/>
    </row>
    <row r="2237" spans="3:3">
      <c r="C2237" s="13"/>
    </row>
    <row r="2238" spans="3:3">
      <c r="C2238" s="13"/>
    </row>
    <row r="2239" spans="3:3">
      <c r="C2239" s="13"/>
    </row>
    <row r="2240" spans="3:3">
      <c r="C2240" s="13"/>
    </row>
    <row r="2241" spans="3:3">
      <c r="C2241" s="13"/>
    </row>
    <row r="2242" spans="3:3">
      <c r="C2242" s="13"/>
    </row>
    <row r="2243" spans="3:3">
      <c r="C2243" s="13"/>
    </row>
    <row r="2244" spans="3:3">
      <c r="C2244" s="13"/>
    </row>
    <row r="2245" spans="3:3">
      <c r="C2245" s="13"/>
    </row>
    <row r="2246" spans="3:3">
      <c r="C2246" s="13"/>
    </row>
    <row r="2247" spans="3:3">
      <c r="C2247" s="13"/>
    </row>
    <row r="2248" spans="3:3">
      <c r="C2248" s="13"/>
    </row>
    <row r="2249" spans="3:3">
      <c r="C2249" s="13"/>
    </row>
    <row r="2250" spans="3:3">
      <c r="C2250" s="13"/>
    </row>
    <row r="2251" spans="3:3">
      <c r="C2251" s="13"/>
    </row>
    <row r="2252" spans="3:3">
      <c r="C2252" s="13"/>
    </row>
    <row r="2253" spans="3:3">
      <c r="C2253" s="13"/>
    </row>
    <row r="2254" spans="3:3">
      <c r="C2254" s="13"/>
    </row>
    <row r="2255" spans="3:3">
      <c r="C2255" s="13"/>
    </row>
    <row r="2256" spans="3:3">
      <c r="C2256" s="13"/>
    </row>
    <row r="2257" spans="3:3">
      <c r="C2257" s="13"/>
    </row>
    <row r="2258" spans="3:3">
      <c r="C2258" s="13"/>
    </row>
    <row r="2259" spans="3:3">
      <c r="C2259" s="13"/>
    </row>
    <row r="2260" spans="3:3">
      <c r="C2260" s="13"/>
    </row>
    <row r="2261" spans="3:3">
      <c r="C2261" s="13"/>
    </row>
    <row r="2262" spans="3:3">
      <c r="C2262" s="13"/>
    </row>
    <row r="2263" spans="3:3">
      <c r="C2263" s="13"/>
    </row>
    <row r="2264" spans="3:3">
      <c r="C2264" s="13"/>
    </row>
    <row r="2265" spans="3:3">
      <c r="C2265" s="13"/>
    </row>
    <row r="2266" spans="3:3">
      <c r="C2266" s="13"/>
    </row>
    <row r="2267" spans="3:3">
      <c r="C2267" s="13"/>
    </row>
    <row r="2268" spans="3:3">
      <c r="C2268" s="13"/>
    </row>
    <row r="2269" spans="3:3">
      <c r="C2269" s="13"/>
    </row>
    <row r="2270" spans="3:3">
      <c r="C2270" s="13"/>
    </row>
    <row r="2271" spans="3:3">
      <c r="C2271" s="13"/>
    </row>
    <row r="2272" spans="3:3">
      <c r="C2272" s="13"/>
    </row>
    <row r="2273" spans="3:3">
      <c r="C2273" s="13"/>
    </row>
    <row r="2274" spans="3:3">
      <c r="C2274" s="13"/>
    </row>
    <row r="2275" spans="3:3">
      <c r="C2275" s="13"/>
    </row>
    <row r="2276" spans="3:3">
      <c r="C2276" s="13"/>
    </row>
    <row r="2277" spans="3:3">
      <c r="C2277" s="13"/>
    </row>
    <row r="2278" spans="3:3">
      <c r="C2278" s="13"/>
    </row>
    <row r="2279" spans="3:3">
      <c r="C2279" s="13"/>
    </row>
    <row r="2280" spans="3:3">
      <c r="C2280" s="13"/>
    </row>
    <row r="2281" spans="3:3">
      <c r="C2281" s="13"/>
    </row>
    <row r="2282" spans="3:3">
      <c r="C2282" s="13"/>
    </row>
    <row r="2283" spans="3:3">
      <c r="C2283" s="13"/>
    </row>
    <row r="2284" spans="3:3">
      <c r="C2284" s="13"/>
    </row>
    <row r="2285" spans="3:3">
      <c r="C2285" s="13"/>
    </row>
    <row r="2286" spans="3:3">
      <c r="C2286" s="13"/>
    </row>
    <row r="2287" spans="3:3">
      <c r="C2287" s="13"/>
    </row>
    <row r="2288" spans="3:3">
      <c r="C2288" s="13"/>
    </row>
    <row r="2289" spans="3:3">
      <c r="C2289" s="13"/>
    </row>
    <row r="2290" spans="3:3">
      <c r="C2290" s="13"/>
    </row>
    <row r="2291" spans="3:3">
      <c r="C2291" s="13"/>
    </row>
    <row r="2292" spans="3:3">
      <c r="C2292" s="13"/>
    </row>
    <row r="2293" spans="3:3">
      <c r="C2293" s="13"/>
    </row>
    <row r="2294" spans="3:3">
      <c r="C2294" s="13"/>
    </row>
    <row r="2295" spans="3:3">
      <c r="C2295" s="13"/>
    </row>
    <row r="2296" spans="3:3">
      <c r="C2296" s="13"/>
    </row>
    <row r="2297" spans="3:3">
      <c r="C2297" s="13"/>
    </row>
    <row r="2298" spans="3:3">
      <c r="C2298" s="13"/>
    </row>
    <row r="2299" spans="3:3">
      <c r="C2299" s="13"/>
    </row>
    <row r="2300" spans="3:3">
      <c r="C2300" s="13"/>
    </row>
    <row r="2301" spans="3:3">
      <c r="C2301" s="13"/>
    </row>
    <row r="2302" spans="3:3">
      <c r="C2302" s="13"/>
    </row>
    <row r="2303" spans="3:3">
      <c r="C2303" s="13"/>
    </row>
    <row r="2304" spans="3:3">
      <c r="C2304" s="13"/>
    </row>
    <row r="2305" spans="3:3">
      <c r="C2305" s="13"/>
    </row>
    <row r="2306" spans="3:3">
      <c r="C2306" s="13"/>
    </row>
    <row r="2307" spans="3:3">
      <c r="C2307" s="13"/>
    </row>
    <row r="2308" spans="3:3">
      <c r="C2308" s="13"/>
    </row>
    <row r="2309" spans="3:3">
      <c r="C2309" s="13"/>
    </row>
    <row r="2310" spans="3:3">
      <c r="C2310" s="13"/>
    </row>
    <row r="2311" spans="3:3">
      <c r="C2311" s="13"/>
    </row>
    <row r="2312" spans="3:3">
      <c r="C2312" s="13"/>
    </row>
    <row r="2313" spans="3:3">
      <c r="C2313" s="13"/>
    </row>
    <row r="2314" spans="3:3">
      <c r="C2314" s="13"/>
    </row>
    <row r="2315" spans="3:3">
      <c r="C2315" s="13"/>
    </row>
    <row r="2316" spans="3:3">
      <c r="C2316" s="13"/>
    </row>
    <row r="2317" spans="3:3">
      <c r="C2317" s="13"/>
    </row>
    <row r="2318" spans="3:3">
      <c r="C2318" s="13"/>
    </row>
    <row r="2319" spans="3:3">
      <c r="C2319" s="13"/>
    </row>
    <row r="2320" spans="3:3">
      <c r="C2320" s="13"/>
    </row>
    <row r="2321" spans="3:3">
      <c r="C2321" s="13"/>
    </row>
    <row r="2322" spans="3:3">
      <c r="C2322" s="13"/>
    </row>
    <row r="2323" spans="3:3">
      <c r="C2323" s="13"/>
    </row>
    <row r="2324" spans="3:3">
      <c r="C2324" s="13"/>
    </row>
    <row r="2325" spans="3:3">
      <c r="C2325" s="13"/>
    </row>
    <row r="2326" spans="3:3">
      <c r="C2326" s="13"/>
    </row>
    <row r="2327" spans="3:3">
      <c r="C2327" s="13"/>
    </row>
    <row r="2328" spans="3:3">
      <c r="C2328" s="13"/>
    </row>
    <row r="2329" spans="3:3">
      <c r="C2329" s="13"/>
    </row>
    <row r="2330" spans="3:3">
      <c r="C2330" s="13"/>
    </row>
    <row r="2331" spans="3:3">
      <c r="C2331" s="13"/>
    </row>
    <row r="2332" spans="3:3">
      <c r="C2332" s="13"/>
    </row>
    <row r="2333" spans="3:3">
      <c r="C2333" s="13"/>
    </row>
    <row r="2334" spans="3:3">
      <c r="C2334" s="13"/>
    </row>
    <row r="2335" spans="3:3">
      <c r="C2335" s="13"/>
    </row>
    <row r="2336" spans="3:3">
      <c r="C2336" s="13"/>
    </row>
    <row r="2337" spans="3:3">
      <c r="C2337" s="13"/>
    </row>
    <row r="2338" spans="3:3">
      <c r="C2338" s="13"/>
    </row>
    <row r="2339" spans="3:3">
      <c r="C2339" s="13"/>
    </row>
    <row r="2340" spans="3:3">
      <c r="C2340" s="13"/>
    </row>
    <row r="2341" spans="3:3">
      <c r="C2341" s="13"/>
    </row>
    <row r="2342" spans="3:3">
      <c r="C2342" s="13"/>
    </row>
    <row r="2343" spans="3:3">
      <c r="C2343" s="13"/>
    </row>
    <row r="2344" spans="3:3">
      <c r="C2344" s="13"/>
    </row>
    <row r="2345" spans="3:3">
      <c r="C2345" s="13"/>
    </row>
    <row r="2346" spans="3:3">
      <c r="C2346" s="13"/>
    </row>
    <row r="2347" spans="3:3">
      <c r="C2347" s="13"/>
    </row>
    <row r="2348" spans="3:3">
      <c r="C2348" s="13"/>
    </row>
    <row r="2349" spans="3:3">
      <c r="C2349" s="13"/>
    </row>
    <row r="2350" spans="3:3">
      <c r="C2350" s="13"/>
    </row>
    <row r="2351" spans="3:3">
      <c r="C2351" s="13"/>
    </row>
    <row r="2352" spans="3:3">
      <c r="C2352" s="13"/>
    </row>
    <row r="2353" spans="3:3">
      <c r="C2353" s="13"/>
    </row>
    <row r="2354" spans="3:3">
      <c r="C2354" s="13"/>
    </row>
    <row r="2355" spans="3:3">
      <c r="C2355" s="13"/>
    </row>
    <row r="2356" spans="3:3">
      <c r="C2356" s="13"/>
    </row>
    <row r="2357" spans="3:3">
      <c r="C2357" s="13"/>
    </row>
    <row r="2358" spans="3:3">
      <c r="C2358" s="13"/>
    </row>
    <row r="2359" spans="3:3">
      <c r="C2359" s="13"/>
    </row>
    <row r="2360" spans="3:3">
      <c r="C2360" s="13"/>
    </row>
    <row r="2361" spans="3:3">
      <c r="C2361" s="13"/>
    </row>
    <row r="2362" spans="3:3">
      <c r="C2362" s="13"/>
    </row>
    <row r="2363" spans="3:3">
      <c r="C2363" s="13"/>
    </row>
    <row r="2364" spans="3:3">
      <c r="C2364" s="13"/>
    </row>
    <row r="2365" spans="3:3">
      <c r="C2365" s="13"/>
    </row>
    <row r="2366" spans="3:3">
      <c r="C2366" s="13"/>
    </row>
    <row r="2367" spans="3:3">
      <c r="C2367" s="13"/>
    </row>
    <row r="2368" spans="3:3">
      <c r="C2368" s="13"/>
    </row>
    <row r="2369" spans="3:3">
      <c r="C2369" s="13"/>
    </row>
    <row r="2370" spans="3:3">
      <c r="C2370" s="13"/>
    </row>
    <row r="2371" spans="3:3">
      <c r="C2371" s="13"/>
    </row>
    <row r="2372" spans="3:3">
      <c r="C2372" s="13"/>
    </row>
    <row r="2373" spans="3:3">
      <c r="C2373" s="13"/>
    </row>
    <row r="2374" spans="3:3">
      <c r="C2374" s="13"/>
    </row>
    <row r="2375" spans="3:3">
      <c r="C2375" s="13"/>
    </row>
    <row r="2376" spans="3:3">
      <c r="C2376" s="13"/>
    </row>
    <row r="2377" spans="3:3">
      <c r="C2377" s="13"/>
    </row>
    <row r="2378" spans="3:3">
      <c r="C2378" s="13"/>
    </row>
    <row r="2379" spans="3:3">
      <c r="C2379" s="13"/>
    </row>
    <row r="2380" spans="3:3">
      <c r="C2380" s="13"/>
    </row>
    <row r="2381" spans="3:3">
      <c r="C2381" s="13"/>
    </row>
    <row r="2382" spans="3:3">
      <c r="C2382" s="13"/>
    </row>
    <row r="2383" spans="3:3">
      <c r="C2383" s="13"/>
    </row>
    <row r="2384" spans="3:3">
      <c r="C2384" s="13"/>
    </row>
    <row r="2385" spans="3:3">
      <c r="C2385" s="13"/>
    </row>
    <row r="2386" spans="3:3">
      <c r="C2386" s="13"/>
    </row>
    <row r="2387" spans="3:3">
      <c r="C2387" s="13"/>
    </row>
    <row r="2388" spans="3:3">
      <c r="C2388" s="13"/>
    </row>
    <row r="2389" spans="3:3">
      <c r="C2389" s="13"/>
    </row>
    <row r="2390" spans="3:3">
      <c r="C2390" s="13"/>
    </row>
    <row r="2391" spans="3:3">
      <c r="C2391" s="13"/>
    </row>
    <row r="2392" spans="3:3">
      <c r="C2392" s="13"/>
    </row>
    <row r="2393" spans="3:3">
      <c r="C2393" s="13"/>
    </row>
    <row r="2394" spans="3:3">
      <c r="C2394" s="13"/>
    </row>
    <row r="2395" spans="3:3">
      <c r="C2395" s="13"/>
    </row>
    <row r="2396" spans="3:3">
      <c r="C2396" s="13"/>
    </row>
    <row r="2397" spans="3:3">
      <c r="C2397" s="13"/>
    </row>
    <row r="2398" spans="3:3">
      <c r="C2398" s="13"/>
    </row>
    <row r="2399" spans="3:3">
      <c r="C2399" s="13"/>
    </row>
    <row r="2400" spans="3:3">
      <c r="C2400" s="13"/>
    </row>
    <row r="2401" spans="3:3">
      <c r="C2401" s="13"/>
    </row>
    <row r="2402" spans="3:3">
      <c r="C2402" s="13"/>
    </row>
    <row r="2403" spans="3:3">
      <c r="C2403" s="13"/>
    </row>
    <row r="2404" spans="3:3">
      <c r="C2404" s="13"/>
    </row>
    <row r="2405" spans="3:3">
      <c r="C2405" s="13"/>
    </row>
    <row r="2406" spans="3:3">
      <c r="C2406" s="13"/>
    </row>
    <row r="2407" spans="3:3">
      <c r="C2407" s="13"/>
    </row>
    <row r="2408" spans="3:3">
      <c r="C2408" s="13"/>
    </row>
    <row r="2409" spans="3:3">
      <c r="C2409" s="13"/>
    </row>
    <row r="2410" spans="3:3">
      <c r="C2410" s="13"/>
    </row>
    <row r="2411" spans="3:3">
      <c r="C2411" s="13"/>
    </row>
    <row r="2412" spans="3:3">
      <c r="C2412" s="13"/>
    </row>
    <row r="2413" spans="3:3">
      <c r="C2413" s="13"/>
    </row>
    <row r="2414" spans="3:3">
      <c r="C2414" s="13"/>
    </row>
    <row r="2415" spans="3:3">
      <c r="C2415" s="13"/>
    </row>
    <row r="2416" spans="3:3">
      <c r="C2416" s="13"/>
    </row>
    <row r="2417" spans="3:3">
      <c r="C2417" s="13"/>
    </row>
    <row r="2418" spans="3:3">
      <c r="C2418" s="13"/>
    </row>
    <row r="2419" spans="3:3">
      <c r="C2419" s="13"/>
    </row>
    <row r="2420" spans="3:3">
      <c r="C2420" s="13"/>
    </row>
    <row r="2421" spans="3:3">
      <c r="C2421" s="13"/>
    </row>
    <row r="2422" spans="3:3">
      <c r="C2422" s="13"/>
    </row>
    <row r="2423" spans="3:3">
      <c r="C2423" s="13"/>
    </row>
    <row r="2424" spans="3:3">
      <c r="C2424" s="13"/>
    </row>
    <row r="2425" spans="3:3">
      <c r="C2425" s="13"/>
    </row>
    <row r="2426" spans="3:3">
      <c r="C2426" s="13"/>
    </row>
    <row r="2427" spans="3:3">
      <c r="C2427" s="13"/>
    </row>
    <row r="2428" spans="3:3">
      <c r="C2428" s="13"/>
    </row>
    <row r="2429" spans="3:3">
      <c r="C2429" s="13"/>
    </row>
    <row r="2430" spans="3:3">
      <c r="C2430" s="13"/>
    </row>
    <row r="2431" spans="3:3">
      <c r="C2431" s="13"/>
    </row>
    <row r="2432" spans="3:3">
      <c r="C2432" s="13"/>
    </row>
    <row r="2433" spans="3:3">
      <c r="C2433" s="13"/>
    </row>
    <row r="2434" spans="3:3">
      <c r="C2434" s="13"/>
    </row>
    <row r="2435" spans="3:3">
      <c r="C2435" s="13"/>
    </row>
    <row r="2436" spans="3:3">
      <c r="C2436" s="13"/>
    </row>
    <row r="2437" spans="3:3">
      <c r="C2437" s="13"/>
    </row>
    <row r="2438" spans="3:3">
      <c r="C2438" s="13"/>
    </row>
    <row r="2439" spans="3:3">
      <c r="C2439" s="13"/>
    </row>
    <row r="2440" spans="3:3">
      <c r="C2440" s="13"/>
    </row>
    <row r="2441" spans="3:3">
      <c r="C2441" s="13"/>
    </row>
    <row r="2442" spans="3:3">
      <c r="C2442" s="13"/>
    </row>
    <row r="2443" spans="3:3">
      <c r="C2443" s="13"/>
    </row>
    <row r="2444" spans="3:3">
      <c r="C2444" s="13"/>
    </row>
    <row r="2445" spans="3:3">
      <c r="C2445" s="13"/>
    </row>
    <row r="2446" spans="3:3">
      <c r="C2446" s="13"/>
    </row>
    <row r="2447" spans="3:3">
      <c r="C2447" s="13"/>
    </row>
    <row r="2448" spans="3:3">
      <c r="C2448" s="13"/>
    </row>
    <row r="2449" spans="3:3">
      <c r="C2449" s="13"/>
    </row>
    <row r="2450" spans="3:3">
      <c r="C2450" s="13"/>
    </row>
    <row r="2451" spans="3:3">
      <c r="C2451" s="13"/>
    </row>
    <row r="2452" spans="3:3">
      <c r="C2452" s="13"/>
    </row>
    <row r="2453" spans="3:3">
      <c r="C2453" s="13"/>
    </row>
    <row r="2454" spans="3:3">
      <c r="C2454" s="13"/>
    </row>
    <row r="2455" spans="3:3">
      <c r="C2455" s="13"/>
    </row>
    <row r="2456" spans="3:3">
      <c r="C2456" s="13"/>
    </row>
    <row r="2457" spans="3:3">
      <c r="C2457" s="13"/>
    </row>
    <row r="2458" spans="3:3">
      <c r="C2458" s="13"/>
    </row>
    <row r="2459" spans="3:3">
      <c r="C2459" s="13"/>
    </row>
    <row r="2460" spans="3:3">
      <c r="C2460" s="13"/>
    </row>
    <row r="2461" spans="3:3">
      <c r="C2461" s="13"/>
    </row>
    <row r="2462" spans="3:3">
      <c r="C2462" s="13"/>
    </row>
    <row r="2463" spans="3:3">
      <c r="C2463" s="13"/>
    </row>
    <row r="2464" spans="3:3">
      <c r="C2464" s="13"/>
    </row>
    <row r="2465" spans="3:3">
      <c r="C2465" s="13"/>
    </row>
    <row r="2466" spans="3:3">
      <c r="C2466" s="13"/>
    </row>
    <row r="2467" spans="3:3">
      <c r="C2467" s="13"/>
    </row>
    <row r="2468" spans="3:3">
      <c r="C2468" s="13"/>
    </row>
    <row r="2469" spans="3:3">
      <c r="C2469" s="13"/>
    </row>
    <row r="2470" spans="3:3">
      <c r="C2470" s="13"/>
    </row>
    <row r="2471" spans="3:3">
      <c r="C2471" s="13"/>
    </row>
    <row r="2472" spans="3:3">
      <c r="C2472" s="13"/>
    </row>
    <row r="2473" spans="3:3">
      <c r="C2473" s="13"/>
    </row>
    <row r="2474" spans="3:3">
      <c r="C2474" s="13"/>
    </row>
    <row r="2475" spans="3:3">
      <c r="C2475" s="13"/>
    </row>
    <row r="2476" spans="3:3">
      <c r="C2476" s="13"/>
    </row>
    <row r="2477" spans="3:3">
      <c r="C2477" s="13"/>
    </row>
    <row r="2478" spans="3:3">
      <c r="C2478" s="13"/>
    </row>
    <row r="2479" spans="3:3">
      <c r="C2479" s="13"/>
    </row>
    <row r="2480" spans="3:3">
      <c r="C2480" s="13"/>
    </row>
    <row r="2481" spans="3:3">
      <c r="C2481" s="13"/>
    </row>
    <row r="2482" spans="3:3">
      <c r="C2482" s="13"/>
    </row>
    <row r="2483" spans="3:3">
      <c r="C2483" s="13"/>
    </row>
    <row r="2484" spans="3:3">
      <c r="C2484" s="13"/>
    </row>
    <row r="2485" spans="3:3">
      <c r="C2485" s="13"/>
    </row>
    <row r="2486" spans="3:3">
      <c r="C2486" s="13"/>
    </row>
    <row r="2487" spans="3:3">
      <c r="C2487" s="13"/>
    </row>
    <row r="2488" spans="3:3">
      <c r="C2488" s="13"/>
    </row>
    <row r="2489" spans="3:3">
      <c r="C2489" s="13"/>
    </row>
    <row r="2490" spans="3:3">
      <c r="C2490" s="13"/>
    </row>
    <row r="2491" spans="3:3">
      <c r="C2491" s="13"/>
    </row>
    <row r="2492" spans="3:3">
      <c r="C2492" s="13"/>
    </row>
    <row r="2493" spans="3:3">
      <c r="C2493" s="13"/>
    </row>
    <row r="2494" spans="3:3">
      <c r="C2494" s="13"/>
    </row>
    <row r="2495" spans="3:3">
      <c r="C2495" s="13"/>
    </row>
    <row r="2496" spans="3:3">
      <c r="C2496" s="13"/>
    </row>
    <row r="2497" spans="3:3">
      <c r="C2497" s="13"/>
    </row>
    <row r="2498" spans="3:3">
      <c r="C2498" s="13"/>
    </row>
    <row r="2499" spans="3:3">
      <c r="C2499" s="13"/>
    </row>
    <row r="2500" spans="3:3">
      <c r="C2500" s="13"/>
    </row>
    <row r="2501" spans="3:3">
      <c r="C2501" s="13"/>
    </row>
    <row r="2502" spans="3:3">
      <c r="C2502" s="13"/>
    </row>
    <row r="2503" spans="3:3">
      <c r="C2503" s="13"/>
    </row>
    <row r="2504" spans="3:3">
      <c r="C2504" s="13"/>
    </row>
    <row r="2505" spans="3:3">
      <c r="C2505" s="13"/>
    </row>
    <row r="2506" spans="3:3">
      <c r="C2506" s="13"/>
    </row>
    <row r="2507" spans="3:3">
      <c r="C2507" s="13"/>
    </row>
    <row r="2508" spans="3:3">
      <c r="C2508" s="13"/>
    </row>
    <row r="2509" spans="3:3">
      <c r="C2509" s="13"/>
    </row>
    <row r="2510" spans="3:3">
      <c r="C2510" s="13"/>
    </row>
    <row r="2511" spans="3:3">
      <c r="C2511" s="13"/>
    </row>
    <row r="2512" spans="3:3">
      <c r="C2512" s="13"/>
    </row>
    <row r="2513" spans="3:3">
      <c r="C2513" s="13"/>
    </row>
  </sheetData>
  <protectedRanges>
    <protectedRange sqref="A396:D404" name="Range1"/>
  </protectedRanges>
  <phoneticPr fontId="10" type="noConversion"/>
  <hyperlinks>
    <hyperlink ref="H4000" r:id="rId1" display="http://vsolj.cetus-net.org/bulletin.html" xr:uid="{00000000-0004-0000-0000-000000000000}"/>
    <hyperlink ref="H65337" r:id="rId2" display="http://vsolj.cetus-net.org/bulletin.html" xr:uid="{00000000-0004-0000-0000-000001000000}"/>
    <hyperlink ref="H65330" r:id="rId3" display="http://vsolj.cetus-net.org/bulletin.html" xr:uid="{00000000-0004-0000-0000-000002000000}"/>
    <hyperlink ref="AP2827" r:id="rId4" display="http://cdsbib.u-strasbg.fr/cgi-bin/cdsbib?1990RMxAA..21..381G" xr:uid="{00000000-0004-0000-0000-000003000000}"/>
    <hyperlink ref="AP2830" r:id="rId5" display="http://cdsbib.u-strasbg.fr/cgi-bin/cdsbib?1990RMxAA..21..381G" xr:uid="{00000000-0004-0000-0000-000004000000}"/>
    <hyperlink ref="AP2828" r:id="rId6" display="http://cdsbib.u-strasbg.fr/cgi-bin/cdsbib?1990RMxAA..21..381G" xr:uid="{00000000-0004-0000-0000-000005000000}"/>
    <hyperlink ref="AP2806" r:id="rId7" display="http://cdsbib.u-strasbg.fr/cgi-bin/cdsbib?1990RMxAA..21..381G" xr:uid="{00000000-0004-0000-0000-000006000000}"/>
    <hyperlink ref="I65337" r:id="rId8" display="http://vsolj.cetus-net.org/bulletin.html" xr:uid="{00000000-0004-0000-0000-000007000000}"/>
    <hyperlink ref="AQ2940" r:id="rId9" display="http://cdsbib.u-strasbg.fr/cgi-bin/cdsbib?1990RMxAA..21..381G" xr:uid="{00000000-0004-0000-0000-000008000000}"/>
    <hyperlink ref="AQ1209" r:id="rId10" display="http://cdsbib.u-strasbg.fr/cgi-bin/cdsbib?1990RMxAA..21..381G" xr:uid="{00000000-0004-0000-0000-000009000000}"/>
    <hyperlink ref="AQ2941" r:id="rId11" display="http://cdsbib.u-strasbg.fr/cgi-bin/cdsbib?1990RMxAA..21..381G" xr:uid="{00000000-0004-0000-0000-00000A000000}"/>
    <hyperlink ref="H65334" r:id="rId12" display="https://www.aavso.org/ejaavso" xr:uid="{00000000-0004-0000-0000-00000B000000}"/>
    <hyperlink ref="H65365" r:id="rId13" display="http://vsolj.cetus-net.org/bulletin.html" xr:uid="{00000000-0004-0000-0000-00000C000000}"/>
    <hyperlink ref="H65358" r:id="rId14" display="https://www.aavso.org/ejaavso" xr:uid="{00000000-0004-0000-0000-00000D000000}"/>
    <hyperlink ref="I65365" r:id="rId15" display="http://vsolj.cetus-net.org/bulletin.html" xr:uid="{00000000-0004-0000-0000-00000E000000}"/>
    <hyperlink ref="AQ59015" r:id="rId16" display="http://cdsbib.u-strasbg.fr/cgi-bin/cdsbib?1990RMxAA..21..381G" xr:uid="{00000000-0004-0000-0000-00000F000000}"/>
    <hyperlink ref="H65362" r:id="rId17" display="https://www.aavso.org/ejaavso" xr:uid="{00000000-0004-0000-0000-000010000000}"/>
    <hyperlink ref="AP6379" r:id="rId18" display="http://cdsbib.u-strasbg.fr/cgi-bin/cdsbib?1990RMxAA..21..381G" xr:uid="{00000000-0004-0000-0000-000011000000}"/>
    <hyperlink ref="AP6382" r:id="rId19" display="http://cdsbib.u-strasbg.fr/cgi-bin/cdsbib?1990RMxAA..21..381G" xr:uid="{00000000-0004-0000-0000-000012000000}"/>
    <hyperlink ref="AP6380" r:id="rId20" display="http://cdsbib.u-strasbg.fr/cgi-bin/cdsbib?1990RMxAA..21..381G" xr:uid="{00000000-0004-0000-0000-000013000000}"/>
    <hyperlink ref="AP6364" r:id="rId21" display="http://cdsbib.u-strasbg.fr/cgi-bin/cdsbib?1990RMxAA..21..381G" xr:uid="{00000000-0004-0000-0000-000014000000}"/>
    <hyperlink ref="AQ6593" r:id="rId22" display="http://cdsbib.u-strasbg.fr/cgi-bin/cdsbib?1990RMxAA..21..381G" xr:uid="{00000000-0004-0000-0000-000015000000}"/>
    <hyperlink ref="AQ6597" r:id="rId23" display="http://cdsbib.u-strasbg.fr/cgi-bin/cdsbib?1990RMxAA..21..381G" xr:uid="{00000000-0004-0000-0000-000016000000}"/>
    <hyperlink ref="AQ1102" r:id="rId24" display="http://cdsbib.u-strasbg.fr/cgi-bin/cdsbib?1990RMxAA..21..381G" xr:uid="{00000000-0004-0000-0000-000017000000}"/>
    <hyperlink ref="I5239" r:id="rId25" display="http://vsolj.cetus-net.org/bulletin.html" xr:uid="{00000000-0004-0000-0000-000018000000}"/>
    <hyperlink ref="H5239" r:id="rId26" display="http://vsolj.cetus-net.org/bulletin.html" xr:uid="{00000000-0004-0000-0000-000019000000}"/>
    <hyperlink ref="AQ2665" r:id="rId27" display="http://cdsbib.u-strasbg.fr/cgi-bin/cdsbib?1990RMxAA..21..381G" xr:uid="{00000000-0004-0000-0000-00001A000000}"/>
    <hyperlink ref="AQ2664" r:id="rId28" display="http://cdsbib.u-strasbg.fr/cgi-bin/cdsbib?1990RMxAA..21..381G" xr:uid="{00000000-0004-0000-0000-00001B000000}"/>
    <hyperlink ref="AP2419" r:id="rId29" display="http://cdsbib.u-strasbg.fr/cgi-bin/cdsbib?1990RMxAA..21..381G" xr:uid="{00000000-0004-0000-0000-00001C000000}"/>
    <hyperlink ref="AP2445" r:id="rId30" display="http://cdsbib.u-strasbg.fr/cgi-bin/cdsbib?1990RMxAA..21..381G" xr:uid="{00000000-0004-0000-0000-00001D000000}"/>
    <hyperlink ref="AP2446" r:id="rId31" display="http://cdsbib.u-strasbg.fr/cgi-bin/cdsbib?1990RMxAA..21..381G" xr:uid="{00000000-0004-0000-0000-00001E000000}"/>
    <hyperlink ref="AP2442" r:id="rId32" display="http://cdsbib.u-strasbg.fr/cgi-bin/cdsbib?1990RMxAA..21..381G" xr:uid="{00000000-0004-0000-0000-00001F000000}"/>
  </hyperlinks>
  <pageMargins left="0.75" right="0.75" top="1" bottom="1" header="0.5" footer="0.5"/>
  <pageSetup orientation="portrait" verticalDpi="0" r:id="rId33"/>
  <headerFooter alignWithMargins="0"/>
  <drawing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8F359-299D-41A1-9518-C22CF559A28D}">
  <dimension ref="A1"/>
  <sheetViews>
    <sheetView workbookViewId="0"/>
  </sheetViews>
  <sheetFormatPr defaultRowHeight="12.7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945"/>
  <sheetViews>
    <sheetView workbookViewId="0">
      <selection activeCell="X2" sqref="X2"/>
    </sheetView>
  </sheetViews>
  <sheetFormatPr defaultRowHeight="12.75"/>
  <cols>
    <col min="2" max="2" width="10.7109375" customWidth="1"/>
    <col min="5" max="5" width="10.7109375" customWidth="1"/>
    <col min="6" max="6" width="13.140625" bestFit="1" customWidth="1"/>
  </cols>
  <sheetData>
    <row r="1" spans="1:35" ht="18.75" thickBot="1">
      <c r="A1" s="41" t="s">
        <v>160</v>
      </c>
      <c r="B1" s="12"/>
      <c r="C1" s="12"/>
      <c r="D1" s="25" t="s">
        <v>161</v>
      </c>
      <c r="E1" s="12"/>
      <c r="F1" s="12"/>
      <c r="G1" s="12"/>
      <c r="H1" s="12"/>
      <c r="I1" s="12"/>
      <c r="J1" s="12"/>
      <c r="K1" s="12"/>
      <c r="L1" s="12"/>
      <c r="M1" s="42" t="s">
        <v>162</v>
      </c>
      <c r="N1" s="12" t="s">
        <v>163</v>
      </c>
      <c r="O1" s="12">
        <f ca="1">H18*J18-I18*I18</f>
        <v>310719.37608364969</v>
      </c>
      <c r="P1" s="12" t="s">
        <v>240</v>
      </c>
      <c r="Q1" s="12"/>
      <c r="R1" s="12"/>
      <c r="S1" s="12"/>
      <c r="T1" s="12"/>
      <c r="U1" s="6" t="s">
        <v>217</v>
      </c>
      <c r="V1" s="69" t="s">
        <v>219</v>
      </c>
      <c r="W1" s="12"/>
      <c r="X1" s="12"/>
      <c r="Y1" s="12"/>
      <c r="Z1" s="12"/>
      <c r="AA1" s="12">
        <v>1</v>
      </c>
      <c r="AB1" s="12" t="s">
        <v>59</v>
      </c>
      <c r="AC1" s="12"/>
      <c r="AD1" s="12"/>
      <c r="AE1" s="12"/>
      <c r="AF1" s="12"/>
      <c r="AG1" s="12"/>
      <c r="AH1" s="12"/>
      <c r="AI1" s="12"/>
    </row>
    <row r="2" spans="1:3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42" t="s">
        <v>164</v>
      </c>
      <c r="N2" s="12" t="s">
        <v>165</v>
      </c>
      <c r="O2" s="12">
        <f ca="1">+F18*J18-H18*I18</f>
        <v>312718.02370643103</v>
      </c>
      <c r="P2" s="12" t="s">
        <v>241</v>
      </c>
      <c r="Q2" s="12"/>
      <c r="R2" s="12"/>
      <c r="S2" s="12"/>
      <c r="T2" s="12"/>
      <c r="U2" s="12">
        <v>0</v>
      </c>
      <c r="V2" s="12">
        <f t="shared" ref="V2:V18" ca="1" si="0">+E$4+E$5*U2+E$6*U2^2</f>
        <v>-1.5860353668136469E-3</v>
      </c>
      <c r="W2" s="12"/>
      <c r="X2" s="12"/>
      <c r="Y2" s="12"/>
      <c r="Z2" s="12"/>
      <c r="AA2" s="12">
        <v>2</v>
      </c>
      <c r="AB2" s="12" t="s">
        <v>38</v>
      </c>
      <c r="AC2" s="12"/>
      <c r="AD2" s="12"/>
      <c r="AE2" s="12"/>
      <c r="AF2" s="12"/>
      <c r="AG2" s="12"/>
      <c r="AH2" s="12"/>
      <c r="AI2" s="12"/>
    </row>
    <row r="3" spans="1:35" ht="13.5" thickBot="1">
      <c r="A3" s="12" t="s">
        <v>166</v>
      </c>
      <c r="B3" s="12" t="s">
        <v>167</v>
      </c>
      <c r="C3" s="12"/>
      <c r="D3" s="12"/>
      <c r="E3" s="43" t="s">
        <v>168</v>
      </c>
      <c r="F3" s="43" t="s">
        <v>169</v>
      </c>
      <c r="G3" s="43" t="s">
        <v>170</v>
      </c>
      <c r="H3" s="43" t="s">
        <v>171</v>
      </c>
      <c r="I3" s="12"/>
      <c r="J3" s="12"/>
      <c r="K3" s="12"/>
      <c r="L3" s="12"/>
      <c r="M3" s="42" t="s">
        <v>172</v>
      </c>
      <c r="N3" s="12" t="s">
        <v>173</v>
      </c>
      <c r="O3" s="12">
        <f ca="1">+F18*I18-H18*H18</f>
        <v>71406.798383115092</v>
      </c>
      <c r="P3" s="12" t="s">
        <v>242</v>
      </c>
      <c r="Q3" s="12"/>
      <c r="R3" s="12"/>
      <c r="S3" s="12"/>
      <c r="T3" s="12"/>
      <c r="U3" s="12">
        <v>0.2</v>
      </c>
      <c r="V3" s="12">
        <f t="shared" ca="1" si="0"/>
        <v>8.2216528574415092E-4</v>
      </c>
      <c r="W3" s="12"/>
      <c r="X3" s="12"/>
      <c r="Y3" s="12"/>
      <c r="Z3" s="12"/>
      <c r="AA3" s="12">
        <v>3</v>
      </c>
      <c r="AB3" s="12" t="s">
        <v>174</v>
      </c>
      <c r="AC3" s="12"/>
      <c r="AD3" s="12"/>
      <c r="AE3" s="12"/>
      <c r="AF3" s="12"/>
      <c r="AG3" s="12"/>
      <c r="AH3" s="12"/>
      <c r="AI3" s="12"/>
    </row>
    <row r="4" spans="1:35">
      <c r="A4" s="12" t="s">
        <v>175</v>
      </c>
      <c r="B4" s="12" t="s">
        <v>176</v>
      </c>
      <c r="C4" s="12"/>
      <c r="D4" s="44" t="s">
        <v>177</v>
      </c>
      <c r="E4" s="45">
        <f ca="1">(G18*O1-K18*O2+L18*O3)/O7</f>
        <v>-1.5860353668136469E-3</v>
      </c>
      <c r="F4" s="46">
        <f ca="1">+E7/O7*O18</f>
        <v>1.7425494876285948E-3</v>
      </c>
      <c r="G4" s="47">
        <f>+B18</f>
        <v>1</v>
      </c>
      <c r="H4" s="48">
        <f ca="1">ABS(F4/E4)</f>
        <v>1.098682617102912</v>
      </c>
      <c r="I4" s="12"/>
      <c r="J4" s="12"/>
      <c r="K4" s="12"/>
      <c r="L4" s="12"/>
      <c r="M4" s="42" t="s">
        <v>178</v>
      </c>
      <c r="N4" s="12" t="s">
        <v>179</v>
      </c>
      <c r="O4" s="12">
        <f ca="1">+C18*J18-H18*H18</f>
        <v>346846.82130148401</v>
      </c>
      <c r="P4" s="12" t="s">
        <v>243</v>
      </c>
      <c r="Q4" s="12"/>
      <c r="R4" s="12"/>
      <c r="S4" s="12"/>
      <c r="T4" s="12"/>
      <c r="U4" s="12">
        <v>0.4</v>
      </c>
      <c r="V4" s="12">
        <f t="shared" ca="1" si="0"/>
        <v>2.4383742242026036E-3</v>
      </c>
      <c r="W4" s="12"/>
      <c r="X4" s="12"/>
      <c r="Y4" s="12"/>
      <c r="Z4" s="12"/>
      <c r="AA4" s="12">
        <v>4</v>
      </c>
      <c r="AB4" s="12" t="s">
        <v>180</v>
      </c>
      <c r="AC4" s="12"/>
      <c r="AD4" s="12"/>
      <c r="AE4" s="12"/>
      <c r="AF4" s="12"/>
      <c r="AG4" s="12"/>
      <c r="AH4" s="12"/>
      <c r="AI4" s="12"/>
    </row>
    <row r="5" spans="1:35">
      <c r="A5" s="12" t="s">
        <v>181</v>
      </c>
      <c r="B5" s="49">
        <v>40323</v>
      </c>
      <c r="C5" s="12"/>
      <c r="D5" s="50" t="s">
        <v>182</v>
      </c>
      <c r="E5" s="51">
        <f ca="1">+(-G18*O2+K18*O4-L18*O5)/O7</f>
        <v>1.4020982548037351E-2</v>
      </c>
      <c r="F5" s="52">
        <f ca="1">P18*E7/O7</f>
        <v>2.0270489216007897E-3</v>
      </c>
      <c r="G5" s="53">
        <f>+B18/A18</f>
        <v>1E-4</v>
      </c>
      <c r="H5" s="48">
        <f ca="1">ABS(F5/E5)</f>
        <v>0.14457253011020507</v>
      </c>
      <c r="I5" s="12"/>
      <c r="J5" s="12"/>
      <c r="K5" s="12"/>
      <c r="L5" s="12"/>
      <c r="M5" s="42" t="s">
        <v>183</v>
      </c>
      <c r="N5" s="12" t="s">
        <v>184</v>
      </c>
      <c r="O5" s="12">
        <f ca="1">+C18*I18-F18*H18</f>
        <v>83835.381931806565</v>
      </c>
      <c r="P5" s="12" t="s">
        <v>244</v>
      </c>
      <c r="Q5" s="12"/>
      <c r="R5" s="12"/>
      <c r="S5" s="12"/>
      <c r="T5" s="12"/>
      <c r="U5" s="12">
        <v>0.6</v>
      </c>
      <c r="V5" s="12">
        <f t="shared" ca="1" si="0"/>
        <v>3.2625914485617112E-3</v>
      </c>
      <c r="W5" s="12"/>
      <c r="X5" s="12"/>
      <c r="Y5" s="12"/>
      <c r="Z5" s="12"/>
      <c r="AA5" s="12">
        <v>5</v>
      </c>
      <c r="AB5" s="12" t="s">
        <v>185</v>
      </c>
      <c r="AC5" s="12"/>
      <c r="AD5" s="12"/>
      <c r="AE5" s="12"/>
      <c r="AF5" s="12"/>
      <c r="AG5" s="12"/>
      <c r="AH5" s="12"/>
      <c r="AI5" s="12"/>
    </row>
    <row r="6" spans="1:35" ht="13.5" thickBot="1">
      <c r="A6" s="12"/>
      <c r="B6" s="12"/>
      <c r="C6" s="12"/>
      <c r="D6" s="54" t="s">
        <v>186</v>
      </c>
      <c r="E6" s="55">
        <f ca="1">+(G18*O3-K18*O5+L18*O6)/O7</f>
        <v>-9.8998964262418145E-3</v>
      </c>
      <c r="F6" s="56">
        <f ca="1">Q18*E7/O7</f>
        <v>5.3028188259593965E-4</v>
      </c>
      <c r="G6" s="57">
        <f>+B18/A18^2</f>
        <v>1E-8</v>
      </c>
      <c r="H6" s="48">
        <f ca="1">ABS(F6/E6)</f>
        <v>5.3564386915232055E-2</v>
      </c>
      <c r="I6" s="12"/>
      <c r="J6" s="12"/>
      <c r="K6" s="12"/>
      <c r="L6" s="12"/>
      <c r="M6" s="58" t="s">
        <v>187</v>
      </c>
      <c r="N6" s="59" t="s">
        <v>188</v>
      </c>
      <c r="O6" s="59">
        <f ca="1">+C18*H18-F18*F18</f>
        <v>21075.431000649492</v>
      </c>
      <c r="P6" s="12" t="s">
        <v>245</v>
      </c>
      <c r="Q6" s="12"/>
      <c r="R6" s="12"/>
      <c r="S6" s="12"/>
      <c r="T6" s="12"/>
      <c r="U6" s="12">
        <v>0.8</v>
      </c>
      <c r="V6" s="12">
        <f t="shared" ca="1" si="0"/>
        <v>3.2948169588214726E-3</v>
      </c>
      <c r="W6" s="12"/>
      <c r="X6" s="12"/>
      <c r="Y6" s="12"/>
      <c r="Z6" s="12"/>
      <c r="AA6" s="12">
        <v>6</v>
      </c>
      <c r="AB6" s="12" t="s">
        <v>189</v>
      </c>
      <c r="AC6" s="12"/>
      <c r="AD6" s="12"/>
      <c r="AE6" s="12"/>
      <c r="AF6" s="12"/>
      <c r="AG6" s="12"/>
      <c r="AH6" s="12"/>
      <c r="AI6" s="12"/>
    </row>
    <row r="7" spans="1:35">
      <c r="A7" s="12"/>
      <c r="B7" s="12"/>
      <c r="C7" s="12"/>
      <c r="D7" s="25" t="s">
        <v>190</v>
      </c>
      <c r="E7" s="60">
        <f ca="1">SQRT(N18/(B15-3))</f>
        <v>5.2307826569908825E-3</v>
      </c>
      <c r="F7" s="12"/>
      <c r="G7" s="61">
        <f>+B22</f>
        <v>8.8530940001874114E-2</v>
      </c>
      <c r="H7" s="12"/>
      <c r="I7" s="12"/>
      <c r="J7" s="12"/>
      <c r="K7" s="12"/>
      <c r="L7" s="12"/>
      <c r="M7" s="42" t="s">
        <v>191</v>
      </c>
      <c r="N7" s="12" t="s">
        <v>192</v>
      </c>
      <c r="O7" s="12">
        <f ca="1">+C18*O1-F18*O2+H18*O3</f>
        <v>1429314.6521937996</v>
      </c>
      <c r="P7" s="12"/>
      <c r="Q7" s="12"/>
      <c r="R7" s="12"/>
      <c r="S7" s="12"/>
      <c r="T7" s="12"/>
      <c r="U7" s="12">
        <v>1</v>
      </c>
      <c r="V7" s="12">
        <f t="shared" ca="1" si="0"/>
        <v>2.53505075498189E-3</v>
      </c>
      <c r="W7" s="12"/>
      <c r="X7" s="12"/>
      <c r="Y7" s="12"/>
      <c r="Z7" s="12"/>
      <c r="AA7" s="12">
        <v>7</v>
      </c>
      <c r="AB7" s="12" t="s">
        <v>193</v>
      </c>
      <c r="AC7" s="12"/>
      <c r="AD7" s="12"/>
      <c r="AE7" s="12"/>
      <c r="AF7" s="12"/>
      <c r="AG7" s="12"/>
      <c r="AH7" s="12"/>
      <c r="AI7" s="12"/>
    </row>
    <row r="8" spans="1:35">
      <c r="A8" s="11">
        <v>21</v>
      </c>
      <c r="B8" s="12" t="s">
        <v>197</v>
      </c>
      <c r="C8" s="90">
        <v>56</v>
      </c>
      <c r="D8" s="25" t="s">
        <v>194</v>
      </c>
      <c r="E8" s="12"/>
      <c r="F8" s="91">
        <f ca="1">CORREL(INDIRECT(E12):INDIRECT(E13),INDIRECT(M12):INDIRECT(M13))</f>
        <v>0.92996558726066114</v>
      </c>
      <c r="G8" s="60"/>
      <c r="H8" s="12"/>
      <c r="I8" s="12"/>
      <c r="J8" s="12"/>
      <c r="K8" s="61"/>
      <c r="L8" s="12"/>
      <c r="M8" s="12"/>
      <c r="N8" s="12"/>
      <c r="O8" s="12"/>
      <c r="P8" s="12"/>
      <c r="Q8" s="12"/>
      <c r="R8" s="12"/>
      <c r="S8" s="12"/>
      <c r="T8" s="12"/>
      <c r="U8" s="12">
        <v>1.2</v>
      </c>
      <c r="V8" s="12">
        <f t="shared" ca="1" si="0"/>
        <v>9.8329283704296291E-4</v>
      </c>
      <c r="W8" s="12"/>
      <c r="X8" s="12"/>
      <c r="Y8" s="12"/>
      <c r="Z8" s="12"/>
      <c r="AA8" s="12">
        <v>8</v>
      </c>
      <c r="AB8" s="12" t="s">
        <v>195</v>
      </c>
      <c r="AC8" s="12"/>
      <c r="AD8" s="12"/>
      <c r="AE8" s="12"/>
      <c r="AF8" s="12"/>
      <c r="AG8" s="12"/>
      <c r="AH8" s="12"/>
      <c r="AI8" s="12"/>
    </row>
    <row r="9" spans="1:35">
      <c r="A9" s="11">
        <f>20+COUNT(A21:A1440)</f>
        <v>362</v>
      </c>
      <c r="B9" s="12" t="s">
        <v>199</v>
      </c>
      <c r="C9" s="90">
        <f>A9</f>
        <v>362</v>
      </c>
      <c r="D9" s="12"/>
      <c r="E9" s="62">
        <f ca="1">E6*G6</f>
        <v>-9.8998964262418142E-11</v>
      </c>
      <c r="F9" s="63">
        <f ca="1">H6</f>
        <v>5.3564386915232055E-2</v>
      </c>
      <c r="G9" s="64">
        <f ca="1">F8</f>
        <v>0.92996558726066114</v>
      </c>
      <c r="H9" s="12"/>
      <c r="I9" s="12"/>
      <c r="J9" s="12"/>
      <c r="K9" s="61"/>
      <c r="L9" s="12"/>
      <c r="M9" s="12"/>
      <c r="N9" s="12"/>
      <c r="O9" s="12"/>
      <c r="P9" s="12"/>
      <c r="Q9" s="12"/>
      <c r="R9" s="12"/>
      <c r="S9" s="12"/>
      <c r="T9" s="12"/>
      <c r="U9" s="12">
        <v>1.4</v>
      </c>
      <c r="V9" s="12">
        <f t="shared" ca="1" si="0"/>
        <v>-1.3604567949953121E-3</v>
      </c>
      <c r="W9" s="12"/>
      <c r="X9" s="12"/>
      <c r="Y9" s="12"/>
      <c r="Z9" s="12"/>
      <c r="AA9" s="12">
        <v>9</v>
      </c>
      <c r="AB9" s="12" t="s">
        <v>108</v>
      </c>
      <c r="AC9" s="12"/>
      <c r="AD9" s="12"/>
      <c r="AE9" s="12"/>
      <c r="AF9" s="12"/>
      <c r="AG9" s="12"/>
      <c r="AH9" s="12"/>
      <c r="AI9" s="12"/>
    </row>
    <row r="10" spans="1:35">
      <c r="A10" s="12" t="s">
        <v>13</v>
      </c>
      <c r="B10" s="13">
        <v>0.46279589999999998</v>
      </c>
      <c r="C10" s="12"/>
      <c r="D10" s="12" t="s">
        <v>234</v>
      </c>
      <c r="E10" s="12">
        <f ca="1">2*E9*365.2422/B10</f>
        <v>-1.5626153777475982E-7</v>
      </c>
      <c r="F10">
        <f ca="1">+F9*E10</f>
        <v>-8.3700534693363853E-9</v>
      </c>
      <c r="G10" s="12" t="s">
        <v>235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>
        <v>1.6</v>
      </c>
      <c r="V10" s="12">
        <f t="shared" ca="1" si="0"/>
        <v>-4.4961981411329351E-3</v>
      </c>
      <c r="W10" s="12"/>
      <c r="X10" s="12"/>
      <c r="Y10" s="12"/>
      <c r="Z10" s="12"/>
      <c r="AA10" s="12">
        <v>10</v>
      </c>
      <c r="AB10" s="12" t="s">
        <v>196</v>
      </c>
      <c r="AC10" s="12"/>
      <c r="AD10" s="12"/>
      <c r="AE10" s="12"/>
      <c r="AF10" s="12"/>
      <c r="AG10" s="12"/>
      <c r="AH10" s="12"/>
      <c r="AI10" s="12"/>
    </row>
    <row r="11" spans="1:3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>
        <v>1.8</v>
      </c>
      <c r="V11" s="12">
        <f t="shared" ca="1" si="0"/>
        <v>-8.423931201369899E-3</v>
      </c>
      <c r="W11" s="12"/>
      <c r="X11" s="12"/>
      <c r="Y11" s="12"/>
      <c r="Z11" s="12"/>
      <c r="AA11" s="12">
        <v>11</v>
      </c>
      <c r="AB11" s="12" t="s">
        <v>71</v>
      </c>
      <c r="AC11" s="12"/>
      <c r="AD11" s="12"/>
      <c r="AE11" s="12"/>
      <c r="AF11" s="12"/>
      <c r="AG11" s="12"/>
      <c r="AH11" s="12"/>
      <c r="AI11" s="12"/>
    </row>
    <row r="12" spans="1:35">
      <c r="A12" s="12"/>
      <c r="B12" s="12"/>
      <c r="C12" s="3" t="str">
        <f t="shared" ref="C12:Q13" si="1">C$15&amp;$C8</f>
        <v>C56</v>
      </c>
      <c r="D12" s="3" t="str">
        <f t="shared" si="1"/>
        <v>D56</v>
      </c>
      <c r="E12" s="3" t="str">
        <f t="shared" si="1"/>
        <v>E56</v>
      </c>
      <c r="F12" s="3" t="str">
        <f t="shared" si="1"/>
        <v>F56</v>
      </c>
      <c r="G12" s="3" t="str">
        <f t="shared" ref="G12:Q12" si="2">G15&amp;$C8</f>
        <v>G56</v>
      </c>
      <c r="H12" s="3" t="str">
        <f t="shared" si="2"/>
        <v>H56</v>
      </c>
      <c r="I12" s="3" t="str">
        <f t="shared" si="2"/>
        <v>I56</v>
      </c>
      <c r="J12" s="3" t="str">
        <f t="shared" si="2"/>
        <v>J56</v>
      </c>
      <c r="K12" s="3" t="str">
        <f t="shared" si="2"/>
        <v>K56</v>
      </c>
      <c r="L12" s="3" t="str">
        <f t="shared" si="2"/>
        <v>L56</v>
      </c>
      <c r="M12" s="3" t="str">
        <f t="shared" si="2"/>
        <v>M56</v>
      </c>
      <c r="N12" s="3" t="str">
        <f t="shared" si="2"/>
        <v>N56</v>
      </c>
      <c r="O12" s="3" t="str">
        <f t="shared" si="2"/>
        <v>O56</v>
      </c>
      <c r="P12" s="3" t="str">
        <f t="shared" si="2"/>
        <v>P56</v>
      </c>
      <c r="Q12" s="3" t="str">
        <f t="shared" si="2"/>
        <v>Q56</v>
      </c>
      <c r="R12" s="12"/>
      <c r="S12" s="12"/>
      <c r="T12" s="12"/>
      <c r="U12" s="12">
        <v>2</v>
      </c>
      <c r="V12" s="12">
        <f t="shared" ca="1" si="0"/>
        <v>-1.3143655975706204E-2</v>
      </c>
      <c r="W12" s="12"/>
      <c r="X12" s="12"/>
      <c r="Y12" s="12"/>
      <c r="Z12" s="12"/>
      <c r="AA12" s="12">
        <v>12</v>
      </c>
      <c r="AB12" s="12" t="s">
        <v>198</v>
      </c>
      <c r="AC12" s="12"/>
      <c r="AD12" s="12"/>
      <c r="AE12" s="12"/>
      <c r="AF12" s="12"/>
      <c r="AG12" s="12"/>
      <c r="AH12" s="12"/>
      <c r="AI12" s="12"/>
    </row>
    <row r="13" spans="1:35">
      <c r="A13" s="12"/>
      <c r="B13" s="12"/>
      <c r="C13" s="3" t="str">
        <f t="shared" si="1"/>
        <v>C362</v>
      </c>
      <c r="D13" s="3" t="str">
        <f t="shared" si="1"/>
        <v>D362</v>
      </c>
      <c r="E13" s="3" t="str">
        <f t="shared" si="1"/>
        <v>E362</v>
      </c>
      <c r="F13" s="3" t="str">
        <f t="shared" si="1"/>
        <v>F362</v>
      </c>
      <c r="G13" s="3" t="str">
        <f t="shared" si="1"/>
        <v>G362</v>
      </c>
      <c r="H13" s="3" t="str">
        <f t="shared" si="1"/>
        <v>H362</v>
      </c>
      <c r="I13" s="3" t="str">
        <f t="shared" si="1"/>
        <v>I362</v>
      </c>
      <c r="J13" s="3" t="str">
        <f t="shared" si="1"/>
        <v>J362</v>
      </c>
      <c r="K13" s="3" t="str">
        <f t="shared" si="1"/>
        <v>K362</v>
      </c>
      <c r="L13" s="3" t="str">
        <f t="shared" si="1"/>
        <v>L362</v>
      </c>
      <c r="M13" s="3" t="str">
        <f t="shared" si="1"/>
        <v>M362</v>
      </c>
      <c r="N13" s="3" t="str">
        <f t="shared" si="1"/>
        <v>N362</v>
      </c>
      <c r="O13" s="3" t="str">
        <f t="shared" si="1"/>
        <v>O362</v>
      </c>
      <c r="P13" s="3" t="str">
        <f t="shared" si="1"/>
        <v>P362</v>
      </c>
      <c r="Q13" s="3" t="str">
        <f t="shared" si="1"/>
        <v>Q362</v>
      </c>
      <c r="R13" s="12"/>
      <c r="S13" s="12"/>
      <c r="T13" s="12"/>
      <c r="U13" s="12">
        <v>2.2000000000000002</v>
      </c>
      <c r="V13" s="12">
        <f t="shared" ca="1" si="0"/>
        <v>-1.865537246414186E-2</v>
      </c>
      <c r="W13" s="12"/>
      <c r="X13" s="12"/>
      <c r="Y13" s="12"/>
      <c r="Z13" s="12"/>
      <c r="AA13" s="12">
        <v>13</v>
      </c>
      <c r="AB13" s="12" t="s">
        <v>200</v>
      </c>
      <c r="AC13" s="12"/>
      <c r="AD13" s="12"/>
      <c r="AE13" s="12"/>
      <c r="AF13" s="12"/>
      <c r="AG13" s="12"/>
      <c r="AH13" s="12"/>
      <c r="AI13" s="12"/>
    </row>
    <row r="14" spans="1:3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>
        <v>2.4</v>
      </c>
      <c r="V14" s="12">
        <f t="shared" ca="1" si="0"/>
        <v>-2.4959080666676854E-2</v>
      </c>
      <c r="W14" s="12"/>
      <c r="X14" s="12"/>
      <c r="Y14" s="12"/>
      <c r="Z14" s="12"/>
      <c r="AA14" s="12">
        <v>14</v>
      </c>
      <c r="AB14" s="12" t="s">
        <v>201</v>
      </c>
      <c r="AC14" s="12"/>
      <c r="AD14" s="12"/>
      <c r="AE14" s="12"/>
      <c r="AF14" s="12"/>
      <c r="AG14" s="12"/>
      <c r="AH14" s="12"/>
      <c r="AI14" s="12"/>
    </row>
    <row r="15" spans="1:35">
      <c r="A15" s="25" t="s">
        <v>205</v>
      </c>
      <c r="B15" s="25">
        <f>C9-C8+1</f>
        <v>307</v>
      </c>
      <c r="C15" s="3" t="str">
        <f t="shared" ref="C15:Q15" si="3">VLOOKUP(C16,$AA1:$AB26,2,FALSE)</f>
        <v>C</v>
      </c>
      <c r="D15" s="3" t="str">
        <f t="shared" si="3"/>
        <v>D</v>
      </c>
      <c r="E15" s="3" t="str">
        <f t="shared" si="3"/>
        <v>E</v>
      </c>
      <c r="F15" s="3" t="str">
        <f t="shared" si="3"/>
        <v>F</v>
      </c>
      <c r="G15" s="3" t="str">
        <f t="shared" si="3"/>
        <v>G</v>
      </c>
      <c r="H15" s="3" t="str">
        <f t="shared" si="3"/>
        <v>H</v>
      </c>
      <c r="I15" s="3" t="str">
        <f t="shared" si="3"/>
        <v>I</v>
      </c>
      <c r="J15" s="3" t="str">
        <f t="shared" si="3"/>
        <v>J</v>
      </c>
      <c r="K15" s="3" t="str">
        <f t="shared" si="3"/>
        <v>K</v>
      </c>
      <c r="L15" s="3" t="str">
        <f t="shared" si="3"/>
        <v>L</v>
      </c>
      <c r="M15" s="3" t="str">
        <f t="shared" si="3"/>
        <v>M</v>
      </c>
      <c r="N15" s="3" t="str">
        <f t="shared" si="3"/>
        <v>N</v>
      </c>
      <c r="O15" s="3" t="str">
        <f t="shared" si="3"/>
        <v>O</v>
      </c>
      <c r="P15" s="3" t="str">
        <f t="shared" si="3"/>
        <v>P</v>
      </c>
      <c r="Q15" s="3" t="str">
        <f t="shared" si="3"/>
        <v>Q</v>
      </c>
      <c r="R15" s="12"/>
      <c r="S15" s="12"/>
      <c r="T15" s="12"/>
      <c r="U15" s="12">
        <v>2.6</v>
      </c>
      <c r="V15" s="12">
        <f t="shared" ca="1" si="0"/>
        <v>-3.2054780583311203E-2</v>
      </c>
      <c r="W15" s="12"/>
      <c r="X15" s="12"/>
      <c r="Y15" s="12"/>
      <c r="Z15" s="12"/>
      <c r="AA15" s="12">
        <v>15</v>
      </c>
      <c r="AB15" s="12" t="s">
        <v>202</v>
      </c>
      <c r="AC15" s="12"/>
      <c r="AD15" s="12"/>
      <c r="AE15" s="12"/>
      <c r="AF15" s="12"/>
      <c r="AG15" s="12"/>
      <c r="AH15" s="12"/>
      <c r="AI15" s="12"/>
    </row>
    <row r="16" spans="1:35">
      <c r="A16" s="3"/>
      <c r="B16" s="12"/>
      <c r="C16" s="3">
        <f>COLUMN()</f>
        <v>3</v>
      </c>
      <c r="D16" s="3">
        <f>COLUMN()</f>
        <v>4</v>
      </c>
      <c r="E16" s="3">
        <f>COLUMN()</f>
        <v>5</v>
      </c>
      <c r="F16" s="3">
        <f>COLUMN()</f>
        <v>6</v>
      </c>
      <c r="G16" s="3">
        <f>COLUMN()</f>
        <v>7</v>
      </c>
      <c r="H16" s="3">
        <f>COLUMN()</f>
        <v>8</v>
      </c>
      <c r="I16" s="3">
        <f>COLUMN()</f>
        <v>9</v>
      </c>
      <c r="J16" s="3">
        <f>COLUMN()</f>
        <v>10</v>
      </c>
      <c r="K16" s="3">
        <f>COLUMN()</f>
        <v>11</v>
      </c>
      <c r="L16" s="3">
        <f>COLUMN()</f>
        <v>12</v>
      </c>
      <c r="M16" s="3">
        <f>COLUMN()</f>
        <v>13</v>
      </c>
      <c r="N16" s="3">
        <f>COLUMN()</f>
        <v>14</v>
      </c>
      <c r="O16" s="3">
        <f>COLUMN()</f>
        <v>15</v>
      </c>
      <c r="P16" s="3">
        <f>COLUMN()</f>
        <v>16</v>
      </c>
      <c r="Q16" s="3">
        <f>COLUMN()</f>
        <v>17</v>
      </c>
      <c r="R16" s="12"/>
      <c r="S16" s="12"/>
      <c r="T16" s="12"/>
      <c r="U16" s="12">
        <v>2.8</v>
      </c>
      <c r="V16" s="12">
        <f t="shared" ca="1" si="0"/>
        <v>-3.9942472214044886E-2</v>
      </c>
      <c r="W16" s="12"/>
      <c r="X16" s="12"/>
      <c r="Y16" s="12"/>
      <c r="Z16" s="12"/>
      <c r="AA16" s="12">
        <v>16</v>
      </c>
      <c r="AB16" s="12" t="s">
        <v>203</v>
      </c>
      <c r="AC16" s="12"/>
      <c r="AD16" s="12"/>
      <c r="AE16" s="12"/>
      <c r="AF16" s="12"/>
      <c r="AG16" s="12"/>
      <c r="AH16" s="12"/>
      <c r="AI16" s="12"/>
    </row>
    <row r="17" spans="1:35">
      <c r="A17" s="25" t="s">
        <v>204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>
        <v>3</v>
      </c>
      <c r="V17" s="12">
        <f t="shared" ca="1" si="0"/>
        <v>-4.8622155558877923E-2</v>
      </c>
      <c r="W17" s="12"/>
      <c r="X17" s="12"/>
      <c r="Y17" s="12"/>
      <c r="Z17" s="12"/>
      <c r="AA17" s="12">
        <v>17</v>
      </c>
      <c r="AB17" s="12" t="s">
        <v>206</v>
      </c>
      <c r="AC17" s="12"/>
      <c r="AD17" s="12"/>
      <c r="AE17" s="12"/>
      <c r="AF17" s="12"/>
      <c r="AG17" s="12"/>
      <c r="AH17" s="12"/>
      <c r="AI17" s="12"/>
    </row>
    <row r="18" spans="1:35">
      <c r="A18" s="65">
        <v>10000</v>
      </c>
      <c r="B18" s="65">
        <v>1</v>
      </c>
      <c r="C18" s="12">
        <f ca="1">SUM(INDIRECT(C12):INDIRECT(C13))</f>
        <v>196.99999999999994</v>
      </c>
      <c r="D18" s="92">
        <f ca="1">SUM(INDIRECT(D12):INDIRECT(D13))</f>
        <v>554.42314999999917</v>
      </c>
      <c r="E18" s="92">
        <f ca="1">SUM(INDIRECT(E12):INDIRECT(E13))</f>
        <v>-4.3937212096061558</v>
      </c>
      <c r="F18" s="25">
        <f ca="1">SUM(INDIRECT(F12):INDIRECT(F13))</f>
        <v>422.75569999999993</v>
      </c>
      <c r="G18" s="25">
        <f ca="1">SUM(INDIRECT(G12):INDIRECT(G13))</f>
        <v>-4.4254943797066515</v>
      </c>
      <c r="H18" s="25">
        <f ca="1">SUM(INDIRECT(H12):INDIRECT(H13))</f>
        <v>1014.2020958535001</v>
      </c>
      <c r="I18" s="25">
        <f ca="1">SUM(INDIRECT(I12):INDIRECT(I13))</f>
        <v>2602.0055782021327</v>
      </c>
      <c r="J18" s="25">
        <f ca="1">SUM(INDIRECT(J12):INDIRECT(J13))</f>
        <v>6981.9934646452612</v>
      </c>
      <c r="K18" s="25">
        <f ca="1">SUM(INDIRECT(K12):INDIRECT(K13))</f>
        <v>-12.209981330283609</v>
      </c>
      <c r="L18" s="25">
        <f ca="1">SUM(INDIRECT(L12):INDIRECT(L13))</f>
        <v>-34.246897739942661</v>
      </c>
      <c r="M18" s="12"/>
      <c r="N18" s="12">
        <f ca="1">SUM(INDIRECT(N12):INDIRECT(N13))</f>
        <v>8.3177705102216865E-3</v>
      </c>
      <c r="O18" s="12">
        <f ca="1">SQRT(SUM(INDIRECT(O12):INDIRECT(O13)))</f>
        <v>476152.74389418971</v>
      </c>
      <c r="P18" s="12">
        <f ca="1">SQRT(SUM(INDIRECT(P12):INDIRECT(P13)))</f>
        <v>553892.39323210123</v>
      </c>
      <c r="Q18" s="12">
        <f ca="1">SQRT(SUM(INDIRECT(Q12):INDIRECT(Q13)))</f>
        <v>144899.85806890883</v>
      </c>
      <c r="R18" s="12"/>
      <c r="S18" s="12"/>
      <c r="T18" s="12"/>
      <c r="U18" s="12">
        <v>3.2</v>
      </c>
      <c r="V18" s="12">
        <f t="shared" ca="1" si="0"/>
        <v>-5.8093830617810323E-2</v>
      </c>
      <c r="W18" s="12"/>
      <c r="X18" s="12"/>
      <c r="Y18" s="12"/>
      <c r="Z18" s="12"/>
      <c r="AA18" s="12">
        <v>18</v>
      </c>
      <c r="AB18" s="12" t="s">
        <v>207</v>
      </c>
      <c r="AC18" s="12"/>
      <c r="AD18" s="12"/>
      <c r="AE18" s="12"/>
      <c r="AF18" s="12"/>
      <c r="AG18" s="12"/>
      <c r="AH18" s="12"/>
      <c r="AI18" s="12"/>
    </row>
    <row r="19" spans="1:35">
      <c r="A19" s="66" t="s">
        <v>208</v>
      </c>
      <c r="B19" s="12"/>
      <c r="C19" s="12"/>
      <c r="D19" s="12"/>
      <c r="E19" s="12"/>
      <c r="F19" s="67" t="s">
        <v>209</v>
      </c>
      <c r="G19" s="67" t="s">
        <v>210</v>
      </c>
      <c r="H19" s="67" t="s">
        <v>211</v>
      </c>
      <c r="I19" s="67" t="s">
        <v>212</v>
      </c>
      <c r="J19" s="67" t="s">
        <v>213</v>
      </c>
      <c r="K19" s="67" t="s">
        <v>214</v>
      </c>
      <c r="L19" s="67" t="s">
        <v>215</v>
      </c>
      <c r="M19" s="68"/>
      <c r="N19" s="68"/>
      <c r="O19" s="68"/>
      <c r="P19" s="68"/>
      <c r="Q19" s="68"/>
      <c r="R19" s="12"/>
      <c r="S19" s="12"/>
      <c r="T19" s="12"/>
      <c r="U19" s="12"/>
      <c r="V19" s="12"/>
      <c r="W19" s="12"/>
      <c r="X19" s="12"/>
      <c r="Y19" s="12"/>
      <c r="Z19" s="12"/>
      <c r="AA19" s="12">
        <v>19</v>
      </c>
      <c r="AB19" s="12" t="s">
        <v>216</v>
      </c>
      <c r="AC19" s="12"/>
      <c r="AD19" s="12"/>
      <c r="AE19" s="12"/>
      <c r="AF19" s="12"/>
      <c r="AG19" s="12"/>
      <c r="AH19" s="12"/>
      <c r="AI19" s="12"/>
    </row>
    <row r="20" spans="1:35" ht="15" thickBot="1">
      <c r="A20" s="6" t="s">
        <v>217</v>
      </c>
      <c r="B20" s="6" t="s">
        <v>218</v>
      </c>
      <c r="C20" s="6" t="s">
        <v>236</v>
      </c>
      <c r="D20" s="6" t="s">
        <v>217</v>
      </c>
      <c r="E20" s="6" t="s">
        <v>218</v>
      </c>
      <c r="F20" s="6" t="s">
        <v>237</v>
      </c>
      <c r="G20" s="6" t="s">
        <v>238</v>
      </c>
      <c r="H20" s="6" t="s">
        <v>246</v>
      </c>
      <c r="I20" s="6" t="s">
        <v>247</v>
      </c>
      <c r="J20" s="6" t="s">
        <v>248</v>
      </c>
      <c r="K20" s="6" t="s">
        <v>239</v>
      </c>
      <c r="L20" s="6" t="s">
        <v>249</v>
      </c>
      <c r="M20" s="69" t="s">
        <v>219</v>
      </c>
      <c r="N20" s="6" t="s">
        <v>220</v>
      </c>
      <c r="O20" s="6" t="s">
        <v>221</v>
      </c>
      <c r="P20" s="6" t="s">
        <v>222</v>
      </c>
      <c r="Q20" s="6" t="s">
        <v>223</v>
      </c>
      <c r="R20" s="43" t="s">
        <v>224</v>
      </c>
      <c r="S20" s="12"/>
      <c r="T20" s="12"/>
      <c r="U20" s="12"/>
      <c r="V20" s="12"/>
      <c r="W20" s="12"/>
      <c r="X20" s="12"/>
      <c r="Y20" s="12"/>
      <c r="Z20" s="12"/>
      <c r="AA20" s="12">
        <v>20</v>
      </c>
      <c r="AB20" s="12" t="s">
        <v>225</v>
      </c>
      <c r="AC20" s="12"/>
      <c r="AD20" s="12"/>
      <c r="AE20" s="12"/>
      <c r="AF20" s="12"/>
      <c r="AG20" s="12"/>
      <c r="AH20" s="12"/>
      <c r="AI20" s="12"/>
    </row>
    <row r="21" spans="1:35">
      <c r="A21" s="70">
        <v>-35829.5</v>
      </c>
      <c r="B21" s="70">
        <v>-0.11012546999700135</v>
      </c>
      <c r="C21" s="93">
        <v>0.1</v>
      </c>
      <c r="D21" s="71">
        <f>A21/A$18</f>
        <v>-3.5829499999999999</v>
      </c>
      <c r="E21" s="71">
        <f>B21/B$18</f>
        <v>-0.11012546999700135</v>
      </c>
      <c r="F21" s="11">
        <f>$C21*D21</f>
        <v>-0.35829500000000003</v>
      </c>
      <c r="G21" s="11">
        <f>$C21*E21</f>
        <v>-1.1012546999700135E-2</v>
      </c>
      <c r="H21" s="11">
        <f>C21*D21*D21</f>
        <v>1.28375307025</v>
      </c>
      <c r="I21" s="11">
        <f>C21*D21*D21*D21</f>
        <v>-4.5996230630522374</v>
      </c>
      <c r="J21" s="11">
        <f>C21*D21*D21*D21*D21</f>
        <v>16.480219453763013</v>
      </c>
      <c r="K21" s="11">
        <f>C21*E21*D21</f>
        <v>3.9457405272575595E-2</v>
      </c>
      <c r="L21" s="11">
        <f>C21*E21*D21*D21</f>
        <v>-0.14137391022137472</v>
      </c>
      <c r="M21" s="11">
        <f t="shared" ref="M21:M82" ca="1" si="4">+E$4+E$5*D21+E$6*D21^2</f>
        <v>-0.17891273911075337</v>
      </c>
      <c r="N21" s="11">
        <f ca="1">C21*(M21-E21)^2</f>
        <v>4.731688392127743E-4</v>
      </c>
      <c r="O21" s="94">
        <f ca="1">(C21*O$1-O$2*F21+O$3*H21)^2</f>
        <v>55124436951.748886</v>
      </c>
      <c r="P21" s="11">
        <f ca="1">(-C21*O$2+O$4*F21-O$5*H21)^2</f>
        <v>69258034754.935806</v>
      </c>
      <c r="Q21" s="11">
        <f ca="1">+(C21*O$3-F21*O$5+H21*O$6)^2</f>
        <v>4126023105.0458021</v>
      </c>
      <c r="R21" s="12">
        <f t="shared" ref="R21:R82" ca="1" si="5">+E21-M21</f>
        <v>6.878726911375202E-2</v>
      </c>
      <c r="S21" s="12"/>
      <c r="T21" s="12"/>
      <c r="U21" s="12"/>
      <c r="V21" s="12"/>
      <c r="W21" s="12"/>
      <c r="X21" s="12"/>
      <c r="Y21" s="12"/>
      <c r="Z21" s="12"/>
      <c r="AA21" s="12">
        <v>21</v>
      </c>
      <c r="AB21" s="12" t="s">
        <v>84</v>
      </c>
      <c r="AC21" s="12"/>
      <c r="AD21" s="12"/>
      <c r="AE21" s="12"/>
      <c r="AF21" s="12"/>
      <c r="AG21" s="12"/>
      <c r="AH21" s="12"/>
      <c r="AI21" s="12"/>
    </row>
    <row r="22" spans="1:35">
      <c r="A22" s="70">
        <v>-35341</v>
      </c>
      <c r="B22" s="70">
        <v>8.8530940001874114E-2</v>
      </c>
      <c r="C22" s="70">
        <v>0.1</v>
      </c>
      <c r="D22" s="71">
        <f t="shared" ref="D22:E83" si="6">A22/A$18</f>
        <v>-3.5341</v>
      </c>
      <c r="E22" s="71">
        <f t="shared" si="6"/>
        <v>8.8530940001874114E-2</v>
      </c>
      <c r="F22" s="11">
        <f t="shared" ref="F22:G83" si="7">$C22*D22</f>
        <v>-0.35341</v>
      </c>
      <c r="G22" s="11">
        <f t="shared" si="7"/>
        <v>8.8530940001874114E-3</v>
      </c>
      <c r="H22" s="11">
        <f t="shared" ref="H22:H83" si="8">C22*D22*D22</f>
        <v>1.2489862810000001</v>
      </c>
      <c r="I22" s="11">
        <f t="shared" ref="I22:I83" si="9">C22*D22*D22*D22</f>
        <v>-4.4140424156821005</v>
      </c>
      <c r="J22" s="11">
        <f t="shared" ref="J22:J83" si="10">C22*D22*D22*D22*D22</f>
        <v>15.599667301262112</v>
      </c>
      <c r="K22" s="11">
        <f t="shared" ref="K22:K83" si="11">C22*E22*D22</f>
        <v>-3.1287719506062329E-2</v>
      </c>
      <c r="L22" s="11">
        <f t="shared" ref="L22:L83" si="12">C22*E22*D22*D22</f>
        <v>0.11057392950637487</v>
      </c>
      <c r="M22" s="11">
        <f t="shared" ca="1" si="4"/>
        <v>-0.174785937986802</v>
      </c>
      <c r="N22" s="11">
        <f t="shared" ref="N22:N83" ca="1" si="13">C22*(M22-E22)^2</f>
        <v>6.9335778233703335E-3</v>
      </c>
      <c r="O22" s="94">
        <f t="shared" ref="O22:O83" ca="1" si="14">(C22*O$1-O$2*F22+O$3*H22)^2</f>
        <v>53257435672.563774</v>
      </c>
      <c r="P22" s="11">
        <f t="shared" ref="P22:P83" ca="1" si="15">(-C22*O$2+O$4*F22-O$5*H22)^2</f>
        <v>66853366362.063515</v>
      </c>
      <c r="Q22" s="11">
        <f t="shared" ref="Q22:Q83" ca="1" si="16">+(C22*O$3-F22*O$5+H22*O$6)^2</f>
        <v>3980583599.8801556</v>
      </c>
      <c r="R22" s="12">
        <f t="shared" ca="1" si="5"/>
        <v>0.26331687798867609</v>
      </c>
      <c r="S22" s="12"/>
      <c r="T22" s="12"/>
      <c r="U22" s="12"/>
      <c r="V22" s="12"/>
      <c r="W22" s="12"/>
      <c r="X22" s="12"/>
      <c r="Y22" s="12"/>
      <c r="Z22" s="12"/>
      <c r="AA22" s="12">
        <v>22</v>
      </c>
      <c r="AB22" s="12" t="s">
        <v>82</v>
      </c>
      <c r="AC22" s="12"/>
      <c r="AD22" s="12"/>
      <c r="AE22" s="12"/>
      <c r="AF22" s="12"/>
      <c r="AG22" s="12"/>
      <c r="AH22" s="12"/>
      <c r="AI22" s="12"/>
    </row>
    <row r="23" spans="1:35">
      <c r="A23" s="70">
        <v>-34823</v>
      </c>
      <c r="B23" s="70">
        <v>6.8784819999564206E-2</v>
      </c>
      <c r="C23" s="70">
        <v>0.1</v>
      </c>
      <c r="D23" s="71">
        <f t="shared" si="6"/>
        <v>-3.4823</v>
      </c>
      <c r="E23" s="71">
        <f t="shared" si="6"/>
        <v>6.8784819999564206E-2</v>
      </c>
      <c r="F23" s="11">
        <f t="shared" si="7"/>
        <v>-0.34823000000000004</v>
      </c>
      <c r="G23" s="11">
        <f t="shared" si="7"/>
        <v>6.8784819999564211E-3</v>
      </c>
      <c r="H23" s="11">
        <f t="shared" si="8"/>
        <v>1.2126413290000002</v>
      </c>
      <c r="I23" s="11">
        <f t="shared" si="9"/>
        <v>-4.2227808999767005</v>
      </c>
      <c r="J23" s="11">
        <f t="shared" si="10"/>
        <v>14.704989927988864</v>
      </c>
      <c r="K23" s="11">
        <f t="shared" si="11"/>
        <v>-2.3952937868448244E-2</v>
      </c>
      <c r="L23" s="11">
        <f t="shared" si="12"/>
        <v>8.3411315539297315E-2</v>
      </c>
      <c r="M23" s="11">
        <f t="shared" ca="1" si="4"/>
        <v>-0.17046153848664636</v>
      </c>
      <c r="N23" s="11">
        <f t="shared" ca="1" si="13"/>
        <v>5.723882004891238E-3</v>
      </c>
      <c r="O23" s="94">
        <f t="shared" ca="1" si="14"/>
        <v>51329691830.961945</v>
      </c>
      <c r="P23" s="11">
        <f t="shared" ca="1" si="15"/>
        <v>64372072478.015778</v>
      </c>
      <c r="Q23" s="11">
        <f t="shared" ca="1" si="16"/>
        <v>3830571827.3645363</v>
      </c>
      <c r="R23" s="12">
        <f t="shared" ca="1" si="5"/>
        <v>0.23924635848621056</v>
      </c>
      <c r="S23" s="12"/>
      <c r="T23" s="12"/>
      <c r="U23" s="12"/>
      <c r="V23" s="12"/>
      <c r="W23" s="12"/>
      <c r="X23" s="12"/>
      <c r="Y23" s="12"/>
      <c r="Z23" s="12"/>
      <c r="AA23" s="12">
        <v>23</v>
      </c>
      <c r="AB23" s="12" t="s">
        <v>226</v>
      </c>
      <c r="AC23" s="12"/>
      <c r="AD23" s="12"/>
      <c r="AE23" s="12"/>
      <c r="AF23" s="12"/>
      <c r="AG23" s="12"/>
      <c r="AH23" s="12"/>
      <c r="AI23" s="12"/>
    </row>
    <row r="24" spans="1:35">
      <c r="A24" s="70">
        <v>-33038</v>
      </c>
      <c r="B24" s="70">
        <v>9.2902919999687583E-2</v>
      </c>
      <c r="C24" s="70">
        <v>0.1</v>
      </c>
      <c r="D24" s="71">
        <f t="shared" si="6"/>
        <v>-3.3037999999999998</v>
      </c>
      <c r="E24" s="71">
        <f t="shared" si="6"/>
        <v>9.2902919999687583E-2</v>
      </c>
      <c r="F24" s="11">
        <f t="shared" si="7"/>
        <v>-0.33038000000000001</v>
      </c>
      <c r="G24" s="11">
        <f t="shared" si="7"/>
        <v>9.290291999968758E-3</v>
      </c>
      <c r="H24" s="11">
        <f t="shared" si="8"/>
        <v>1.0915094439999999</v>
      </c>
      <c r="I24" s="11">
        <f t="shared" si="9"/>
        <v>-3.6061289010871995</v>
      </c>
      <c r="J24" s="11">
        <f t="shared" si="10"/>
        <v>11.913928663411889</v>
      </c>
      <c r="K24" s="11">
        <f t="shared" si="11"/>
        <v>-3.0693266709496781E-2</v>
      </c>
      <c r="L24" s="11">
        <f t="shared" si="12"/>
        <v>0.10140441455483547</v>
      </c>
      <c r="M24" s="11">
        <f t="shared" ca="1" si="4"/>
        <v>-0.15596686194766735</v>
      </c>
      <c r="N24" s="11">
        <f t="shared" ca="1" si="13"/>
        <v>6.1936168366523991E-3</v>
      </c>
      <c r="O24" s="94">
        <f t="shared" ca="1" si="14"/>
        <v>45083567330.358322</v>
      </c>
      <c r="P24" s="11">
        <f t="shared" ca="1" si="15"/>
        <v>56344595855.053589</v>
      </c>
      <c r="Q24" s="11">
        <f t="shared" ca="1" si="16"/>
        <v>3345725340.7115431</v>
      </c>
      <c r="R24" s="12">
        <f t="shared" ca="1" si="5"/>
        <v>0.24886978194735493</v>
      </c>
      <c r="S24" s="12"/>
      <c r="T24" s="12"/>
      <c r="U24" s="12"/>
      <c r="V24" s="12"/>
      <c r="W24" s="12"/>
      <c r="X24" s="12"/>
      <c r="Y24" s="12"/>
      <c r="Z24" s="12"/>
      <c r="AA24" s="12">
        <v>24</v>
      </c>
      <c r="AB24" s="12" t="s">
        <v>217</v>
      </c>
      <c r="AC24" s="12"/>
      <c r="AD24" s="12"/>
      <c r="AE24" s="12"/>
      <c r="AF24" s="12"/>
      <c r="AG24" s="12"/>
      <c r="AH24" s="12"/>
      <c r="AI24" s="12"/>
    </row>
    <row r="25" spans="1:35">
      <c r="A25" s="70">
        <v>-32237</v>
      </c>
      <c r="B25" s="70">
        <v>6.051558000035584E-2</v>
      </c>
      <c r="C25" s="70">
        <v>0.1</v>
      </c>
      <c r="D25" s="71">
        <f t="shared" si="6"/>
        <v>-3.2237</v>
      </c>
      <c r="E25" s="71">
        <f t="shared" si="6"/>
        <v>6.051558000035584E-2</v>
      </c>
      <c r="F25" s="11">
        <f t="shared" si="7"/>
        <v>-0.32237000000000005</v>
      </c>
      <c r="G25" s="11">
        <f t="shared" si="7"/>
        <v>6.0515580000355847E-3</v>
      </c>
      <c r="H25" s="11">
        <f t="shared" si="8"/>
        <v>1.0392241690000001</v>
      </c>
      <c r="I25" s="11">
        <f t="shared" si="9"/>
        <v>-3.3501469536053006</v>
      </c>
      <c r="J25" s="11">
        <f t="shared" si="10"/>
        <v>10.799868734337407</v>
      </c>
      <c r="K25" s="11">
        <f t="shared" si="11"/>
        <v>-1.9508407524714715E-2</v>
      </c>
      <c r="L25" s="11">
        <f t="shared" si="12"/>
        <v>6.2889253337422832E-2</v>
      </c>
      <c r="M25" s="11">
        <f t="shared" ca="1" si="4"/>
        <v>-0.14966759317439388</v>
      </c>
      <c r="N25" s="11">
        <f t="shared" ca="1" si="13"/>
        <v>4.4176966285806828E-3</v>
      </c>
      <c r="O25" s="94">
        <f t="shared" ca="1" si="14"/>
        <v>42473301453.394951</v>
      </c>
      <c r="P25" s="11">
        <f t="shared" ca="1" si="15"/>
        <v>52995984446.569618</v>
      </c>
      <c r="Q25" s="11">
        <f t="shared" ca="1" si="16"/>
        <v>3143709120.070333</v>
      </c>
      <c r="R25" s="12">
        <f t="shared" ca="1" si="5"/>
        <v>0.21018317317474972</v>
      </c>
      <c r="S25" s="12"/>
      <c r="T25" s="12"/>
      <c r="U25" s="12"/>
      <c r="V25" s="12"/>
      <c r="W25" s="12"/>
      <c r="X25" s="12"/>
      <c r="Y25" s="12"/>
      <c r="Z25" s="12"/>
      <c r="AA25" s="12">
        <v>25</v>
      </c>
      <c r="AB25" s="12" t="s">
        <v>218</v>
      </c>
      <c r="AC25" s="12"/>
      <c r="AD25" s="12"/>
      <c r="AE25" s="12"/>
      <c r="AF25" s="12"/>
      <c r="AG25" s="12"/>
      <c r="AH25" s="12"/>
      <c r="AI25" s="12"/>
    </row>
    <row r="26" spans="1:35">
      <c r="A26" s="70">
        <v>-31732</v>
      </c>
      <c r="B26" s="70">
        <v>7.2268880001502112E-2</v>
      </c>
      <c r="C26" s="70">
        <v>0.1</v>
      </c>
      <c r="D26" s="71">
        <f t="shared" si="6"/>
        <v>-3.1732</v>
      </c>
      <c r="E26" s="71">
        <f t="shared" si="6"/>
        <v>7.2268880001502112E-2</v>
      </c>
      <c r="F26" s="11">
        <f t="shared" si="7"/>
        <v>-0.31732000000000005</v>
      </c>
      <c r="G26" s="11">
        <f t="shared" si="7"/>
        <v>7.2268880001502113E-3</v>
      </c>
      <c r="H26" s="11">
        <f t="shared" si="8"/>
        <v>1.0069198240000001</v>
      </c>
      <c r="I26" s="11">
        <f t="shared" si="9"/>
        <v>-3.1951579855168006</v>
      </c>
      <c r="J26" s="11">
        <f t="shared" si="10"/>
        <v>10.138875319641912</v>
      </c>
      <c r="K26" s="11">
        <f t="shared" si="11"/>
        <v>-2.293236100207665E-2</v>
      </c>
      <c r="L26" s="11">
        <f t="shared" si="12"/>
        <v>7.2768967931789622E-2</v>
      </c>
      <c r="M26" s="11">
        <f t="shared" ca="1" si="4"/>
        <v>-0.14576143685954215</v>
      </c>
      <c r="N26" s="11">
        <f t="shared" ca="1" si="13"/>
        <v>4.7537219070527366E-3</v>
      </c>
      <c r="O26" s="94">
        <f t="shared" ca="1" si="14"/>
        <v>40886676704.820641</v>
      </c>
      <c r="P26" s="11">
        <f t="shared" ca="1" si="15"/>
        <v>50962495293.766762</v>
      </c>
      <c r="Q26" s="11">
        <f t="shared" ca="1" si="16"/>
        <v>3021106429.4397297</v>
      </c>
      <c r="R26" s="12">
        <f t="shared" ca="1" si="5"/>
        <v>0.21803031686104427</v>
      </c>
      <c r="S26" s="12"/>
      <c r="T26" s="12"/>
      <c r="U26" s="12"/>
      <c r="V26" s="12"/>
      <c r="W26" s="12"/>
      <c r="X26" s="12"/>
      <c r="Y26" s="12"/>
      <c r="Z26" s="12"/>
      <c r="AA26" s="12">
        <v>26</v>
      </c>
      <c r="AB26" s="12" t="s">
        <v>227</v>
      </c>
      <c r="AC26" s="12"/>
      <c r="AD26" s="12"/>
      <c r="AE26" s="12"/>
      <c r="AF26" s="12"/>
      <c r="AG26" s="12"/>
      <c r="AH26" s="12"/>
      <c r="AI26" s="12"/>
    </row>
    <row r="27" spans="1:35">
      <c r="A27" s="70">
        <v>-29480</v>
      </c>
      <c r="B27" s="70">
        <v>0.12252320000334294</v>
      </c>
      <c r="C27" s="70">
        <v>0.1</v>
      </c>
      <c r="D27" s="71">
        <f t="shared" si="6"/>
        <v>-2.948</v>
      </c>
      <c r="E27" s="71">
        <f t="shared" si="6"/>
        <v>0.12252320000334294</v>
      </c>
      <c r="F27" s="11">
        <f t="shared" si="7"/>
        <v>-0.29480000000000001</v>
      </c>
      <c r="G27" s="11">
        <f t="shared" si="7"/>
        <v>1.2252320000334294E-2</v>
      </c>
      <c r="H27" s="11">
        <f t="shared" si="8"/>
        <v>0.86907040000000002</v>
      </c>
      <c r="I27" s="11">
        <f t="shared" si="9"/>
        <v>-2.5620195392</v>
      </c>
      <c r="J27" s="11">
        <f t="shared" si="10"/>
        <v>7.5528336015616002</v>
      </c>
      <c r="K27" s="11">
        <f t="shared" si="11"/>
        <v>-3.6119839360985499E-2</v>
      </c>
      <c r="L27" s="11">
        <f t="shared" si="12"/>
        <v>0.10648128643618525</v>
      </c>
      <c r="M27" s="11">
        <f t="shared" ca="1" si="4"/>
        <v>-0.1289569613895532</v>
      </c>
      <c r="N27" s="11">
        <f t="shared" ca="1" si="13"/>
        <v>6.3242271574197101E-3</v>
      </c>
      <c r="O27" s="94">
        <f t="shared" ca="1" si="14"/>
        <v>34343037556.209484</v>
      </c>
      <c r="P27" s="11">
        <f t="shared" ca="1" si="15"/>
        <v>42593156043.168022</v>
      </c>
      <c r="Q27" s="11">
        <f t="shared" ca="1" si="16"/>
        <v>2517167740.5378523</v>
      </c>
      <c r="R27" s="12">
        <f t="shared" ca="1" si="5"/>
        <v>0.25148016139289614</v>
      </c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>
      <c r="A28" s="70">
        <v>-25859</v>
      </c>
      <c r="B28" s="70">
        <v>8.4877059998689219E-2</v>
      </c>
      <c r="C28" s="70">
        <v>0.1</v>
      </c>
      <c r="D28" s="71">
        <f t="shared" si="6"/>
        <v>-2.5859000000000001</v>
      </c>
      <c r="E28" s="71">
        <f t="shared" si="6"/>
        <v>8.4877059998689219E-2</v>
      </c>
      <c r="F28" s="11">
        <f t="shared" si="7"/>
        <v>-0.25859000000000004</v>
      </c>
      <c r="G28" s="11">
        <f t="shared" si="7"/>
        <v>8.4877059998689219E-3</v>
      </c>
      <c r="H28" s="11">
        <f t="shared" si="8"/>
        <v>0.66868788100000009</v>
      </c>
      <c r="I28" s="11">
        <f t="shared" si="9"/>
        <v>-1.7291599914779003</v>
      </c>
      <c r="J28" s="11">
        <f t="shared" si="10"/>
        <v>4.4714348219627027</v>
      </c>
      <c r="K28" s="11">
        <f t="shared" si="11"/>
        <v>-2.1948358945061044E-2</v>
      </c>
      <c r="L28" s="11">
        <f t="shared" si="12"/>
        <v>5.6756261396033354E-2</v>
      </c>
      <c r="M28" s="11">
        <f t="shared" ca="1" si="4"/>
        <v>-0.10404230177161457</v>
      </c>
      <c r="N28" s="11">
        <f t="shared" ca="1" si="13"/>
        <v>3.5690525251698916E-3</v>
      </c>
      <c r="O28" s="94">
        <f t="shared" ca="1" si="14"/>
        <v>25499794908.303432</v>
      </c>
      <c r="P28" s="11">
        <f t="shared" ca="1" si="15"/>
        <v>31337010040.807228</v>
      </c>
      <c r="Q28" s="11">
        <f t="shared" ca="1" si="16"/>
        <v>1841487509.5748472</v>
      </c>
      <c r="R28" s="12">
        <f t="shared" ca="1" si="5"/>
        <v>0.18891936177030377</v>
      </c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>
      <c r="A29" s="70">
        <v>-25774</v>
      </c>
      <c r="B29" s="70">
        <v>7.5073160001920769E-2</v>
      </c>
      <c r="C29" s="70">
        <v>0.1</v>
      </c>
      <c r="D29" s="71">
        <f t="shared" si="6"/>
        <v>-2.5773999999999999</v>
      </c>
      <c r="E29" s="71">
        <f t="shared" si="6"/>
        <v>7.5073160001920769E-2</v>
      </c>
      <c r="F29" s="11">
        <f t="shared" si="7"/>
        <v>-0.25774000000000002</v>
      </c>
      <c r="G29" s="11">
        <f t="shared" si="7"/>
        <v>7.5073160001920772E-3</v>
      </c>
      <c r="H29" s="11">
        <f t="shared" si="8"/>
        <v>0.66429907600000004</v>
      </c>
      <c r="I29" s="11">
        <f t="shared" si="9"/>
        <v>-1.7121644384824</v>
      </c>
      <c r="J29" s="11">
        <f t="shared" si="10"/>
        <v>4.4129326237445374</v>
      </c>
      <c r="K29" s="11">
        <f t="shared" si="11"/>
        <v>-1.934935625889506E-2</v>
      </c>
      <c r="L29" s="11">
        <f t="shared" si="12"/>
        <v>4.9871030821676127E-2</v>
      </c>
      <c r="M29" s="11">
        <f t="shared" ca="1" si="4"/>
        <v>-0.1034886362706065</v>
      </c>
      <c r="N29" s="11">
        <f t="shared" ca="1" si="13"/>
        <v>3.1884315088071533E-3</v>
      </c>
      <c r="O29" s="94">
        <f t="shared" ca="1" si="14"/>
        <v>25315149213.670731</v>
      </c>
      <c r="P29" s="11">
        <f t="shared" ca="1" si="15"/>
        <v>31102803339.481949</v>
      </c>
      <c r="Q29" s="11">
        <f t="shared" ca="1" si="16"/>
        <v>1827459945.6806095</v>
      </c>
      <c r="R29" s="12">
        <f t="shared" ca="1" si="5"/>
        <v>0.17856179627252727</v>
      </c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>
      <c r="A30" s="70">
        <v>-25305</v>
      </c>
      <c r="B30" s="70">
        <v>5.0978700004634447E-2</v>
      </c>
      <c r="C30" s="70">
        <v>0.1</v>
      </c>
      <c r="D30" s="71">
        <f t="shared" si="6"/>
        <v>-2.5305</v>
      </c>
      <c r="E30" s="71">
        <f t="shared" si="6"/>
        <v>5.0978700004634447E-2</v>
      </c>
      <c r="F30" s="11">
        <f t="shared" si="7"/>
        <v>-0.25305</v>
      </c>
      <c r="G30" s="11">
        <f t="shared" si="7"/>
        <v>5.0978700004634453E-3</v>
      </c>
      <c r="H30" s="11">
        <f t="shared" si="8"/>
        <v>0.64034302499999995</v>
      </c>
      <c r="I30" s="11">
        <f t="shared" si="9"/>
        <v>-1.6203880247624998</v>
      </c>
      <c r="J30" s="11">
        <f t="shared" si="10"/>
        <v>4.1003918966615061</v>
      </c>
      <c r="K30" s="11">
        <f t="shared" si="11"/>
        <v>-1.2900160036172748E-2</v>
      </c>
      <c r="L30" s="11">
        <f t="shared" si="12"/>
        <v>3.2643854971535137E-2</v>
      </c>
      <c r="M30" s="11">
        <f t="shared" ca="1" si="4"/>
        <v>-0.10045942795228589</v>
      </c>
      <c r="N30" s="11">
        <f t="shared" ca="1" si="13"/>
        <v>2.2933506599096582E-3</v>
      </c>
      <c r="O30" s="94">
        <f t="shared" ca="1" si="14"/>
        <v>24314189471.295429</v>
      </c>
      <c r="P30" s="11">
        <f t="shared" ca="1" si="15"/>
        <v>29833853968.082493</v>
      </c>
      <c r="Q30" s="11">
        <f t="shared" ca="1" si="16"/>
        <v>1751483473.9961369</v>
      </c>
      <c r="R30" s="12">
        <f t="shared" ca="1" si="5"/>
        <v>0.15143812795692035</v>
      </c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>
      <c r="A31" s="70">
        <v>-22268</v>
      </c>
      <c r="B31" s="70">
        <v>6.0691120001138188E-2</v>
      </c>
      <c r="C31" s="70">
        <v>0.1</v>
      </c>
      <c r="D31" s="71">
        <f t="shared" si="6"/>
        <v>-2.2267999999999999</v>
      </c>
      <c r="E31" s="71">
        <f t="shared" si="6"/>
        <v>6.0691120001138188E-2</v>
      </c>
      <c r="F31" s="11">
        <f t="shared" si="7"/>
        <v>-0.22267999999999999</v>
      </c>
      <c r="G31" s="11">
        <f t="shared" si="7"/>
        <v>6.0691120001138193E-3</v>
      </c>
      <c r="H31" s="11">
        <f t="shared" si="8"/>
        <v>0.49586382399999995</v>
      </c>
      <c r="I31" s="11">
        <f t="shared" si="9"/>
        <v>-1.1041895632831999</v>
      </c>
      <c r="J31" s="11">
        <f t="shared" si="10"/>
        <v>2.4588093195190295</v>
      </c>
      <c r="K31" s="11">
        <f t="shared" si="11"/>
        <v>-1.3514698601853453E-2</v>
      </c>
      <c r="L31" s="11">
        <f t="shared" si="12"/>
        <v>3.0094530846607268E-2</v>
      </c>
      <c r="M31" s="11">
        <f t="shared" ca="1" si="4"/>
        <v>-8.1897964295985212E-2</v>
      </c>
      <c r="N31" s="11">
        <f t="shared" ca="1" si="13"/>
        <v>2.0331646960692167E-3</v>
      </c>
      <c r="O31" s="94">
        <f t="shared" ca="1" si="14"/>
        <v>18527575047.595264</v>
      </c>
      <c r="P31" s="11">
        <f t="shared" ca="1" si="15"/>
        <v>22523581858.477089</v>
      </c>
      <c r="Q31" s="11">
        <f t="shared" ca="1" si="16"/>
        <v>1314764864.7386303</v>
      </c>
      <c r="R31" s="12">
        <f t="shared" ca="1" si="5"/>
        <v>0.14258908429712341</v>
      </c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>
      <c r="A32" s="70">
        <v>-22142</v>
      </c>
      <c r="B32" s="70">
        <v>4.6158280005329289E-2</v>
      </c>
      <c r="C32" s="70">
        <v>0.1</v>
      </c>
      <c r="D32" s="71">
        <f t="shared" si="6"/>
        <v>-2.2141999999999999</v>
      </c>
      <c r="E32" s="71">
        <f t="shared" si="6"/>
        <v>4.6158280005329289E-2</v>
      </c>
      <c r="F32" s="11">
        <f t="shared" si="7"/>
        <v>-0.22142000000000001</v>
      </c>
      <c r="G32" s="11">
        <f t="shared" si="7"/>
        <v>4.6158280005329294E-3</v>
      </c>
      <c r="H32" s="11">
        <f t="shared" si="8"/>
        <v>0.49026816400000001</v>
      </c>
      <c r="I32" s="11">
        <f t="shared" si="9"/>
        <v>-1.0855517687287999</v>
      </c>
      <c r="J32" s="11">
        <f t="shared" si="10"/>
        <v>2.4036287263193086</v>
      </c>
      <c r="K32" s="11">
        <f t="shared" si="11"/>
        <v>-1.0220366358780012E-2</v>
      </c>
      <c r="L32" s="11">
        <f t="shared" si="12"/>
        <v>2.2629935191610703E-2</v>
      </c>
      <c r="M32" s="11">
        <f t="shared" ca="1" si="4"/>
        <v>-8.1167335371515298E-2</v>
      </c>
      <c r="N32" s="11">
        <f t="shared" ca="1" si="13"/>
        <v>1.6211812331092164E-3</v>
      </c>
      <c r="O32" s="94">
        <f t="shared" ca="1" si="14"/>
        <v>18312163405.693886</v>
      </c>
      <c r="P32" s="11">
        <f t="shared" ca="1" si="15"/>
        <v>22252418144.750561</v>
      </c>
      <c r="Q32" s="11">
        <f t="shared" ca="1" si="16"/>
        <v>1298602158.5539508</v>
      </c>
      <c r="R32" s="12">
        <f t="shared" ca="1" si="5"/>
        <v>0.12732561537684459</v>
      </c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5">
      <c r="A33" s="70">
        <v>-20429</v>
      </c>
      <c r="B33" s="70">
        <v>3.8580860000365647E-2</v>
      </c>
      <c r="C33" s="70">
        <v>0.1</v>
      </c>
      <c r="D33" s="71">
        <f t="shared" si="6"/>
        <v>-2.0428999999999999</v>
      </c>
      <c r="E33" s="71">
        <f t="shared" si="6"/>
        <v>3.8580860000365647E-2</v>
      </c>
      <c r="F33" s="11">
        <f t="shared" si="7"/>
        <v>-0.20429</v>
      </c>
      <c r="G33" s="11">
        <f t="shared" si="7"/>
        <v>3.8580860000365647E-3</v>
      </c>
      <c r="H33" s="11">
        <f t="shared" si="8"/>
        <v>0.417344041</v>
      </c>
      <c r="I33" s="11">
        <f t="shared" si="9"/>
        <v>-0.85259214135889994</v>
      </c>
      <c r="J33" s="11">
        <f t="shared" si="10"/>
        <v>1.7417604855820967</v>
      </c>
      <c r="K33" s="11">
        <f t="shared" si="11"/>
        <v>-7.8816838894746975E-3</v>
      </c>
      <c r="L33" s="11">
        <f t="shared" si="12"/>
        <v>1.6101492017807858E-2</v>
      </c>
      <c r="M33" s="11">
        <f t="shared" ca="1" si="4"/>
        <v>-7.1546128414291324E-2</v>
      </c>
      <c r="N33" s="11">
        <f t="shared" ca="1" si="13"/>
        <v>1.2127953577281991E-3</v>
      </c>
      <c r="O33" s="94">
        <f t="shared" ca="1" si="14"/>
        <v>15564634532.590715</v>
      </c>
      <c r="P33" s="11">
        <f t="shared" ca="1" si="15"/>
        <v>18801163987.645294</v>
      </c>
      <c r="Q33" s="11">
        <f t="shared" ca="1" si="16"/>
        <v>1093169610.0570121</v>
      </c>
      <c r="R33" s="12">
        <f t="shared" ca="1" si="5"/>
        <v>0.11012698841465697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1:35">
      <c r="A34" s="70">
        <v>-15031.5</v>
      </c>
      <c r="B34" s="70">
        <v>5.1033210002060514E-2</v>
      </c>
      <c r="C34" s="70">
        <v>0.1</v>
      </c>
      <c r="D34" s="71">
        <f t="shared" si="6"/>
        <v>-1.50315</v>
      </c>
      <c r="E34" s="71">
        <f t="shared" si="6"/>
        <v>5.1033210002060514E-2</v>
      </c>
      <c r="F34" s="11">
        <f t="shared" si="7"/>
        <v>-0.150315</v>
      </c>
      <c r="G34" s="11">
        <f t="shared" si="7"/>
        <v>5.1033210002060514E-3</v>
      </c>
      <c r="H34" s="11">
        <f t="shared" si="8"/>
        <v>0.22594599225000001</v>
      </c>
      <c r="I34" s="11">
        <f t="shared" si="9"/>
        <v>-0.33963071825058749</v>
      </c>
      <c r="J34" s="11">
        <f t="shared" si="10"/>
        <v>0.51051591413837061</v>
      </c>
      <c r="K34" s="11">
        <f t="shared" si="11"/>
        <v>-7.671056961459726E-3</v>
      </c>
      <c r="L34" s="11">
        <f t="shared" si="12"/>
        <v>1.1530749271618186E-2</v>
      </c>
      <c r="M34" s="11">
        <f t="shared" ca="1" si="4"/>
        <v>-4.5030094495890349E-2</v>
      </c>
      <c r="N34" s="11">
        <f t="shared" ca="1" si="13"/>
        <v>9.2281584710660275E-4</v>
      </c>
      <c r="O34" s="94">
        <f t="shared" ca="1" si="14"/>
        <v>8875943764.5109005</v>
      </c>
      <c r="P34" s="11">
        <f t="shared" ca="1" si="15"/>
        <v>10475594323.379028</v>
      </c>
      <c r="Q34" s="11">
        <f t="shared" ca="1" si="16"/>
        <v>600460936.23175836</v>
      </c>
      <c r="R34" s="12">
        <f t="shared" ca="1" si="5"/>
        <v>9.6063304497950863E-2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</row>
    <row r="35" spans="1:35">
      <c r="A35" s="70">
        <v>-13155</v>
      </c>
      <c r="B35" s="70">
        <v>-3.0402299998968374E-2</v>
      </c>
      <c r="C35" s="70">
        <v>0.1</v>
      </c>
      <c r="D35" s="71">
        <f t="shared" si="6"/>
        <v>-1.3154999999999999</v>
      </c>
      <c r="E35" s="71">
        <f t="shared" si="6"/>
        <v>-3.0402299998968374E-2</v>
      </c>
      <c r="F35" s="11">
        <f t="shared" si="7"/>
        <v>-0.13155</v>
      </c>
      <c r="G35" s="11">
        <f t="shared" si="7"/>
        <v>-3.0402299998968374E-3</v>
      </c>
      <c r="H35" s="11">
        <f t="shared" si="8"/>
        <v>0.17305402499999997</v>
      </c>
      <c r="I35" s="11">
        <f t="shared" si="9"/>
        <v>-0.22765256988749993</v>
      </c>
      <c r="J35" s="11">
        <f t="shared" si="10"/>
        <v>0.29947695568700616</v>
      </c>
      <c r="K35" s="11">
        <f t="shared" si="11"/>
        <v>3.9994225648642889E-3</v>
      </c>
      <c r="L35" s="11">
        <f t="shared" si="12"/>
        <v>-5.2612403840789712E-3</v>
      </c>
      <c r="M35" s="11">
        <f t="shared" ca="1" si="4"/>
        <v>-3.71628071451994E-2</v>
      </c>
      <c r="N35" s="11">
        <f t="shared" ca="1" si="13"/>
        <v>4.5704456874240778E-6</v>
      </c>
      <c r="O35" s="94">
        <f t="shared" ca="1" si="14"/>
        <v>7151615966.9534626</v>
      </c>
      <c r="P35" s="11">
        <f t="shared" ca="1" si="15"/>
        <v>8355340561.4562368</v>
      </c>
      <c r="Q35" s="11">
        <f t="shared" ca="1" si="16"/>
        <v>475955854.13946223</v>
      </c>
      <c r="R35" s="12">
        <f t="shared" ca="1" si="5"/>
        <v>6.7605071462310262E-3</v>
      </c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1:35">
      <c r="A36" s="70">
        <v>-11890</v>
      </c>
      <c r="B36" s="70">
        <v>3.6925999993400183E-3</v>
      </c>
      <c r="C36" s="70">
        <v>0.1</v>
      </c>
      <c r="D36" s="71">
        <f t="shared" si="6"/>
        <v>-1.1890000000000001</v>
      </c>
      <c r="E36" s="71">
        <f t="shared" si="6"/>
        <v>3.6925999993400183E-3</v>
      </c>
      <c r="F36" s="11">
        <f t="shared" si="7"/>
        <v>-0.11890000000000001</v>
      </c>
      <c r="G36" s="11">
        <f t="shared" si="7"/>
        <v>3.6925999993400185E-4</v>
      </c>
      <c r="H36" s="11">
        <f t="shared" si="8"/>
        <v>0.1413721</v>
      </c>
      <c r="I36" s="11">
        <f t="shared" si="9"/>
        <v>-0.16809142690000001</v>
      </c>
      <c r="J36" s="11">
        <f t="shared" si="10"/>
        <v>0.19986070658410002</v>
      </c>
      <c r="K36" s="11">
        <f t="shared" si="11"/>
        <v>-4.3905013992152821E-4</v>
      </c>
      <c r="L36" s="11">
        <f t="shared" si="12"/>
        <v>5.2203061636669709E-4</v>
      </c>
      <c r="M36" s="11">
        <f t="shared" ca="1" si="4"/>
        <v>-3.225267509203307E-2</v>
      </c>
      <c r="N36" s="11">
        <f t="shared" ca="1" si="13"/>
        <v>1.2920628013944868E-4</v>
      </c>
      <c r="O36" s="94">
        <f t="shared" ca="1" si="14"/>
        <v>6138572017.01649</v>
      </c>
      <c r="P36" s="11">
        <f t="shared" ca="1" si="15"/>
        <v>7117263138.6605015</v>
      </c>
      <c r="Q36" s="11">
        <f t="shared" ca="1" si="16"/>
        <v>403535164.09817791</v>
      </c>
      <c r="R36" s="12">
        <f t="shared" ca="1" si="5"/>
        <v>3.5945275091373088E-2</v>
      </c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>
      <c r="A37" s="70">
        <v>-10198</v>
      </c>
      <c r="B37" s="70">
        <v>-3.1462679999094689E-2</v>
      </c>
      <c r="C37" s="70">
        <v>0.1</v>
      </c>
      <c r="D37" s="71">
        <f t="shared" si="6"/>
        <v>-1.0198</v>
      </c>
      <c r="E37" s="71">
        <f t="shared" si="6"/>
        <v>-3.1462679999094689E-2</v>
      </c>
      <c r="F37" s="11">
        <f t="shared" si="7"/>
        <v>-0.10198000000000002</v>
      </c>
      <c r="G37" s="11">
        <f t="shared" si="7"/>
        <v>-3.1462679999094689E-3</v>
      </c>
      <c r="H37" s="11">
        <f t="shared" si="8"/>
        <v>0.10399920400000003</v>
      </c>
      <c r="I37" s="11">
        <f t="shared" si="9"/>
        <v>-0.10605838823920002</v>
      </c>
      <c r="J37" s="11">
        <f t="shared" si="10"/>
        <v>0.10815834432633618</v>
      </c>
      <c r="K37" s="11">
        <f t="shared" si="11"/>
        <v>3.2085641063076763E-3</v>
      </c>
      <c r="L37" s="11">
        <f t="shared" si="12"/>
        <v>-3.2720936756125683E-3</v>
      </c>
      <c r="M37" s="11">
        <f t="shared" ca="1" si="4"/>
        <v>-2.6180446849418074E-2</v>
      </c>
      <c r="N37" s="11">
        <f t="shared" ca="1" si="13"/>
        <v>2.790198704754254E-6</v>
      </c>
      <c r="O37" s="94">
        <f t="shared" ca="1" si="14"/>
        <v>4954635514.8521404</v>
      </c>
      <c r="P37" s="11">
        <f t="shared" ca="1" si="15"/>
        <v>5679439212.4769011</v>
      </c>
      <c r="Q37" s="11">
        <f t="shared" ca="1" si="16"/>
        <v>319767359.41627401</v>
      </c>
      <c r="R37" s="12">
        <f t="shared" ca="1" si="5"/>
        <v>-5.2822331496766156E-3</v>
      </c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>
      <c r="A38" s="70">
        <v>-10169</v>
      </c>
      <c r="B38" s="70">
        <v>2.5192460001562722E-2</v>
      </c>
      <c r="C38" s="70">
        <v>0.1</v>
      </c>
      <c r="D38" s="71">
        <f t="shared" si="6"/>
        <v>-1.0168999999999999</v>
      </c>
      <c r="E38" s="71">
        <f t="shared" si="6"/>
        <v>2.5192460001562722E-2</v>
      </c>
      <c r="F38" s="11">
        <f t="shared" si="7"/>
        <v>-0.10169</v>
      </c>
      <c r="G38" s="11">
        <f t="shared" si="7"/>
        <v>2.5192460001562723E-3</v>
      </c>
      <c r="H38" s="11">
        <f t="shared" si="8"/>
        <v>0.103408561</v>
      </c>
      <c r="I38" s="11">
        <f t="shared" si="9"/>
        <v>-0.10515616568089999</v>
      </c>
      <c r="J38" s="11">
        <f t="shared" si="10"/>
        <v>0.10693330488090719</v>
      </c>
      <c r="K38" s="11">
        <f t="shared" si="11"/>
        <v>-2.5618212575589131E-3</v>
      </c>
      <c r="L38" s="11">
        <f t="shared" si="12"/>
        <v>2.6051160368116585E-3</v>
      </c>
      <c r="M38" s="11">
        <f t="shared" ca="1" si="4"/>
        <v>-2.6081312954779914E-2</v>
      </c>
      <c r="N38" s="11">
        <f t="shared" ca="1" si="13"/>
        <v>2.6289997931785742E-4</v>
      </c>
      <c r="O38" s="94">
        <f t="shared" ca="1" si="14"/>
        <v>4935948772.4080715</v>
      </c>
      <c r="P38" s="11">
        <f t="shared" ca="1" si="15"/>
        <v>5656837698.8671455</v>
      </c>
      <c r="Q38" s="11">
        <f t="shared" ca="1" si="16"/>
        <v>318454011.82514966</v>
      </c>
      <c r="R38" s="12">
        <f t="shared" ca="1" si="5"/>
        <v>5.1273772956342639E-2</v>
      </c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>
      <c r="A39" s="70">
        <v>-10145</v>
      </c>
      <c r="B39" s="70">
        <v>1.2424299999111099E-2</v>
      </c>
      <c r="C39" s="70">
        <v>0.1</v>
      </c>
      <c r="D39" s="71">
        <f t="shared" si="6"/>
        <v>-1.0145</v>
      </c>
      <c r="E39" s="71">
        <f t="shared" si="6"/>
        <v>1.2424299999111099E-2</v>
      </c>
      <c r="F39" s="11">
        <f t="shared" si="7"/>
        <v>-0.10145</v>
      </c>
      <c r="G39" s="11">
        <f t="shared" si="7"/>
        <v>1.24242999991111E-3</v>
      </c>
      <c r="H39" s="11">
        <f t="shared" si="8"/>
        <v>0.102921025</v>
      </c>
      <c r="I39" s="11">
        <f t="shared" si="9"/>
        <v>-0.10441337986249999</v>
      </c>
      <c r="J39" s="11">
        <f t="shared" si="10"/>
        <v>0.10592737387050623</v>
      </c>
      <c r="K39" s="11">
        <f t="shared" si="11"/>
        <v>-1.260445234909821E-3</v>
      </c>
      <c r="L39" s="11">
        <f t="shared" si="12"/>
        <v>1.2787216908160134E-3</v>
      </c>
      <c r="M39" s="11">
        <f t="shared" ca="1" si="4"/>
        <v>-2.5999397037623981E-2</v>
      </c>
      <c r="N39" s="11">
        <f t="shared" ca="1" si="13"/>
        <v>1.4763804939708043E-4</v>
      </c>
      <c r="O39" s="94">
        <f t="shared" ca="1" si="14"/>
        <v>4920523324.5496149</v>
      </c>
      <c r="P39" s="11">
        <f t="shared" ca="1" si="15"/>
        <v>5638183089.8382721</v>
      </c>
      <c r="Q39" s="11">
        <f t="shared" ca="1" si="16"/>
        <v>317370102.4868831</v>
      </c>
      <c r="R39" s="12">
        <f t="shared" ca="1" si="5"/>
        <v>3.842369703673508E-2</v>
      </c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>
      <c r="A40" s="70">
        <v>-9726</v>
      </c>
      <c r="B40" s="70">
        <v>2.4096840003039688E-2</v>
      </c>
      <c r="C40" s="70">
        <v>0.1</v>
      </c>
      <c r="D40" s="71">
        <f t="shared" si="6"/>
        <v>-0.97260000000000002</v>
      </c>
      <c r="E40" s="71">
        <f t="shared" si="6"/>
        <v>2.4096840003039688E-2</v>
      </c>
      <c r="F40" s="11">
        <f t="shared" si="7"/>
        <v>-9.7260000000000013E-2</v>
      </c>
      <c r="G40" s="11">
        <f t="shared" si="7"/>
        <v>2.4096840003039691E-3</v>
      </c>
      <c r="H40" s="11">
        <f t="shared" si="8"/>
        <v>9.4595076000000014E-2</v>
      </c>
      <c r="I40" s="11">
        <f t="shared" si="9"/>
        <v>-9.2003170917600019E-2</v>
      </c>
      <c r="J40" s="11">
        <f t="shared" si="10"/>
        <v>8.9482284034457779E-2</v>
      </c>
      <c r="K40" s="11">
        <f t="shared" si="11"/>
        <v>-2.3436586586956403E-3</v>
      </c>
      <c r="L40" s="11">
        <f t="shared" si="12"/>
        <v>2.2794424114473797E-3</v>
      </c>
      <c r="M40" s="11">
        <f t="shared" ca="1" si="4"/>
        <v>-2.4587657541359505E-2</v>
      </c>
      <c r="N40" s="11">
        <f t="shared" ca="1" si="13"/>
        <v>2.3701803011506111E-4</v>
      </c>
      <c r="O40" s="94">
        <f t="shared" ca="1" si="14"/>
        <v>4656919261.7191839</v>
      </c>
      <c r="P40" s="11">
        <f t="shared" ca="1" si="15"/>
        <v>5319738653.577487</v>
      </c>
      <c r="Q40" s="11">
        <f t="shared" ca="1" si="16"/>
        <v>298879822.07937253</v>
      </c>
      <c r="R40" s="12">
        <f t="shared" ca="1" si="5"/>
        <v>4.8684497544399193E-2</v>
      </c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>
      <c r="A41" s="70">
        <v>-9721</v>
      </c>
      <c r="B41" s="70">
        <v>-1.6479859998071333E-2</v>
      </c>
      <c r="C41" s="70">
        <v>0.1</v>
      </c>
      <c r="D41" s="71">
        <f t="shared" si="6"/>
        <v>-0.97209999999999996</v>
      </c>
      <c r="E41" s="71">
        <f t="shared" si="6"/>
        <v>-1.6479859998071333E-2</v>
      </c>
      <c r="F41" s="11">
        <f t="shared" si="7"/>
        <v>-9.7210000000000005E-2</v>
      </c>
      <c r="G41" s="11">
        <f t="shared" si="7"/>
        <v>-1.6479859998071334E-3</v>
      </c>
      <c r="H41" s="11">
        <f t="shared" si="8"/>
        <v>9.4497840999999999E-2</v>
      </c>
      <c r="I41" s="11">
        <f t="shared" si="9"/>
        <v>-9.1861351236099995E-2</v>
      </c>
      <c r="J41" s="11">
        <f t="shared" si="10"/>
        <v>8.92984195366128E-2</v>
      </c>
      <c r="K41" s="11">
        <f t="shared" si="11"/>
        <v>1.6020071904125142E-3</v>
      </c>
      <c r="L41" s="11">
        <f t="shared" si="12"/>
        <v>-1.5573111898000049E-3</v>
      </c>
      <c r="M41" s="11">
        <f t="shared" ca="1" si="4"/>
        <v>-2.4571020885795426E-2</v>
      </c>
      <c r="N41" s="11">
        <f t="shared" ca="1" si="13"/>
        <v>6.5466884511036125E-6</v>
      </c>
      <c r="O41" s="94">
        <f t="shared" ca="1" si="14"/>
        <v>4653838097.000062</v>
      </c>
      <c r="P41" s="11">
        <f t="shared" ca="1" si="15"/>
        <v>5316020404.4415293</v>
      </c>
      <c r="Q41" s="11">
        <f t="shared" ca="1" si="16"/>
        <v>298664069.11726755</v>
      </c>
      <c r="R41" s="12">
        <f t="shared" ca="1" si="5"/>
        <v>8.0911608877240922E-3</v>
      </c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>
      <c r="A42" s="70">
        <v>-9640</v>
      </c>
      <c r="B42" s="70">
        <v>-1.5822399996977765E-2</v>
      </c>
      <c r="C42" s="70">
        <v>0.1</v>
      </c>
      <c r="D42" s="71">
        <f t="shared" si="6"/>
        <v>-0.96399999999999997</v>
      </c>
      <c r="E42" s="71">
        <f t="shared" si="6"/>
        <v>-1.5822399996977765E-2</v>
      </c>
      <c r="F42" s="11">
        <f t="shared" si="7"/>
        <v>-9.64E-2</v>
      </c>
      <c r="G42" s="11">
        <f t="shared" si="7"/>
        <v>-1.5822399996977766E-3</v>
      </c>
      <c r="H42" s="11">
        <f t="shared" si="8"/>
        <v>9.2929600000000001E-2</v>
      </c>
      <c r="I42" s="11">
        <f t="shared" si="9"/>
        <v>-8.9584134400000001E-2</v>
      </c>
      <c r="J42" s="11">
        <f t="shared" si="10"/>
        <v>8.6359105561599994E-2</v>
      </c>
      <c r="K42" s="11">
        <f t="shared" si="11"/>
        <v>1.5252793597086566E-3</v>
      </c>
      <c r="L42" s="11">
        <f t="shared" si="12"/>
        <v>-1.4703693027591448E-3</v>
      </c>
      <c r="M42" s="11">
        <f t="shared" ca="1" si="4"/>
        <v>-2.4302196692442466E-2</v>
      </c>
      <c r="N42" s="11">
        <f t="shared" ca="1" si="13"/>
        <v>7.190695199641406E-6</v>
      </c>
      <c r="O42" s="94">
        <f t="shared" ca="1" si="14"/>
        <v>4604132787.4861135</v>
      </c>
      <c r="P42" s="11">
        <f t="shared" ca="1" si="15"/>
        <v>5256050547.5591755</v>
      </c>
      <c r="Q42" s="11">
        <f t="shared" ca="1" si="16"/>
        <v>295184769.01264226</v>
      </c>
      <c r="R42" s="12">
        <f t="shared" ca="1" si="5"/>
        <v>8.479796695464701E-3</v>
      </c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>
      <c r="A43" s="70">
        <v>-9068</v>
      </c>
      <c r="B43" s="70">
        <v>-1.7968799984373618E-3</v>
      </c>
      <c r="C43" s="70">
        <v>0.1</v>
      </c>
      <c r="D43" s="71">
        <f t="shared" si="6"/>
        <v>-0.90680000000000005</v>
      </c>
      <c r="E43" s="71">
        <f t="shared" si="6"/>
        <v>-1.7968799984373618E-3</v>
      </c>
      <c r="F43" s="11">
        <f t="shared" si="7"/>
        <v>-9.0680000000000011E-2</v>
      </c>
      <c r="G43" s="11">
        <f t="shared" si="7"/>
        <v>-1.796879998437362E-4</v>
      </c>
      <c r="H43" s="11">
        <f t="shared" si="8"/>
        <v>8.2228624000000014E-2</v>
      </c>
      <c r="I43" s="11">
        <f t="shared" si="9"/>
        <v>-7.4564916243200011E-2</v>
      </c>
      <c r="J43" s="11">
        <f t="shared" si="10"/>
        <v>6.7615466049333772E-2</v>
      </c>
      <c r="K43" s="11">
        <f t="shared" si="11"/>
        <v>1.6294107825829998E-4</v>
      </c>
      <c r="L43" s="11">
        <f t="shared" si="12"/>
        <v>-1.4775496976462643E-4</v>
      </c>
      <c r="M43" s="11">
        <f t="shared" ca="1" si="4"/>
        <v>-2.2440810950097735E-2</v>
      </c>
      <c r="N43" s="11">
        <f t="shared" ca="1" si="13"/>
        <v>4.2617188513692119E-5</v>
      </c>
      <c r="O43" s="94">
        <f t="shared" ca="1" si="14"/>
        <v>4264206335.793395</v>
      </c>
      <c r="P43" s="11">
        <f t="shared" ca="1" si="15"/>
        <v>4846601906.9834728</v>
      </c>
      <c r="Q43" s="11">
        <f t="shared" ca="1" si="16"/>
        <v>271454488.75732434</v>
      </c>
      <c r="R43" s="12">
        <f t="shared" ca="1" si="5"/>
        <v>2.0643930951660373E-2</v>
      </c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>
      <c r="A44" s="70">
        <v>-8936.5</v>
      </c>
      <c r="B44" s="70">
        <v>3.8035910001781303E-2</v>
      </c>
      <c r="C44" s="70">
        <v>0.1</v>
      </c>
      <c r="D44" s="71">
        <f t="shared" si="6"/>
        <v>-0.89365000000000006</v>
      </c>
      <c r="E44" s="71">
        <f t="shared" si="6"/>
        <v>3.8035910001781303E-2</v>
      </c>
      <c r="F44" s="11">
        <f t="shared" si="7"/>
        <v>-8.9365000000000014E-2</v>
      </c>
      <c r="G44" s="11">
        <f t="shared" si="7"/>
        <v>3.8035910001781303E-3</v>
      </c>
      <c r="H44" s="11">
        <f t="shared" si="8"/>
        <v>7.9861032250000019E-2</v>
      </c>
      <c r="I44" s="11">
        <f t="shared" si="9"/>
        <v>-7.1367811470212525E-2</v>
      </c>
      <c r="J44" s="11">
        <f t="shared" si="10"/>
        <v>6.3777844720355428E-2</v>
      </c>
      <c r="K44" s="11">
        <f t="shared" si="11"/>
        <v>-3.3990790973091865E-3</v>
      </c>
      <c r="L44" s="11">
        <f t="shared" si="12"/>
        <v>3.0375870353103545E-3</v>
      </c>
      <c r="M44" s="11">
        <f t="shared" ca="1" si="4"/>
        <v>-2.2022045898544798E-2</v>
      </c>
      <c r="N44" s="11">
        <f t="shared" ca="1" si="13"/>
        <v>3.6069580669255153E-4</v>
      </c>
      <c r="O44" s="94">
        <f t="shared" ca="1" si="14"/>
        <v>4188756637.193428</v>
      </c>
      <c r="P44" s="11">
        <f t="shared" ca="1" si="15"/>
        <v>4755888292.901926</v>
      </c>
      <c r="Q44" s="11">
        <f t="shared" ca="1" si="16"/>
        <v>266203189.64677349</v>
      </c>
      <c r="R44" s="12">
        <f t="shared" ca="1" si="5"/>
        <v>6.0057955900326102E-2</v>
      </c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>
      <c r="A45" s="70">
        <v>-8343</v>
      </c>
      <c r="B45" s="70">
        <v>1.4581620001990814E-2</v>
      </c>
      <c r="C45" s="70">
        <v>0.1</v>
      </c>
      <c r="D45" s="71">
        <f t="shared" si="6"/>
        <v>-0.83430000000000004</v>
      </c>
      <c r="E45" s="71">
        <f t="shared" si="6"/>
        <v>1.4581620001990814E-2</v>
      </c>
      <c r="F45" s="11">
        <f t="shared" si="7"/>
        <v>-8.3430000000000004E-2</v>
      </c>
      <c r="G45" s="11">
        <f t="shared" si="7"/>
        <v>1.4581620001990815E-3</v>
      </c>
      <c r="H45" s="11">
        <f t="shared" si="8"/>
        <v>6.9605649000000006E-2</v>
      </c>
      <c r="I45" s="11">
        <f t="shared" si="9"/>
        <v>-5.8071992960700008E-2</v>
      </c>
      <c r="J45" s="11">
        <f t="shared" si="10"/>
        <v>4.8449463727112022E-2</v>
      </c>
      <c r="K45" s="11">
        <f t="shared" si="11"/>
        <v>-1.2165445567660937E-3</v>
      </c>
      <c r="L45" s="11">
        <f t="shared" si="12"/>
        <v>1.014963123709952E-3</v>
      </c>
      <c r="M45" s="11">
        <f t="shared" ca="1" si="4"/>
        <v>-2.0174628264454632E-2</v>
      </c>
      <c r="N45" s="11">
        <f t="shared" ca="1" si="13"/>
        <v>1.2079967935587922E-4</v>
      </c>
      <c r="O45" s="94">
        <f t="shared" ca="1" si="14"/>
        <v>3860425048.2455449</v>
      </c>
      <c r="P45" s="11">
        <f t="shared" ca="1" si="15"/>
        <v>4361895640.4454327</v>
      </c>
      <c r="Q45" s="11">
        <f t="shared" ca="1" si="16"/>
        <v>243423490.07631028</v>
      </c>
      <c r="R45" s="12">
        <f t="shared" ca="1" si="5"/>
        <v>3.4756248266445446E-2</v>
      </c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>
      <c r="A46" s="70">
        <v>-7901</v>
      </c>
      <c r="B46" s="70">
        <v>-7.6398659999540541E-2</v>
      </c>
      <c r="C46" s="70">
        <v>0.1</v>
      </c>
      <c r="D46" s="71">
        <f t="shared" si="6"/>
        <v>-0.79010000000000002</v>
      </c>
      <c r="E46" s="71">
        <f t="shared" si="6"/>
        <v>-7.6398659999540541E-2</v>
      </c>
      <c r="F46" s="11">
        <f t="shared" si="7"/>
        <v>-7.9010000000000011E-2</v>
      </c>
      <c r="G46" s="11">
        <f t="shared" si="7"/>
        <v>-7.6398659999540545E-3</v>
      </c>
      <c r="H46" s="11">
        <f t="shared" si="8"/>
        <v>6.242580100000001E-2</v>
      </c>
      <c r="I46" s="11">
        <f t="shared" si="9"/>
        <v>-4.9322625370100008E-2</v>
      </c>
      <c r="J46" s="11">
        <f t="shared" si="10"/>
        <v>3.8969806304916019E-2</v>
      </c>
      <c r="K46" s="11">
        <f t="shared" si="11"/>
        <v>6.0362581265636988E-3</v>
      </c>
      <c r="L46" s="11">
        <f t="shared" si="12"/>
        <v>-4.7692475457979788E-3</v>
      </c>
      <c r="M46" s="11">
        <f t="shared" ca="1" si="4"/>
        <v>-1.8844103320269784E-2</v>
      </c>
      <c r="N46" s="11">
        <f t="shared" ca="1" si="13"/>
        <v>3.3125269945473906E-4</v>
      </c>
      <c r="O46" s="94">
        <f t="shared" ca="1" si="14"/>
        <v>3628546195.678247</v>
      </c>
      <c r="P46" s="11">
        <f t="shared" ca="1" si="15"/>
        <v>4084444716.8449712</v>
      </c>
      <c r="Q46" s="11">
        <f t="shared" ca="1" si="16"/>
        <v>227411347.06250504</v>
      </c>
      <c r="R46" s="12">
        <f t="shared" ca="1" si="5"/>
        <v>-5.7554556679270757E-2</v>
      </c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>
      <c r="A47" s="70">
        <v>-4896</v>
      </c>
      <c r="B47" s="70">
        <v>-2.9953599951113574E-3</v>
      </c>
      <c r="C47" s="70">
        <v>0.1</v>
      </c>
      <c r="D47" s="71">
        <f t="shared" si="6"/>
        <v>-0.48959999999999998</v>
      </c>
      <c r="E47" s="71">
        <f t="shared" si="6"/>
        <v>-2.9953599951113574E-3</v>
      </c>
      <c r="F47" s="11">
        <f t="shared" si="7"/>
        <v>-4.8960000000000004E-2</v>
      </c>
      <c r="G47" s="11">
        <f t="shared" si="7"/>
        <v>-2.9953599951113577E-4</v>
      </c>
      <c r="H47" s="11">
        <f t="shared" si="8"/>
        <v>2.3970816000000002E-2</v>
      </c>
      <c r="I47" s="11">
        <f t="shared" si="9"/>
        <v>-1.1736111513600002E-2</v>
      </c>
      <c r="J47" s="11">
        <f t="shared" si="10"/>
        <v>5.7460001970585607E-3</v>
      </c>
      <c r="K47" s="11">
        <f t="shared" si="11"/>
        <v>1.4665282536065207E-4</v>
      </c>
      <c r="L47" s="11">
        <f t="shared" si="12"/>
        <v>-7.1801223296575253E-5</v>
      </c>
      <c r="M47" s="11">
        <f t="shared" ca="1" si="4"/>
        <v>-1.0823794378857735E-2</v>
      </c>
      <c r="N47" s="11">
        <f t="shared" ca="1" si="13"/>
        <v>6.128438490062252E-6</v>
      </c>
      <c r="O47" s="94">
        <f t="shared" ca="1" si="14"/>
        <v>2313060853.1697621</v>
      </c>
      <c r="P47" s="11">
        <f t="shared" ca="1" si="15"/>
        <v>2526371707.8994508</v>
      </c>
      <c r="Q47" s="11">
        <f t="shared" ca="1" si="16"/>
        <v>138073202.49115959</v>
      </c>
      <c r="R47" s="12">
        <f t="shared" ca="1" si="5"/>
        <v>7.8284343837463771E-3</v>
      </c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>
      <c r="A48" s="70">
        <v>-4847</v>
      </c>
      <c r="B48" s="70">
        <v>2.1352980002120603E-2</v>
      </c>
      <c r="C48" s="70">
        <v>0.1</v>
      </c>
      <c r="D48" s="71">
        <f t="shared" si="6"/>
        <v>-0.48470000000000002</v>
      </c>
      <c r="E48" s="71">
        <f t="shared" si="6"/>
        <v>2.1352980002120603E-2</v>
      </c>
      <c r="F48" s="11">
        <f t="shared" si="7"/>
        <v>-4.8470000000000006E-2</v>
      </c>
      <c r="G48" s="11">
        <f t="shared" si="7"/>
        <v>2.1352980002120603E-3</v>
      </c>
      <c r="H48" s="11">
        <f t="shared" si="8"/>
        <v>2.3493409000000003E-2</v>
      </c>
      <c r="I48" s="11">
        <f t="shared" si="9"/>
        <v>-1.1387255342300001E-2</v>
      </c>
      <c r="J48" s="11">
        <f t="shared" si="10"/>
        <v>5.5194026644128109E-3</v>
      </c>
      <c r="K48" s="11">
        <f t="shared" si="11"/>
        <v>-1.0349789407027856E-3</v>
      </c>
      <c r="L48" s="11">
        <f t="shared" si="12"/>
        <v>5.0165429255864021E-4</v>
      </c>
      <c r="M48" s="11">
        <f t="shared" ca="1" si="4"/>
        <v>-1.0707828765840725E-2</v>
      </c>
      <c r="N48" s="11">
        <f t="shared" ca="1" si="13"/>
        <v>1.0278954588557861E-4</v>
      </c>
      <c r="O48" s="94">
        <f t="shared" ca="1" si="14"/>
        <v>2295077711.0764508</v>
      </c>
      <c r="P48" s="11">
        <f t="shared" ca="1" si="15"/>
        <v>2505307485.5061455</v>
      </c>
      <c r="Q48" s="11">
        <f t="shared" ca="1" si="16"/>
        <v>136873960.25884128</v>
      </c>
      <c r="R48" s="12">
        <f t="shared" ca="1" si="5"/>
        <v>3.206080876796133E-2</v>
      </c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>
      <c r="A49" s="70">
        <v>-4829</v>
      </c>
      <c r="B49" s="70">
        <v>9.2768600006820634E-3</v>
      </c>
      <c r="C49" s="70">
        <v>0.1</v>
      </c>
      <c r="D49" s="71">
        <f t="shared" si="6"/>
        <v>-0.4829</v>
      </c>
      <c r="E49" s="71">
        <f t="shared" si="6"/>
        <v>9.2768600006820634E-3</v>
      </c>
      <c r="F49" s="11">
        <f t="shared" si="7"/>
        <v>-4.829E-2</v>
      </c>
      <c r="G49" s="11">
        <f t="shared" si="7"/>
        <v>9.2768600006820634E-4</v>
      </c>
      <c r="H49" s="11">
        <f t="shared" si="8"/>
        <v>2.3319241000000001E-2</v>
      </c>
      <c r="I49" s="11">
        <f t="shared" si="9"/>
        <v>-1.12608614789E-2</v>
      </c>
      <c r="J49" s="11">
        <f t="shared" si="10"/>
        <v>5.4378700081608097E-3</v>
      </c>
      <c r="K49" s="11">
        <f t="shared" si="11"/>
        <v>-4.4797956943293683E-4</v>
      </c>
      <c r="L49" s="11">
        <f t="shared" si="12"/>
        <v>2.1632933407916518E-4</v>
      </c>
      <c r="M49" s="11">
        <f t="shared" ca="1" si="4"/>
        <v>-1.0665348545646599E-2</v>
      </c>
      <c r="N49" s="11">
        <f t="shared" ca="1" si="13"/>
        <v>3.9769168170526399E-5</v>
      </c>
      <c r="O49" s="94">
        <f t="shared" ca="1" si="14"/>
        <v>2288497523.3391166</v>
      </c>
      <c r="P49" s="11">
        <f t="shared" ca="1" si="15"/>
        <v>2497601860.072176</v>
      </c>
      <c r="Q49" s="11">
        <f t="shared" ca="1" si="16"/>
        <v>136435329.75055432</v>
      </c>
      <c r="R49" s="12">
        <f t="shared" ca="1" si="5"/>
        <v>1.9942208546328662E-2</v>
      </c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>
      <c r="A50" s="70">
        <v>-3747</v>
      </c>
      <c r="B50" s="70">
        <v>-3.5210200003348291E-3</v>
      </c>
      <c r="C50" s="70">
        <v>0.1</v>
      </c>
      <c r="D50" s="71">
        <f t="shared" si="6"/>
        <v>-0.37469999999999998</v>
      </c>
      <c r="E50" s="71">
        <f t="shared" si="6"/>
        <v>-3.5210200003348291E-3</v>
      </c>
      <c r="F50" s="11">
        <f t="shared" si="7"/>
        <v>-3.7470000000000003E-2</v>
      </c>
      <c r="G50" s="11">
        <f t="shared" si="7"/>
        <v>-3.5210200003348295E-4</v>
      </c>
      <c r="H50" s="11">
        <f t="shared" si="8"/>
        <v>1.4040009000000001E-2</v>
      </c>
      <c r="I50" s="11">
        <f t="shared" si="9"/>
        <v>-5.2607913722999998E-3</v>
      </c>
      <c r="J50" s="11">
        <f t="shared" si="10"/>
        <v>1.9712185272008098E-3</v>
      </c>
      <c r="K50" s="11">
        <f t="shared" si="11"/>
        <v>1.3193261941254604E-4</v>
      </c>
      <c r="L50" s="11">
        <f t="shared" si="12"/>
        <v>-4.9435152493880997E-5</v>
      </c>
      <c r="M50" s="11">
        <f t="shared" ca="1" si="4"/>
        <v>-8.2296438767982712E-3</v>
      </c>
      <c r="N50" s="11">
        <f t="shared" ca="1" si="13"/>
        <v>2.2171138810001611E-6</v>
      </c>
      <c r="O50" s="94">
        <f t="shared" ca="1" si="14"/>
        <v>1917742246.1141851</v>
      </c>
      <c r="P50" s="11">
        <f t="shared" ca="1" si="15"/>
        <v>2065266410.4201508</v>
      </c>
      <c r="Q50" s="11">
        <f t="shared" ca="1" si="16"/>
        <v>111891774.62770113</v>
      </c>
      <c r="R50" s="12">
        <f t="shared" ca="1" si="5"/>
        <v>4.7086238764634421E-3</v>
      </c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>
      <c r="A51" s="70">
        <v>-3716</v>
      </c>
      <c r="B51" s="70">
        <v>9.0343999909237027E-4</v>
      </c>
      <c r="C51" s="70">
        <v>0.1</v>
      </c>
      <c r="D51" s="71">
        <f t="shared" si="6"/>
        <v>-0.37159999999999999</v>
      </c>
      <c r="E51" s="71">
        <f t="shared" si="6"/>
        <v>9.0343999909237027E-4</v>
      </c>
      <c r="F51" s="11">
        <f t="shared" si="7"/>
        <v>-3.7159999999999999E-2</v>
      </c>
      <c r="G51" s="11">
        <f t="shared" si="7"/>
        <v>9.0343999909237033E-5</v>
      </c>
      <c r="H51" s="11">
        <f t="shared" si="8"/>
        <v>1.3808655999999999E-2</v>
      </c>
      <c r="I51" s="11">
        <f t="shared" si="9"/>
        <v>-5.1312965695999996E-3</v>
      </c>
      <c r="J51" s="11">
        <f t="shared" si="10"/>
        <v>1.9067898052633598E-3</v>
      </c>
      <c r="K51" s="11">
        <f t="shared" si="11"/>
        <v>-3.3571830366272481E-5</v>
      </c>
      <c r="L51" s="11">
        <f t="shared" si="12"/>
        <v>1.2475292164106854E-5</v>
      </c>
      <c r="M51" s="11">
        <f t="shared" ca="1" si="4"/>
        <v>-8.1632751235203513E-3</v>
      </c>
      <c r="N51" s="11">
        <f t="shared" ca="1" si="13"/>
        <v>8.2205323114614224E-6</v>
      </c>
      <c r="O51" s="94">
        <f t="shared" ca="1" si="14"/>
        <v>1907817589.4315391</v>
      </c>
      <c r="P51" s="11">
        <f t="shared" ca="1" si="15"/>
        <v>2053746882.825732</v>
      </c>
      <c r="Q51" s="11">
        <f t="shared" ca="1" si="16"/>
        <v>111239757.60577434</v>
      </c>
      <c r="R51" s="12">
        <f t="shared" ca="1" si="5"/>
        <v>9.0667151226127216E-3</v>
      </c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>
      <c r="A52" s="70">
        <v>-2998</v>
      </c>
      <c r="B52" s="70">
        <v>5.8931999956257641E-4</v>
      </c>
      <c r="C52" s="70">
        <v>0.1</v>
      </c>
      <c r="D52" s="71">
        <f t="shared" si="6"/>
        <v>-0.29980000000000001</v>
      </c>
      <c r="E52" s="71">
        <f t="shared" si="6"/>
        <v>5.8931999956257641E-4</v>
      </c>
      <c r="F52" s="11">
        <f t="shared" si="7"/>
        <v>-2.9980000000000003E-2</v>
      </c>
      <c r="G52" s="11">
        <f t="shared" si="7"/>
        <v>5.8931999956257644E-5</v>
      </c>
      <c r="H52" s="11">
        <f t="shared" si="8"/>
        <v>8.9880040000000008E-3</v>
      </c>
      <c r="I52" s="11">
        <f t="shared" si="9"/>
        <v>-2.6946035992000002E-3</v>
      </c>
      <c r="J52" s="11">
        <f t="shared" si="10"/>
        <v>8.0784215904016008E-4</v>
      </c>
      <c r="K52" s="11">
        <f t="shared" si="11"/>
        <v>-1.7667813586886042E-5</v>
      </c>
      <c r="L52" s="11">
        <f t="shared" si="12"/>
        <v>5.2968105133484356E-6</v>
      </c>
      <c r="M52" s="11">
        <f t="shared" ca="1" si="4"/>
        <v>-6.6793290215017165E-3</v>
      </c>
      <c r="N52" s="11">
        <f t="shared" ca="1" si="13"/>
        <v>5.2833258591418905E-6</v>
      </c>
      <c r="O52" s="94">
        <f t="shared" ca="1" si="14"/>
        <v>1688308267.065891</v>
      </c>
      <c r="P52" s="11">
        <f t="shared" ca="1" si="15"/>
        <v>1799777348.87784</v>
      </c>
      <c r="Q52" s="11">
        <f t="shared" ca="1" si="16"/>
        <v>96894308.112903416</v>
      </c>
      <c r="R52" s="12">
        <f t="shared" ca="1" si="5"/>
        <v>7.268649021064293E-3</v>
      </c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>
      <c r="A53" s="70">
        <v>-2980</v>
      </c>
      <c r="B53" s="70">
        <v>1.0132000024896115E-3</v>
      </c>
      <c r="C53" s="70">
        <v>0.1</v>
      </c>
      <c r="D53" s="71">
        <f t="shared" si="6"/>
        <v>-0.29799999999999999</v>
      </c>
      <c r="E53" s="71">
        <f t="shared" si="6"/>
        <v>1.0132000024896115E-3</v>
      </c>
      <c r="F53" s="11">
        <f t="shared" si="7"/>
        <v>-2.98E-2</v>
      </c>
      <c r="G53" s="11">
        <f t="shared" si="7"/>
        <v>1.0132000024896116E-4</v>
      </c>
      <c r="H53" s="11">
        <f t="shared" si="8"/>
        <v>8.8804000000000001E-3</v>
      </c>
      <c r="I53" s="11">
        <f t="shared" si="9"/>
        <v>-2.6463592000000001E-3</v>
      </c>
      <c r="J53" s="11">
        <f t="shared" si="10"/>
        <v>7.8861504160000003E-4</v>
      </c>
      <c r="K53" s="11">
        <f t="shared" si="11"/>
        <v>-3.0193360074190422E-5</v>
      </c>
      <c r="L53" s="11">
        <f t="shared" si="12"/>
        <v>8.9976213021087451E-6</v>
      </c>
      <c r="M53" s="11">
        <f t="shared" ca="1" si="4"/>
        <v>-6.6434385683647543E-3</v>
      </c>
      <c r="N53" s="11">
        <f t="shared" ca="1" si="13"/>
        <v>5.8624114204694793E-6</v>
      </c>
      <c r="O53" s="94">
        <f t="shared" ca="1" si="14"/>
        <v>1683055190.854054</v>
      </c>
      <c r="P53" s="11">
        <f t="shared" ca="1" si="15"/>
        <v>1793719803.1610661</v>
      </c>
      <c r="Q53" s="11">
        <f t="shared" ca="1" si="16"/>
        <v>96552879.462187037</v>
      </c>
      <c r="R53" s="12">
        <f t="shared" ca="1" si="5"/>
        <v>7.6566385708543658E-3</v>
      </c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>
      <c r="A54" s="70">
        <v>-2939</v>
      </c>
      <c r="B54" s="70">
        <v>-1.2157399978605099E-3</v>
      </c>
      <c r="C54" s="70">
        <v>0.1</v>
      </c>
      <c r="D54" s="71">
        <f t="shared" si="6"/>
        <v>-0.29389999999999999</v>
      </c>
      <c r="E54" s="71">
        <f t="shared" si="6"/>
        <v>-1.2157399978605099E-3</v>
      </c>
      <c r="F54" s="11">
        <f t="shared" si="7"/>
        <v>-2.9389999999999999E-2</v>
      </c>
      <c r="G54" s="11">
        <f t="shared" si="7"/>
        <v>-1.21573999786051E-4</v>
      </c>
      <c r="H54" s="11">
        <f t="shared" si="8"/>
        <v>8.6377209999999992E-3</v>
      </c>
      <c r="I54" s="11">
        <f t="shared" si="9"/>
        <v>-2.5386262018999997E-3</v>
      </c>
      <c r="J54" s="11">
        <f t="shared" si="10"/>
        <v>7.461022407384099E-4</v>
      </c>
      <c r="K54" s="11">
        <f t="shared" si="11"/>
        <v>3.5730598537120384E-5</v>
      </c>
      <c r="L54" s="11">
        <f t="shared" si="12"/>
        <v>-1.050122291005968E-5</v>
      </c>
      <c r="M54" s="11">
        <f t="shared" ca="1" si="4"/>
        <v>-6.5619275702695629E-3</v>
      </c>
      <c r="N54" s="11">
        <f t="shared" ca="1" si="13"/>
        <v>2.8581721559381008E-6</v>
      </c>
      <c r="O54" s="94">
        <f t="shared" ca="1" si="14"/>
        <v>1671134528.0960901</v>
      </c>
      <c r="P54" s="11">
        <f t="shared" ca="1" si="15"/>
        <v>1779977290.7139595</v>
      </c>
      <c r="Q54" s="11">
        <f t="shared" ca="1" si="16"/>
        <v>95778428.307197914</v>
      </c>
      <c r="R54" s="12">
        <f t="shared" ca="1" si="5"/>
        <v>5.346187572409053E-3</v>
      </c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>
      <c r="A55" s="70">
        <v>-2926</v>
      </c>
      <c r="B55" s="70">
        <v>1.2848400001530536E-3</v>
      </c>
      <c r="C55" s="70">
        <v>0.1</v>
      </c>
      <c r="D55" s="71">
        <f t="shared" si="6"/>
        <v>-0.29260000000000003</v>
      </c>
      <c r="E55" s="71">
        <f t="shared" si="6"/>
        <v>1.2848400001530536E-3</v>
      </c>
      <c r="F55" s="11">
        <f t="shared" si="7"/>
        <v>-2.9260000000000005E-2</v>
      </c>
      <c r="G55" s="11">
        <f t="shared" si="7"/>
        <v>1.2848400001530536E-4</v>
      </c>
      <c r="H55" s="11">
        <f t="shared" si="8"/>
        <v>8.5614760000000019E-3</v>
      </c>
      <c r="I55" s="11">
        <f t="shared" si="9"/>
        <v>-2.5050878776000009E-3</v>
      </c>
      <c r="J55" s="11">
        <f t="shared" si="10"/>
        <v>7.3298871298576034E-4</v>
      </c>
      <c r="K55" s="11">
        <f t="shared" si="11"/>
        <v>-3.7594418404478347E-5</v>
      </c>
      <c r="L55" s="11">
        <f t="shared" si="12"/>
        <v>1.1000126825150365E-5</v>
      </c>
      <c r="M55" s="11">
        <f t="shared" ca="1" si="4"/>
        <v>-6.5361521169269264E-3</v>
      </c>
      <c r="N55" s="11">
        <f t="shared" ca="1" si="13"/>
        <v>6.1167917695427183E-6</v>
      </c>
      <c r="O55" s="94">
        <f t="shared" ca="1" si="14"/>
        <v>1667367745.6585588</v>
      </c>
      <c r="P55" s="11">
        <f t="shared" ca="1" si="15"/>
        <v>1775635903.1712592</v>
      </c>
      <c r="Q55" s="11">
        <f t="shared" ca="1" si="16"/>
        <v>95533810.986859903</v>
      </c>
      <c r="R55" s="12">
        <f t="shared" ca="1" si="5"/>
        <v>7.82099211707998E-3</v>
      </c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>
      <c r="A56" s="70">
        <v>0</v>
      </c>
      <c r="B56" s="70">
        <v>0</v>
      </c>
      <c r="C56" s="70">
        <v>0.2</v>
      </c>
      <c r="D56" s="71">
        <f t="shared" si="6"/>
        <v>0</v>
      </c>
      <c r="E56" s="71">
        <f t="shared" si="6"/>
        <v>0</v>
      </c>
      <c r="F56" s="11">
        <f t="shared" si="7"/>
        <v>0</v>
      </c>
      <c r="G56" s="11">
        <f t="shared" si="7"/>
        <v>0</v>
      </c>
      <c r="H56" s="11">
        <f t="shared" si="8"/>
        <v>0</v>
      </c>
      <c r="I56" s="11">
        <f t="shared" si="9"/>
        <v>0</v>
      </c>
      <c r="J56" s="11">
        <f t="shared" si="10"/>
        <v>0</v>
      </c>
      <c r="K56" s="11">
        <f t="shared" si="11"/>
        <v>0</v>
      </c>
      <c r="L56" s="11">
        <f t="shared" si="12"/>
        <v>0</v>
      </c>
      <c r="M56" s="11">
        <f t="shared" ca="1" si="4"/>
        <v>-1.5860353668136469E-3</v>
      </c>
      <c r="N56" s="11">
        <f t="shared" ca="1" si="13"/>
        <v>5.0310163695673992E-7</v>
      </c>
      <c r="O56" s="94">
        <f t="shared" ca="1" si="14"/>
        <v>3861861226.9525013</v>
      </c>
      <c r="P56" s="11">
        <f t="shared" ca="1" si="15"/>
        <v>3911702494.0342388</v>
      </c>
      <c r="Q56" s="11">
        <f t="shared" ca="1" si="16"/>
        <v>203957234.21307394</v>
      </c>
      <c r="R56" s="12">
        <f t="shared" ca="1" si="5"/>
        <v>1.5860353668136469E-3</v>
      </c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>
      <c r="A57" s="70">
        <v>16</v>
      </c>
      <c r="B57" s="70">
        <v>4.5456000225385651E-4</v>
      </c>
      <c r="C57" s="70">
        <v>0.2</v>
      </c>
      <c r="D57" s="71">
        <f t="shared" si="6"/>
        <v>1.6000000000000001E-3</v>
      </c>
      <c r="E57" s="71">
        <f t="shared" si="6"/>
        <v>4.5456000225385651E-4</v>
      </c>
      <c r="F57" s="11">
        <f t="shared" si="7"/>
        <v>3.2000000000000003E-4</v>
      </c>
      <c r="G57" s="11">
        <f t="shared" si="7"/>
        <v>9.091200045077131E-5</v>
      </c>
      <c r="H57" s="11">
        <f t="shared" si="8"/>
        <v>5.1200000000000003E-7</v>
      </c>
      <c r="I57" s="11">
        <f t="shared" si="9"/>
        <v>8.1920000000000013E-10</v>
      </c>
      <c r="J57" s="11">
        <f t="shared" si="10"/>
        <v>1.3107200000000003E-12</v>
      </c>
      <c r="K57" s="11">
        <f t="shared" si="11"/>
        <v>1.4545920072123409E-7</v>
      </c>
      <c r="L57" s="11">
        <f t="shared" si="12"/>
        <v>2.3273472115397456E-10</v>
      </c>
      <c r="M57" s="11">
        <f t="shared" ca="1" si="4"/>
        <v>-1.5636271384716384E-3</v>
      </c>
      <c r="N57" s="11">
        <f t="shared" ca="1" si="13"/>
        <v>8.1461586699794972E-7</v>
      </c>
      <c r="O57" s="94">
        <f t="shared" ca="1" si="14"/>
        <v>3849438331.2904477</v>
      </c>
      <c r="P57" s="11">
        <f t="shared" ca="1" si="15"/>
        <v>3897836620.3956146</v>
      </c>
      <c r="Q57" s="11">
        <f t="shared" ca="1" si="16"/>
        <v>203192000.27339384</v>
      </c>
      <c r="R57" s="12">
        <f t="shared" ca="1" si="5"/>
        <v>2.0181871407254949E-3</v>
      </c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>
      <c r="A58" s="70">
        <v>1068.5</v>
      </c>
      <c r="B58" s="70">
        <v>2.0592100045178086E-3</v>
      </c>
      <c r="C58" s="70">
        <v>0.5</v>
      </c>
      <c r="D58" s="71">
        <f t="shared" si="6"/>
        <v>0.10685</v>
      </c>
      <c r="E58" s="71">
        <f t="shared" si="6"/>
        <v>2.0592100045178086E-3</v>
      </c>
      <c r="F58" s="11">
        <f t="shared" si="7"/>
        <v>5.3425E-2</v>
      </c>
      <c r="G58" s="11">
        <f t="shared" si="7"/>
        <v>1.0296050022589043E-3</v>
      </c>
      <c r="H58" s="11">
        <f t="shared" si="8"/>
        <v>5.7084612500000005E-3</v>
      </c>
      <c r="I58" s="11">
        <f t="shared" si="9"/>
        <v>6.0994908456250005E-4</v>
      </c>
      <c r="J58" s="11">
        <f t="shared" si="10"/>
        <v>6.517305968550313E-5</v>
      </c>
      <c r="K58" s="11">
        <f t="shared" si="11"/>
        <v>1.1001329449136392E-4</v>
      </c>
      <c r="L58" s="11">
        <f t="shared" si="12"/>
        <v>1.1754920516402235E-5</v>
      </c>
      <c r="M58" s="11">
        <f t="shared" ca="1" si="4"/>
        <v>-2.0091973181228561E-4</v>
      </c>
      <c r="N58" s="11">
        <f t="shared" ca="1" si="13"/>
        <v>2.5540932125217704E-6</v>
      </c>
      <c r="O58" s="94">
        <f t="shared" ca="1" si="14"/>
        <v>19337781099.77948</v>
      </c>
      <c r="P58" s="11">
        <f t="shared" ca="1" si="15"/>
        <v>19128906869.430328</v>
      </c>
      <c r="Q58" s="11">
        <f t="shared" ca="1" si="16"/>
        <v>982496624.52112079</v>
      </c>
      <c r="R58" s="12">
        <f t="shared" ca="1" si="5"/>
        <v>2.2601297363300942E-3</v>
      </c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>
      <c r="A59" s="70">
        <v>2853</v>
      </c>
      <c r="B59" s="70">
        <v>1.0234979999950156E-2</v>
      </c>
      <c r="C59" s="70">
        <v>0.2</v>
      </c>
      <c r="D59" s="71">
        <f t="shared" si="6"/>
        <v>0.2853</v>
      </c>
      <c r="E59" s="71">
        <f t="shared" si="6"/>
        <v>1.0234979999950156E-2</v>
      </c>
      <c r="F59" s="11">
        <f t="shared" si="7"/>
        <v>5.706E-2</v>
      </c>
      <c r="G59" s="11">
        <f t="shared" si="7"/>
        <v>2.0469959999900311E-3</v>
      </c>
      <c r="H59" s="11">
        <f t="shared" si="8"/>
        <v>1.6279217999999998E-2</v>
      </c>
      <c r="I59" s="11">
        <f t="shared" si="9"/>
        <v>4.6444608953999994E-3</v>
      </c>
      <c r="J59" s="11">
        <f t="shared" si="10"/>
        <v>1.3250646934576198E-3</v>
      </c>
      <c r="K59" s="11">
        <f t="shared" si="11"/>
        <v>5.8400795879715592E-4</v>
      </c>
      <c r="L59" s="11">
        <f t="shared" si="12"/>
        <v>1.6661747064482859E-4</v>
      </c>
      <c r="M59" s="11">
        <f t="shared" ca="1" si="4"/>
        <v>1.6083380936403524E-3</v>
      </c>
      <c r="N59" s="11">
        <f t="shared" ca="1" si="13"/>
        <v>1.4883790115940085E-5</v>
      </c>
      <c r="O59" s="94">
        <f t="shared" ca="1" si="14"/>
        <v>2066850873.9614642</v>
      </c>
      <c r="P59" s="11">
        <f t="shared" ca="1" si="15"/>
        <v>1946336121.9142358</v>
      </c>
      <c r="Q59" s="11">
        <f t="shared" ca="1" si="16"/>
        <v>96841429.650707632</v>
      </c>
      <c r="R59" s="12">
        <f t="shared" ca="1" si="5"/>
        <v>8.6266419063098024E-3</v>
      </c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>
      <c r="A60" s="70">
        <v>3066</v>
      </c>
      <c r="B60" s="70">
        <v>1.3667560000612866E-2</v>
      </c>
      <c r="C60" s="70">
        <v>0.2</v>
      </c>
      <c r="D60" s="71">
        <f t="shared" si="6"/>
        <v>0.30659999999999998</v>
      </c>
      <c r="E60" s="71">
        <f t="shared" si="6"/>
        <v>1.3667560000612866E-2</v>
      </c>
      <c r="F60" s="11">
        <f t="shared" si="7"/>
        <v>6.132E-2</v>
      </c>
      <c r="G60" s="11">
        <f t="shared" si="7"/>
        <v>2.7335120001225734E-3</v>
      </c>
      <c r="H60" s="11">
        <f t="shared" si="8"/>
        <v>1.8800711999999997E-2</v>
      </c>
      <c r="I60" s="11">
        <f t="shared" si="9"/>
        <v>5.7642982991999991E-3</v>
      </c>
      <c r="J60" s="11">
        <f t="shared" si="10"/>
        <v>1.7673338585347197E-3</v>
      </c>
      <c r="K60" s="11">
        <f t="shared" si="11"/>
        <v>8.3809477923758099E-4</v>
      </c>
      <c r="L60" s="11">
        <f t="shared" si="12"/>
        <v>2.5695985931424234E-4</v>
      </c>
      <c r="M60" s="11">
        <f t="shared" ca="1" si="4"/>
        <v>1.7821723747165974E-3</v>
      </c>
      <c r="N60" s="11">
        <f t="shared" ca="1" si="13"/>
        <v>2.8252487803561633E-5</v>
      </c>
      <c r="O60" s="94">
        <f t="shared" ca="1" si="14"/>
        <v>1963420822.7182634</v>
      </c>
      <c r="P60" s="11">
        <f t="shared" ca="1" si="15"/>
        <v>1836218702.0972807</v>
      </c>
      <c r="Q60" s="11">
        <f t="shared" ca="1" si="16"/>
        <v>90950690.903992265</v>
      </c>
      <c r="R60" s="12">
        <f t="shared" ca="1" si="5"/>
        <v>1.188538762589627E-2</v>
      </c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>
      <c r="A61" s="70">
        <v>4097</v>
      </c>
      <c r="B61" s="70">
        <v>3.7520199985010549E-3</v>
      </c>
      <c r="C61" s="70">
        <v>0.2</v>
      </c>
      <c r="D61" s="71">
        <f t="shared" si="6"/>
        <v>0.40970000000000001</v>
      </c>
      <c r="E61" s="71">
        <f t="shared" si="6"/>
        <v>3.7520199985010549E-3</v>
      </c>
      <c r="F61" s="11">
        <f t="shared" si="7"/>
        <v>8.1940000000000013E-2</v>
      </c>
      <c r="G61" s="11">
        <f t="shared" si="7"/>
        <v>7.5040399970021103E-4</v>
      </c>
      <c r="H61" s="11">
        <f t="shared" si="8"/>
        <v>3.3570818000000009E-2</v>
      </c>
      <c r="I61" s="11">
        <f t="shared" si="9"/>
        <v>1.3753964134600003E-2</v>
      </c>
      <c r="J61" s="11">
        <f t="shared" si="10"/>
        <v>5.634999105945622E-3</v>
      </c>
      <c r="K61" s="11">
        <f t="shared" si="11"/>
        <v>3.0744051867717648E-4</v>
      </c>
      <c r="L61" s="11">
        <f t="shared" si="12"/>
        <v>1.2595838050203921E-4</v>
      </c>
      <c r="M61" s="11">
        <f t="shared" ca="1" si="4"/>
        <v>2.496623077396184E-3</v>
      </c>
      <c r="N61" s="11">
        <f t="shared" ca="1" si="13"/>
        <v>3.1520428590391793E-7</v>
      </c>
      <c r="O61" s="94">
        <f t="shared" ca="1" si="14"/>
        <v>1514528607.0983965</v>
      </c>
      <c r="P61" s="11">
        <f t="shared" ca="1" si="15"/>
        <v>1364371411.8362591</v>
      </c>
      <c r="Q61" s="11">
        <f t="shared" ca="1" si="16"/>
        <v>65924785.28842403</v>
      </c>
      <c r="R61" s="12">
        <f t="shared" ca="1" si="5"/>
        <v>1.255396921104871E-3</v>
      </c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>
      <c r="A62" s="70">
        <v>4108.5</v>
      </c>
      <c r="B62" s="70">
        <v>-5.574390001129359E-3</v>
      </c>
      <c r="C62" s="70">
        <v>0.2</v>
      </c>
      <c r="D62" s="71">
        <f t="shared" si="6"/>
        <v>0.41084999999999999</v>
      </c>
      <c r="E62" s="71">
        <f t="shared" si="6"/>
        <v>-5.574390001129359E-3</v>
      </c>
      <c r="F62" s="11">
        <f t="shared" si="7"/>
        <v>8.2170000000000007E-2</v>
      </c>
      <c r="G62" s="11">
        <f t="shared" si="7"/>
        <v>-1.1148780002258718E-3</v>
      </c>
      <c r="H62" s="11">
        <f t="shared" si="8"/>
        <v>3.3759544500000002E-2</v>
      </c>
      <c r="I62" s="11">
        <f t="shared" si="9"/>
        <v>1.3870108857825001E-2</v>
      </c>
      <c r="J62" s="11">
        <f t="shared" si="10"/>
        <v>5.698534224237402E-3</v>
      </c>
      <c r="K62" s="11">
        <f t="shared" si="11"/>
        <v>-4.5804762639279939E-4</v>
      </c>
      <c r="L62" s="11">
        <f t="shared" si="12"/>
        <v>-1.8818886730348163E-4</v>
      </c>
      <c r="M62" s="11">
        <f t="shared" ca="1" si="4"/>
        <v>2.5034053433119915E-3</v>
      </c>
      <c r="N62" s="11">
        <f t="shared" ca="1" si="13"/>
        <v>1.3050155525335674E-5</v>
      </c>
      <c r="O62" s="94">
        <f t="shared" ca="1" si="14"/>
        <v>1509982726.6448407</v>
      </c>
      <c r="P62" s="11">
        <f t="shared" ca="1" si="15"/>
        <v>1359651000.884131</v>
      </c>
      <c r="Q62" s="11">
        <f t="shared" ca="1" si="16"/>
        <v>65676490.199976899</v>
      </c>
      <c r="R62" s="12">
        <f t="shared" ca="1" si="5"/>
        <v>-8.0777953444413509E-3</v>
      </c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>
      <c r="A63" s="70">
        <v>4110</v>
      </c>
      <c r="B63" s="70">
        <v>2.2526000029756688E-3</v>
      </c>
      <c r="C63" s="70">
        <v>0.2</v>
      </c>
      <c r="D63" s="71">
        <f t="shared" si="6"/>
        <v>0.41099999999999998</v>
      </c>
      <c r="E63" s="71">
        <f t="shared" si="6"/>
        <v>2.2526000029756688E-3</v>
      </c>
      <c r="F63" s="11">
        <f t="shared" si="7"/>
        <v>8.2199999999999995E-2</v>
      </c>
      <c r="G63" s="11">
        <f t="shared" si="7"/>
        <v>4.5052000059513379E-4</v>
      </c>
      <c r="H63" s="11">
        <f t="shared" si="8"/>
        <v>3.3784199999999993E-2</v>
      </c>
      <c r="I63" s="11">
        <f t="shared" si="9"/>
        <v>1.3885306199999996E-2</v>
      </c>
      <c r="J63" s="11">
        <f t="shared" si="10"/>
        <v>5.7068608481999983E-3</v>
      </c>
      <c r="K63" s="11">
        <f t="shared" si="11"/>
        <v>1.8516372024459998E-4</v>
      </c>
      <c r="L63" s="11">
        <f t="shared" si="12"/>
        <v>7.6102289020530582E-5</v>
      </c>
      <c r="M63" s="11">
        <f t="shared" ca="1" si="4"/>
        <v>2.5042880562125107E-3</v>
      </c>
      <c r="N63" s="11">
        <f t="shared" ca="1" si="13"/>
        <v>1.2669375228430277E-8</v>
      </c>
      <c r="O63" s="94">
        <f t="shared" ca="1" si="14"/>
        <v>1509390505.8259213</v>
      </c>
      <c r="P63" s="11">
        <f t="shared" ca="1" si="15"/>
        <v>1359036139.2313623</v>
      </c>
      <c r="Q63" s="11">
        <f t="shared" ca="1" si="16"/>
        <v>65644151.740083404</v>
      </c>
      <c r="R63" s="12">
        <f t="shared" ca="1" si="5"/>
        <v>-2.5168805323684193E-4</v>
      </c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>
      <c r="A64" s="70">
        <v>4110</v>
      </c>
      <c r="B64" s="70">
        <v>-7.4739999399753287E-4</v>
      </c>
      <c r="C64" s="70">
        <v>0.5</v>
      </c>
      <c r="D64" s="71">
        <f t="shared" si="6"/>
        <v>0.41099999999999998</v>
      </c>
      <c r="E64" s="71">
        <f t="shared" si="6"/>
        <v>-7.4739999399753287E-4</v>
      </c>
      <c r="F64" s="11">
        <f t="shared" si="7"/>
        <v>0.20549999999999999</v>
      </c>
      <c r="G64" s="11">
        <f t="shared" si="7"/>
        <v>-3.7369999699876644E-4</v>
      </c>
      <c r="H64" s="11">
        <f t="shared" si="8"/>
        <v>8.4460499999999994E-2</v>
      </c>
      <c r="I64" s="11">
        <f t="shared" si="9"/>
        <v>3.4713265499999993E-2</v>
      </c>
      <c r="J64" s="11">
        <f t="shared" si="10"/>
        <v>1.4267152120499997E-2</v>
      </c>
      <c r="K64" s="11">
        <f t="shared" si="11"/>
        <v>-1.5359069876649299E-4</v>
      </c>
      <c r="L64" s="11">
        <f t="shared" si="12"/>
        <v>-6.3125777193028619E-5</v>
      </c>
      <c r="M64" s="11">
        <f t="shared" ca="1" si="4"/>
        <v>2.5042880562125107E-3</v>
      </c>
      <c r="N64" s="11">
        <f t="shared" ca="1" si="13"/>
        <v>5.2867375879393974E-6</v>
      </c>
      <c r="O64" s="94">
        <f t="shared" ca="1" si="14"/>
        <v>9433690661.4120064</v>
      </c>
      <c r="P64" s="11">
        <f t="shared" ca="1" si="15"/>
        <v>8493975870.1960106</v>
      </c>
      <c r="Q64" s="11">
        <f t="shared" ca="1" si="16"/>
        <v>410275948.37552118</v>
      </c>
      <c r="R64" s="12">
        <f t="shared" ca="1" si="5"/>
        <v>-3.2516880502100436E-3</v>
      </c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>
      <c r="A65" s="70">
        <v>4143</v>
      </c>
      <c r="B65" s="70">
        <v>1.8446380003297236E-2</v>
      </c>
      <c r="C65" s="70">
        <v>0.2</v>
      </c>
      <c r="D65" s="71">
        <f t="shared" si="6"/>
        <v>0.4143</v>
      </c>
      <c r="E65" s="71">
        <f t="shared" si="6"/>
        <v>1.8446380003297236E-2</v>
      </c>
      <c r="F65" s="11">
        <f t="shared" si="7"/>
        <v>8.2860000000000003E-2</v>
      </c>
      <c r="G65" s="11">
        <f t="shared" si="7"/>
        <v>3.6892760006594473E-3</v>
      </c>
      <c r="H65" s="11">
        <f t="shared" si="8"/>
        <v>3.4328898000000004E-2</v>
      </c>
      <c r="I65" s="11">
        <f t="shared" si="9"/>
        <v>1.4222462441400002E-2</v>
      </c>
      <c r="J65" s="11">
        <f t="shared" si="10"/>
        <v>5.892366189472021E-3</v>
      </c>
      <c r="K65" s="11">
        <f t="shared" si="11"/>
        <v>1.528467047073209E-3</v>
      </c>
      <c r="L65" s="11">
        <f t="shared" si="12"/>
        <v>6.3324389760243045E-4</v>
      </c>
      <c r="M65" s="11">
        <f t="shared" ca="1" si="4"/>
        <v>2.5235950297031289E-3</v>
      </c>
      <c r="N65" s="11">
        <f t="shared" ca="1" si="13"/>
        <v>5.0707016263062858E-5</v>
      </c>
      <c r="O65" s="94">
        <f t="shared" ca="1" si="14"/>
        <v>1496403615.1673748</v>
      </c>
      <c r="P65" s="11">
        <f t="shared" ca="1" si="15"/>
        <v>1345558369.1065674</v>
      </c>
      <c r="Q65" s="11">
        <f t="shared" ca="1" si="16"/>
        <v>64935493.804860465</v>
      </c>
      <c r="R65" s="12">
        <f t="shared" ca="1" si="5"/>
        <v>1.5922784973594107E-2</v>
      </c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>
      <c r="A66" s="70">
        <v>4144.5</v>
      </c>
      <c r="B66" s="70">
        <v>4.2733700029202737E-3</v>
      </c>
      <c r="C66" s="70">
        <v>0.2</v>
      </c>
      <c r="D66" s="71">
        <f t="shared" si="6"/>
        <v>0.41444999999999999</v>
      </c>
      <c r="E66" s="71">
        <f t="shared" si="6"/>
        <v>4.2733700029202737E-3</v>
      </c>
      <c r="F66" s="11">
        <f t="shared" si="7"/>
        <v>8.2890000000000005E-2</v>
      </c>
      <c r="G66" s="11">
        <f t="shared" si="7"/>
        <v>8.5467400058405476E-4</v>
      </c>
      <c r="H66" s="11">
        <f t="shared" si="8"/>
        <v>3.4353760500000004E-2</v>
      </c>
      <c r="I66" s="11">
        <f t="shared" si="9"/>
        <v>1.4237916039225001E-2</v>
      </c>
      <c r="J66" s="11">
        <f t="shared" si="10"/>
        <v>5.900904302456802E-3</v>
      </c>
      <c r="K66" s="11">
        <f t="shared" si="11"/>
        <v>3.5421963954206147E-4</v>
      </c>
      <c r="L66" s="11">
        <f t="shared" si="12"/>
        <v>1.4680632960820738E-4</v>
      </c>
      <c r="M66" s="11">
        <f t="shared" ca="1" si="4"/>
        <v>2.524467496210847E-3</v>
      </c>
      <c r="N66" s="11">
        <f t="shared" ca="1" si="13"/>
        <v>6.1173199559490324E-7</v>
      </c>
      <c r="O66" s="94">
        <f t="shared" ca="1" si="14"/>
        <v>1495815206.861882</v>
      </c>
      <c r="P66" s="11">
        <f t="shared" ca="1" si="15"/>
        <v>1344947975.4605284</v>
      </c>
      <c r="Q66" s="11">
        <f t="shared" ca="1" si="16"/>
        <v>64903408.607398115</v>
      </c>
      <c r="R66" s="12">
        <f t="shared" ca="1" si="5"/>
        <v>1.7489025067094267E-3</v>
      </c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>
      <c r="A67" s="70">
        <v>4151</v>
      </c>
      <c r="B67" s="70">
        <v>3.5236600015196018E-3</v>
      </c>
      <c r="C67" s="70">
        <v>0.2</v>
      </c>
      <c r="D67" s="71">
        <f t="shared" si="6"/>
        <v>0.41510000000000002</v>
      </c>
      <c r="E67" s="71">
        <f t="shared" si="6"/>
        <v>3.5236600015196018E-3</v>
      </c>
      <c r="F67" s="11">
        <f t="shared" si="7"/>
        <v>8.302000000000001E-2</v>
      </c>
      <c r="G67" s="11">
        <f t="shared" si="7"/>
        <v>7.0473200030392042E-4</v>
      </c>
      <c r="H67" s="11">
        <f t="shared" si="8"/>
        <v>3.4461602000000008E-2</v>
      </c>
      <c r="I67" s="11">
        <f t="shared" si="9"/>
        <v>1.4305010990200004E-2</v>
      </c>
      <c r="J67" s="11">
        <f t="shared" si="10"/>
        <v>5.9380100620320215E-3</v>
      </c>
      <c r="K67" s="11">
        <f t="shared" si="11"/>
        <v>2.9253425332615736E-4</v>
      </c>
      <c r="L67" s="11">
        <f t="shared" si="12"/>
        <v>1.2143096855568793E-4</v>
      </c>
      <c r="M67" s="11">
        <f t="shared" ca="1" si="4"/>
        <v>2.5282430364648189E-3</v>
      </c>
      <c r="N67" s="11">
        <f t="shared" ca="1" si="13"/>
        <v>1.9817098686377496E-7</v>
      </c>
      <c r="O67" s="94">
        <f t="shared" ca="1" si="14"/>
        <v>1493267348.5577307</v>
      </c>
      <c r="P67" s="11">
        <f t="shared" ca="1" si="15"/>
        <v>1342305175.412657</v>
      </c>
      <c r="Q67" s="11">
        <f t="shared" ca="1" si="16"/>
        <v>64764499.651162229</v>
      </c>
      <c r="R67" s="12">
        <f t="shared" ca="1" si="5"/>
        <v>9.9541696505478288E-4</v>
      </c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1:35">
      <c r="A68" s="70">
        <v>4687</v>
      </c>
      <c r="B68" s="70">
        <v>2.770141999644693E-2</v>
      </c>
      <c r="C68" s="70">
        <v>0.2</v>
      </c>
      <c r="D68" s="71">
        <f t="shared" si="6"/>
        <v>0.46870000000000001</v>
      </c>
      <c r="E68" s="71">
        <f t="shared" si="6"/>
        <v>2.770141999644693E-2</v>
      </c>
      <c r="F68" s="11">
        <f t="shared" si="7"/>
        <v>9.3740000000000004E-2</v>
      </c>
      <c r="G68" s="11">
        <f t="shared" si="7"/>
        <v>5.5402839992893865E-3</v>
      </c>
      <c r="H68" s="11">
        <f t="shared" si="8"/>
        <v>4.3935938000000001E-2</v>
      </c>
      <c r="I68" s="11">
        <f t="shared" si="9"/>
        <v>2.0592774140600002E-2</v>
      </c>
      <c r="J68" s="11">
        <f t="shared" si="10"/>
        <v>9.6518332396992208E-3</v>
      </c>
      <c r="K68" s="11">
        <f t="shared" si="11"/>
        <v>2.5967311104669356E-3</v>
      </c>
      <c r="L68" s="11">
        <f t="shared" si="12"/>
        <v>1.2170878714758528E-3</v>
      </c>
      <c r="M68" s="11">
        <f t="shared" ca="1" si="4"/>
        <v>2.8107929755025506E-3</v>
      </c>
      <c r="N68" s="11">
        <f t="shared" ca="1" si="13"/>
        <v>1.239086626991533E-4</v>
      </c>
      <c r="O68" s="94">
        <f t="shared" ca="1" si="14"/>
        <v>1293625976.7396703</v>
      </c>
      <c r="P68" s="11">
        <f t="shared" ca="1" si="15"/>
        <v>1136604792.3846374</v>
      </c>
      <c r="Q68" s="11">
        <f t="shared" ca="1" si="16"/>
        <v>54001919.080866829</v>
      </c>
      <c r="R68" s="12">
        <f t="shared" ca="1" si="5"/>
        <v>2.489062702094438E-2</v>
      </c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1:35">
      <c r="A69" s="70">
        <v>4777</v>
      </c>
      <c r="B69" s="70">
        <v>9.3208199978107587E-3</v>
      </c>
      <c r="C69" s="70">
        <v>0.2</v>
      </c>
      <c r="D69" s="71">
        <f t="shared" si="6"/>
        <v>0.47770000000000001</v>
      </c>
      <c r="E69" s="71">
        <f t="shared" si="6"/>
        <v>9.3208199978107587E-3</v>
      </c>
      <c r="F69" s="11">
        <f t="shared" si="7"/>
        <v>9.5540000000000014E-2</v>
      </c>
      <c r="G69" s="11">
        <f t="shared" si="7"/>
        <v>1.8641639995621519E-3</v>
      </c>
      <c r="H69" s="11">
        <f t="shared" si="8"/>
        <v>4.5639458000000008E-2</v>
      </c>
      <c r="I69" s="11">
        <f t="shared" si="9"/>
        <v>2.1801969086600006E-2</v>
      </c>
      <c r="J69" s="11">
        <f t="shared" si="10"/>
        <v>1.0414800632668824E-2</v>
      </c>
      <c r="K69" s="11">
        <f t="shared" si="11"/>
        <v>8.9051114259083993E-4</v>
      </c>
      <c r="L69" s="11">
        <f t="shared" si="12"/>
        <v>4.2539717281564422E-4</v>
      </c>
      <c r="M69" s="11">
        <f t="shared" ca="1" si="4"/>
        <v>2.8526584606347292E-3</v>
      </c>
      <c r="N69" s="11">
        <f t="shared" ca="1" si="13"/>
        <v>8.367422734200675E-6</v>
      </c>
      <c r="O69" s="94">
        <f t="shared" ca="1" si="14"/>
        <v>1262079823.057462</v>
      </c>
      <c r="P69" s="11">
        <f t="shared" ca="1" si="15"/>
        <v>1104369866.7916865</v>
      </c>
      <c r="Q69" s="11">
        <f t="shared" ca="1" si="16"/>
        <v>52324947.763301</v>
      </c>
      <c r="R69" s="12">
        <f t="shared" ca="1" si="5"/>
        <v>6.4681615371760294E-3</v>
      </c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:35">
      <c r="A70" s="70">
        <v>4813</v>
      </c>
      <c r="B70" s="70">
        <v>8.1685800032573752E-3</v>
      </c>
      <c r="C70" s="70">
        <v>0.2</v>
      </c>
      <c r="D70" s="71">
        <f t="shared" si="6"/>
        <v>0.48130000000000001</v>
      </c>
      <c r="E70" s="71">
        <f t="shared" si="6"/>
        <v>8.1685800032573752E-3</v>
      </c>
      <c r="F70" s="11">
        <f t="shared" si="7"/>
        <v>9.6260000000000012E-2</v>
      </c>
      <c r="G70" s="11">
        <f t="shared" si="7"/>
        <v>1.6337160006514751E-3</v>
      </c>
      <c r="H70" s="11">
        <f t="shared" si="8"/>
        <v>4.6329938000000008E-2</v>
      </c>
      <c r="I70" s="11">
        <f t="shared" si="9"/>
        <v>2.2298599159400002E-2</v>
      </c>
      <c r="J70" s="11">
        <f t="shared" si="10"/>
        <v>1.0732315775419221E-2</v>
      </c>
      <c r="K70" s="11">
        <f t="shared" si="11"/>
        <v>7.86307511113555E-4</v>
      </c>
      <c r="L70" s="11">
        <f t="shared" si="12"/>
        <v>3.7844980509895402E-4</v>
      </c>
      <c r="M70" s="11">
        <f t="shared" ca="1" si="4"/>
        <v>2.8689555953857059E-3</v>
      </c>
      <c r="N70" s="11">
        <f t="shared" ca="1" si="13"/>
        <v>5.6172037729018291E-6</v>
      </c>
      <c r="O70" s="94">
        <f t="shared" ca="1" si="14"/>
        <v>1249616193.3287866</v>
      </c>
      <c r="P70" s="11">
        <f t="shared" ca="1" si="15"/>
        <v>1091655990.2832265</v>
      </c>
      <c r="Q70" s="11">
        <f t="shared" ca="1" si="16"/>
        <v>51664313.920753822</v>
      </c>
      <c r="R70" s="12">
        <f t="shared" ca="1" si="5"/>
        <v>5.2996244078716698E-3</v>
      </c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>
      <c r="A71" s="70">
        <v>5854</v>
      </c>
      <c r="B71" s="70">
        <v>5.0996400022995658E-3</v>
      </c>
      <c r="C71" s="70">
        <v>0.5</v>
      </c>
      <c r="D71" s="71">
        <f t="shared" si="6"/>
        <v>0.58540000000000003</v>
      </c>
      <c r="E71" s="71">
        <f t="shared" si="6"/>
        <v>5.0996400022995658E-3</v>
      </c>
      <c r="F71" s="11">
        <f t="shared" si="7"/>
        <v>0.29270000000000002</v>
      </c>
      <c r="G71" s="11">
        <f t="shared" si="7"/>
        <v>2.5498200011497829E-3</v>
      </c>
      <c r="H71" s="11">
        <f t="shared" si="8"/>
        <v>0.17134658000000003</v>
      </c>
      <c r="I71" s="11">
        <f t="shared" si="9"/>
        <v>0.10030628793200003</v>
      </c>
      <c r="J71" s="11">
        <f t="shared" si="10"/>
        <v>5.8719300955392816E-2</v>
      </c>
      <c r="K71" s="11">
        <f t="shared" si="11"/>
        <v>1.4926646286730831E-3</v>
      </c>
      <c r="L71" s="11">
        <f t="shared" si="12"/>
        <v>8.738058736252229E-4</v>
      </c>
      <c r="M71" s="11">
        <f t="shared" ca="1" si="4"/>
        <v>3.2292210268259039E-3</v>
      </c>
      <c r="N71" s="11">
        <f t="shared" ca="1" si="13"/>
        <v>1.7492335719059714E-6</v>
      </c>
      <c r="O71" s="94">
        <f t="shared" ca="1" si="14"/>
        <v>5785493743.4904089</v>
      </c>
      <c r="P71" s="11">
        <f t="shared" ca="1" si="15"/>
        <v>4788896491.1972322</v>
      </c>
      <c r="Q71" s="11">
        <f t="shared" ca="1" si="16"/>
        <v>218329760.02935004</v>
      </c>
      <c r="R71" s="12">
        <f t="shared" ca="1" si="5"/>
        <v>1.8704189754736619E-3</v>
      </c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>
      <c r="A72" s="70">
        <v>5859</v>
      </c>
      <c r="B72" s="70">
        <v>4.5229399984236807E-3</v>
      </c>
      <c r="C72" s="70">
        <v>0.5</v>
      </c>
      <c r="D72" s="71">
        <f t="shared" si="6"/>
        <v>0.58589999999999998</v>
      </c>
      <c r="E72" s="71">
        <f t="shared" si="6"/>
        <v>4.5229399984236807E-3</v>
      </c>
      <c r="F72" s="11">
        <f t="shared" si="7"/>
        <v>0.29294999999999999</v>
      </c>
      <c r="G72" s="11">
        <f t="shared" si="7"/>
        <v>2.2614699992118403E-3</v>
      </c>
      <c r="H72" s="11">
        <f t="shared" si="8"/>
        <v>0.17163940499999999</v>
      </c>
      <c r="I72" s="11">
        <f t="shared" si="9"/>
        <v>0.10056352738949999</v>
      </c>
      <c r="J72" s="11">
        <f t="shared" si="10"/>
        <v>5.8920170697508038E-2</v>
      </c>
      <c r="K72" s="11">
        <f t="shared" si="11"/>
        <v>1.3249952725382173E-3</v>
      </c>
      <c r="L72" s="11">
        <f t="shared" si="12"/>
        <v>7.7631473018014146E-4</v>
      </c>
      <c r="M72" s="11">
        <f t="shared" ca="1" si="4"/>
        <v>3.2304336437578938E-3</v>
      </c>
      <c r="N72" s="11">
        <f t="shared" ca="1" si="13"/>
        <v>8.3528633842572041E-7</v>
      </c>
      <c r="O72" s="94">
        <f t="shared" ca="1" si="14"/>
        <v>5776784861.0982647</v>
      </c>
      <c r="P72" s="11">
        <f t="shared" ca="1" si="15"/>
        <v>4780296819.8131952</v>
      </c>
      <c r="Q72" s="11">
        <f t="shared" ca="1" si="16"/>
        <v>217892980.91150945</v>
      </c>
      <c r="R72" s="12">
        <f t="shared" ca="1" si="5"/>
        <v>1.2925063546657869E-3</v>
      </c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:35">
      <c r="A73" s="70">
        <v>5895</v>
      </c>
      <c r="B73" s="70">
        <v>3.7070000689709559E-4</v>
      </c>
      <c r="C73" s="70">
        <v>0.1</v>
      </c>
      <c r="D73" s="71">
        <f t="shared" si="6"/>
        <v>0.58950000000000002</v>
      </c>
      <c r="E73" s="71">
        <f t="shared" si="6"/>
        <v>3.7070000689709559E-4</v>
      </c>
      <c r="F73" s="11">
        <f t="shared" si="7"/>
        <v>5.8950000000000002E-2</v>
      </c>
      <c r="G73" s="11">
        <f t="shared" si="7"/>
        <v>3.7070000689709563E-5</v>
      </c>
      <c r="H73" s="11">
        <f t="shared" si="8"/>
        <v>3.4751025000000005E-2</v>
      </c>
      <c r="I73" s="11">
        <f t="shared" si="9"/>
        <v>2.0485729237500003E-2</v>
      </c>
      <c r="J73" s="11">
        <f t="shared" si="10"/>
        <v>1.2076337385506253E-2</v>
      </c>
      <c r="K73" s="11">
        <f t="shared" si="11"/>
        <v>2.185276540658379E-5</v>
      </c>
      <c r="L73" s="11">
        <f t="shared" si="12"/>
        <v>1.2882205207181144E-5</v>
      </c>
      <c r="M73" s="11">
        <f t="shared" ca="1" si="4"/>
        <v>3.2390183631969727E-3</v>
      </c>
      <c r="N73" s="11">
        <f t="shared" ca="1" si="13"/>
        <v>8.2272501930868294E-7</v>
      </c>
      <c r="O73" s="94">
        <f t="shared" ca="1" si="14"/>
        <v>228574168.86087626</v>
      </c>
      <c r="P73" s="11">
        <f t="shared" ca="1" si="15"/>
        <v>188747693.13371277</v>
      </c>
      <c r="Q73" s="11">
        <f t="shared" ca="1" si="16"/>
        <v>8590625.606041735</v>
      </c>
      <c r="R73" s="12">
        <f t="shared" ca="1" si="5"/>
        <v>-2.8683183562998771E-3</v>
      </c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>
      <c r="A74" s="70">
        <v>5908</v>
      </c>
      <c r="B74" s="70">
        <v>4.8712799980421551E-3</v>
      </c>
      <c r="C74" s="70">
        <v>0.5</v>
      </c>
      <c r="D74" s="71">
        <f t="shared" si="6"/>
        <v>0.59079999999999999</v>
      </c>
      <c r="E74" s="71">
        <f t="shared" si="6"/>
        <v>4.8712799980421551E-3</v>
      </c>
      <c r="F74" s="11">
        <f t="shared" si="7"/>
        <v>0.2954</v>
      </c>
      <c r="G74" s="11">
        <f t="shared" si="7"/>
        <v>2.4356399990210775E-3</v>
      </c>
      <c r="H74" s="11">
        <f t="shared" si="8"/>
        <v>0.17452232000000001</v>
      </c>
      <c r="I74" s="11">
        <f t="shared" si="9"/>
        <v>0.103107786656</v>
      </c>
      <c r="J74" s="11">
        <f t="shared" si="10"/>
        <v>6.0916080356364796E-2</v>
      </c>
      <c r="K74" s="11">
        <f t="shared" si="11"/>
        <v>1.4389761114216525E-3</v>
      </c>
      <c r="L74" s="11">
        <f t="shared" si="12"/>
        <v>8.501470866279123E-4</v>
      </c>
      <c r="M74" s="11">
        <f t="shared" ca="1" si="4"/>
        <v>3.2420553384319597E-3</v>
      </c>
      <c r="N74" s="11">
        <f t="shared" ca="1" si="13"/>
        <v>1.3271864957409785E-6</v>
      </c>
      <c r="O74" s="94">
        <f t="shared" ca="1" si="14"/>
        <v>5691927497.420619</v>
      </c>
      <c r="P74" s="11">
        <f t="shared" ca="1" si="15"/>
        <v>4696581047.4722214</v>
      </c>
      <c r="Q74" s="11">
        <f t="shared" ca="1" si="16"/>
        <v>213643840.32791519</v>
      </c>
      <c r="R74" s="12">
        <f t="shared" ca="1" si="5"/>
        <v>1.6292246596101953E-3</v>
      </c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>
      <c r="A75" s="70">
        <v>5923</v>
      </c>
      <c r="B75" s="70">
        <v>-2.1858820000488777E-2</v>
      </c>
      <c r="C75" s="70">
        <v>0.1</v>
      </c>
      <c r="D75" s="71">
        <f t="shared" si="6"/>
        <v>0.59230000000000005</v>
      </c>
      <c r="E75" s="71">
        <f t="shared" si="6"/>
        <v>-2.1858820000488777E-2</v>
      </c>
      <c r="F75" s="11">
        <f t="shared" si="7"/>
        <v>5.9230000000000005E-2</v>
      </c>
      <c r="G75" s="11">
        <f t="shared" si="7"/>
        <v>-2.1858820000488777E-3</v>
      </c>
      <c r="H75" s="11">
        <f t="shared" si="8"/>
        <v>3.5081929000000005E-2</v>
      </c>
      <c r="I75" s="11">
        <f t="shared" si="9"/>
        <v>2.0779026546700004E-2</v>
      </c>
      <c r="J75" s="11">
        <f t="shared" si="10"/>
        <v>1.2307417423610413E-2</v>
      </c>
      <c r="K75" s="11">
        <f t="shared" si="11"/>
        <v>-1.2946979086289503E-3</v>
      </c>
      <c r="L75" s="11">
        <f t="shared" si="12"/>
        <v>-7.668495712809273E-4</v>
      </c>
      <c r="M75" s="11">
        <f t="shared" ca="1" si="4"/>
        <v>3.2455179610611849E-3</v>
      </c>
      <c r="N75" s="11">
        <f t="shared" ca="1" si="13"/>
        <v>6.3022778448771854E-5</v>
      </c>
      <c r="O75" s="94">
        <f t="shared" ca="1" si="14"/>
        <v>226645115.02829322</v>
      </c>
      <c r="P75" s="11">
        <f t="shared" ca="1" si="15"/>
        <v>186846264.84896243</v>
      </c>
      <c r="Q75" s="11">
        <f t="shared" ca="1" si="16"/>
        <v>8494175.8367050216</v>
      </c>
      <c r="R75" s="12">
        <f t="shared" ca="1" si="5"/>
        <v>-2.5104337961549962E-2</v>
      </c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>
      <c r="A76" s="70">
        <v>5985</v>
      </c>
      <c r="B76" s="70">
        <v>-9.0099000008194707E-3</v>
      </c>
      <c r="C76" s="70">
        <v>0.1</v>
      </c>
      <c r="D76" s="71">
        <f t="shared" si="6"/>
        <v>0.59850000000000003</v>
      </c>
      <c r="E76" s="71">
        <f t="shared" si="6"/>
        <v>-9.0099000008194707E-3</v>
      </c>
      <c r="F76" s="11">
        <f t="shared" si="7"/>
        <v>5.9850000000000007E-2</v>
      </c>
      <c r="G76" s="11">
        <f t="shared" si="7"/>
        <v>-9.009900000819471E-4</v>
      </c>
      <c r="H76" s="11">
        <f t="shared" si="8"/>
        <v>3.5820225000000004E-2</v>
      </c>
      <c r="I76" s="11">
        <f t="shared" si="9"/>
        <v>2.1438404662500004E-2</v>
      </c>
      <c r="J76" s="11">
        <f t="shared" si="10"/>
        <v>1.2830885190506253E-2</v>
      </c>
      <c r="K76" s="11">
        <f t="shared" si="11"/>
        <v>-5.392425150490454E-4</v>
      </c>
      <c r="L76" s="11">
        <f t="shared" si="12"/>
        <v>-3.2273664525685371E-4</v>
      </c>
      <c r="M76" s="11">
        <f t="shared" ca="1" si="4"/>
        <v>3.2593575135399311E-3</v>
      </c>
      <c r="N76" s="11">
        <f t="shared" ca="1" si="13"/>
        <v>1.5053467995366464E-5</v>
      </c>
      <c r="O76" s="94">
        <f t="shared" ca="1" si="14"/>
        <v>222414614.1145176</v>
      </c>
      <c r="P76" s="11">
        <f t="shared" ca="1" si="15"/>
        <v>182682860.42270753</v>
      </c>
      <c r="Q76" s="11">
        <f t="shared" ca="1" si="16"/>
        <v>8283223.0900527732</v>
      </c>
      <c r="R76" s="12">
        <f t="shared" ca="1" si="5"/>
        <v>-1.2269257514359401E-2</v>
      </c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1:35">
      <c r="A77" s="70">
        <v>6162</v>
      </c>
      <c r="B77" s="70">
        <v>-4.2508000478846952E-4</v>
      </c>
      <c r="C77" s="70">
        <v>0.1</v>
      </c>
      <c r="D77" s="71">
        <f t="shared" si="6"/>
        <v>0.61619999999999997</v>
      </c>
      <c r="E77" s="71">
        <f t="shared" si="6"/>
        <v>-4.2508000478846952E-4</v>
      </c>
      <c r="F77" s="11">
        <f t="shared" si="7"/>
        <v>6.1620000000000001E-2</v>
      </c>
      <c r="G77" s="11">
        <f t="shared" si="7"/>
        <v>-4.2508000478846956E-5</v>
      </c>
      <c r="H77" s="11">
        <f t="shared" si="8"/>
        <v>3.7970244E-2</v>
      </c>
      <c r="I77" s="11">
        <f t="shared" si="9"/>
        <v>2.3397264352799998E-2</v>
      </c>
      <c r="J77" s="11">
        <f t="shared" si="10"/>
        <v>1.4417394294195359E-2</v>
      </c>
      <c r="K77" s="11">
        <f t="shared" si="11"/>
        <v>-2.6193429895065494E-5</v>
      </c>
      <c r="L77" s="11">
        <f t="shared" si="12"/>
        <v>-1.6140391501339358E-5</v>
      </c>
      <c r="M77" s="11">
        <f t="shared" ca="1" si="4"/>
        <v>3.294679250495672E-3</v>
      </c>
      <c r="N77" s="11">
        <f t="shared" ca="1" si="13"/>
        <v>1.3836608917272031E-6</v>
      </c>
      <c r="O77" s="94">
        <f t="shared" ca="1" si="14"/>
        <v>210644194.41198784</v>
      </c>
      <c r="P77" s="11">
        <f t="shared" ca="1" si="15"/>
        <v>171147911.60744649</v>
      </c>
      <c r="Q77" s="11">
        <f t="shared" ca="1" si="16"/>
        <v>7700529.8798061879</v>
      </c>
      <c r="R77" s="12">
        <f t="shared" ca="1" si="5"/>
        <v>-3.7197592552841415E-3</v>
      </c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:35">
      <c r="A78" s="70">
        <v>6503</v>
      </c>
      <c r="B78" s="70">
        <v>5.2439799983403645E-3</v>
      </c>
      <c r="C78" s="70">
        <v>0.5</v>
      </c>
      <c r="D78" s="71">
        <f t="shared" si="6"/>
        <v>0.65029999999999999</v>
      </c>
      <c r="E78" s="71">
        <f t="shared" si="6"/>
        <v>5.2439799983403645E-3</v>
      </c>
      <c r="F78" s="11">
        <f t="shared" si="7"/>
        <v>0.32514999999999999</v>
      </c>
      <c r="G78" s="11">
        <f t="shared" si="7"/>
        <v>2.6219899991701823E-3</v>
      </c>
      <c r="H78" s="11">
        <f t="shared" si="8"/>
        <v>0.211445045</v>
      </c>
      <c r="I78" s="11">
        <f t="shared" si="9"/>
        <v>0.13750271276349998</v>
      </c>
      <c r="J78" s="11">
        <f t="shared" si="10"/>
        <v>8.9418014110104041E-2</v>
      </c>
      <c r="K78" s="11">
        <f t="shared" si="11"/>
        <v>1.7050800964603695E-3</v>
      </c>
      <c r="L78" s="11">
        <f t="shared" si="12"/>
        <v>1.1088135867281784E-3</v>
      </c>
      <c r="M78" s="11">
        <f t="shared" ca="1" si="4"/>
        <v>3.345241493490963E-3</v>
      </c>
      <c r="N78" s="11">
        <f t="shared" ca="1" si="13"/>
        <v>1.8026039548988704E-6</v>
      </c>
      <c r="O78" s="94">
        <f t="shared" ca="1" si="14"/>
        <v>4730418281.5624552</v>
      </c>
      <c r="P78" s="11">
        <f t="shared" ca="1" si="15"/>
        <v>3758713045.5183849</v>
      </c>
      <c r="Q78" s="11">
        <f t="shared" ca="1" si="16"/>
        <v>166426001.87380394</v>
      </c>
      <c r="R78" s="12">
        <f t="shared" ca="1" si="5"/>
        <v>1.8987385048494015E-3</v>
      </c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>
      <c r="A79" s="70">
        <v>6680</v>
      </c>
      <c r="B79" s="70">
        <v>-1.1711999977706E-3</v>
      </c>
      <c r="C79" s="70">
        <v>0.1</v>
      </c>
      <c r="D79" s="71">
        <f t="shared" si="6"/>
        <v>0.66800000000000004</v>
      </c>
      <c r="E79" s="71">
        <f t="shared" si="6"/>
        <v>-1.1711999977706E-3</v>
      </c>
      <c r="F79" s="11">
        <f t="shared" si="7"/>
        <v>6.6800000000000012E-2</v>
      </c>
      <c r="G79" s="11">
        <f t="shared" si="7"/>
        <v>-1.1711999977706001E-4</v>
      </c>
      <c r="H79" s="11">
        <f t="shared" si="8"/>
        <v>4.4622400000000013E-2</v>
      </c>
      <c r="I79" s="11">
        <f t="shared" si="9"/>
        <v>2.9807763200000011E-2</v>
      </c>
      <c r="J79" s="11">
        <f t="shared" si="10"/>
        <v>1.9911585817600008E-2</v>
      </c>
      <c r="K79" s="11">
        <f t="shared" si="11"/>
        <v>-7.8236159851076089E-5</v>
      </c>
      <c r="L79" s="11">
        <f t="shared" si="12"/>
        <v>-5.2261754780518834E-5</v>
      </c>
      <c r="M79" s="11">
        <f t="shared" ca="1" si="4"/>
        <v>3.3624095923719755E-3</v>
      </c>
      <c r="N79" s="11">
        <f t="shared" ca="1" si="13"/>
        <v>2.0553615915832732E-6</v>
      </c>
      <c r="O79" s="94">
        <f t="shared" ca="1" si="14"/>
        <v>178722576.71162874</v>
      </c>
      <c r="P79" s="11">
        <f t="shared" ca="1" si="15"/>
        <v>140265428.45792502</v>
      </c>
      <c r="Q79" s="11">
        <f t="shared" ca="1" si="16"/>
        <v>6154927.5151563492</v>
      </c>
      <c r="R79" s="12">
        <f t="shared" ca="1" si="5"/>
        <v>-4.5336095901425755E-3</v>
      </c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>
      <c r="A80" s="70">
        <v>6995</v>
      </c>
      <c r="B80" s="70">
        <v>7.496700003684964E-3</v>
      </c>
      <c r="C80" s="70">
        <v>0.1</v>
      </c>
      <c r="D80" s="71">
        <f t="shared" si="6"/>
        <v>0.69950000000000001</v>
      </c>
      <c r="E80" s="71">
        <f t="shared" si="6"/>
        <v>7.496700003684964E-3</v>
      </c>
      <c r="F80" s="11">
        <f t="shared" si="7"/>
        <v>6.9949999999999998E-2</v>
      </c>
      <c r="G80" s="11">
        <f t="shared" si="7"/>
        <v>7.4967000036849649E-4</v>
      </c>
      <c r="H80" s="11">
        <f t="shared" si="8"/>
        <v>4.8930025000000002E-2</v>
      </c>
      <c r="I80" s="11">
        <f t="shared" si="9"/>
        <v>3.4226552487499999E-2</v>
      </c>
      <c r="J80" s="11">
        <f t="shared" si="10"/>
        <v>2.394147346500625E-2</v>
      </c>
      <c r="K80" s="11">
        <f t="shared" si="11"/>
        <v>5.2439416525776328E-4</v>
      </c>
      <c r="L80" s="11">
        <f t="shared" si="12"/>
        <v>3.6681371859780541E-4</v>
      </c>
      <c r="M80" s="11">
        <f t="shared" ca="1" si="4"/>
        <v>3.3776201292042545E-3</v>
      </c>
      <c r="N80" s="11">
        <f t="shared" ca="1" si="13"/>
        <v>1.6966819012352019E-6</v>
      </c>
      <c r="O80" s="94">
        <f t="shared" ca="1" si="14"/>
        <v>161067782.9085601</v>
      </c>
      <c r="P80" s="11">
        <f t="shared" ca="1" si="15"/>
        <v>123475089.54153858</v>
      </c>
      <c r="Q80" s="11">
        <f t="shared" ca="1" si="16"/>
        <v>5325092.701554493</v>
      </c>
      <c r="R80" s="12">
        <f t="shared" ca="1" si="5"/>
        <v>4.1190798744807095E-3</v>
      </c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>
      <c r="A81" s="70">
        <v>7062</v>
      </c>
      <c r="B81" s="70">
        <v>-1.1231080003199168E-2</v>
      </c>
      <c r="C81" s="70">
        <v>0.1</v>
      </c>
      <c r="D81" s="71">
        <f t="shared" si="6"/>
        <v>0.70620000000000005</v>
      </c>
      <c r="E81" s="71">
        <f t="shared" si="6"/>
        <v>-1.1231080003199168E-2</v>
      </c>
      <c r="F81" s="11">
        <f t="shared" si="7"/>
        <v>7.0620000000000002E-2</v>
      </c>
      <c r="G81" s="11">
        <f t="shared" si="7"/>
        <v>-1.1231080003199169E-3</v>
      </c>
      <c r="H81" s="11">
        <f t="shared" si="8"/>
        <v>4.9871844000000005E-2</v>
      </c>
      <c r="I81" s="11">
        <f t="shared" si="9"/>
        <v>3.5219496232800004E-2</v>
      </c>
      <c r="J81" s="11">
        <f t="shared" si="10"/>
        <v>2.4872008239603366E-2</v>
      </c>
      <c r="K81" s="11">
        <f t="shared" si="11"/>
        <v>-7.9313886982592535E-4</v>
      </c>
      <c r="L81" s="11">
        <f t="shared" si="12"/>
        <v>-5.6011466987106857E-4</v>
      </c>
      <c r="M81" s="11">
        <f t="shared" ca="1" si="4"/>
        <v>3.3783216067534375E-3</v>
      </c>
      <c r="N81" s="11">
        <f t="shared" ca="1" si="13"/>
        <v>2.134346154008858E-5</v>
      </c>
      <c r="O81" s="94">
        <f t="shared" ca="1" si="14"/>
        <v>157476886.08279982</v>
      </c>
      <c r="P81" s="11">
        <f t="shared" ca="1" si="15"/>
        <v>120088830.51377515</v>
      </c>
      <c r="Q81" s="11">
        <f t="shared" ca="1" si="16"/>
        <v>5158784.4901942266</v>
      </c>
      <c r="R81" s="12">
        <f t="shared" ca="1" si="5"/>
        <v>-1.4609401609952605E-2</v>
      </c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>
      <c r="A82" s="70">
        <v>7080</v>
      </c>
      <c r="B82" s="70">
        <v>6.6928000014740974E-3</v>
      </c>
      <c r="C82" s="70">
        <v>0.1</v>
      </c>
      <c r="D82" s="71">
        <f t="shared" si="6"/>
        <v>0.70799999999999996</v>
      </c>
      <c r="E82" s="71">
        <f t="shared" si="6"/>
        <v>6.6928000014740974E-3</v>
      </c>
      <c r="F82" s="11">
        <f t="shared" si="7"/>
        <v>7.0800000000000002E-2</v>
      </c>
      <c r="G82" s="11">
        <f t="shared" si="7"/>
        <v>6.6928000014740982E-4</v>
      </c>
      <c r="H82" s="11">
        <f t="shared" si="8"/>
        <v>5.0126400000000002E-2</v>
      </c>
      <c r="I82" s="11">
        <f t="shared" si="9"/>
        <v>3.5489491200000001E-2</v>
      </c>
      <c r="J82" s="11">
        <f t="shared" si="10"/>
        <v>2.5126559769599998E-2</v>
      </c>
      <c r="K82" s="11">
        <f t="shared" si="11"/>
        <v>4.7385024010436613E-4</v>
      </c>
      <c r="L82" s="11">
        <f t="shared" si="12"/>
        <v>3.354859699938912E-4</v>
      </c>
      <c r="M82" s="11">
        <f t="shared" ca="1" si="4"/>
        <v>3.3783585949931213E-3</v>
      </c>
      <c r="N82" s="11">
        <f t="shared" ca="1" si="13"/>
        <v>1.098552183699559E-6</v>
      </c>
      <c r="O82" s="94">
        <f t="shared" ca="1" si="14"/>
        <v>156521799.80804875</v>
      </c>
      <c r="P82" s="11">
        <f t="shared" ca="1" si="15"/>
        <v>119189913.41115974</v>
      </c>
      <c r="Q82" s="11">
        <f t="shared" ca="1" si="16"/>
        <v>5114700.140654251</v>
      </c>
      <c r="R82" s="12">
        <f t="shared" ca="1" si="5"/>
        <v>3.3144414064809761E-3</v>
      </c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:35">
      <c r="A83" s="70">
        <v>7144</v>
      </c>
      <c r="B83" s="70">
        <v>-7.6889599949936382E-3</v>
      </c>
      <c r="C83" s="70">
        <v>0.2</v>
      </c>
      <c r="D83" s="71">
        <f t="shared" si="6"/>
        <v>0.71440000000000003</v>
      </c>
      <c r="E83" s="71">
        <f t="shared" si="6"/>
        <v>-7.6889599949936382E-3</v>
      </c>
      <c r="F83" s="11">
        <f t="shared" si="7"/>
        <v>0.14288000000000001</v>
      </c>
      <c r="G83" s="11">
        <f t="shared" si="7"/>
        <v>-1.5377919989987276E-3</v>
      </c>
      <c r="H83" s="11">
        <f t="shared" si="8"/>
        <v>0.10207347200000001</v>
      </c>
      <c r="I83" s="11">
        <f t="shared" si="9"/>
        <v>7.292128839680001E-2</v>
      </c>
      <c r="J83" s="11">
        <f t="shared" si="10"/>
        <v>5.2094968430673932E-2</v>
      </c>
      <c r="K83" s="11">
        <f t="shared" si="11"/>
        <v>-1.098598604084691E-3</v>
      </c>
      <c r="L83" s="11">
        <f t="shared" si="12"/>
        <v>-7.8483884275810326E-4</v>
      </c>
      <c r="M83" s="11">
        <f t="shared" ref="M83:M146" ca="1" si="17">+E$4+E$5*D83+E$6*D83^2</f>
        <v>3.3779705621697666E-3</v>
      </c>
      <c r="N83" s="11">
        <f t="shared" ca="1" si="13"/>
        <v>2.4495390391415421E-5</v>
      </c>
      <c r="O83" s="94">
        <f t="shared" ca="1" si="14"/>
        <v>612634961.47650254</v>
      </c>
      <c r="P83" s="11">
        <f t="shared" ca="1" si="15"/>
        <v>464122367.42998105</v>
      </c>
      <c r="Q83" s="11">
        <f t="shared" ca="1" si="16"/>
        <v>19839921.891694155</v>
      </c>
      <c r="R83" s="12">
        <f t="shared" ref="R83:R146" ca="1" si="18">+E83-M83</f>
        <v>-1.1066930557163405E-2</v>
      </c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35">
      <c r="A84" s="70">
        <v>7572</v>
      </c>
      <c r="B84" s="70">
        <v>-5.4479991376865655E-5</v>
      </c>
      <c r="C84" s="70">
        <v>0.1</v>
      </c>
      <c r="D84" s="71">
        <f t="shared" ref="D84:E142" si="19">A84/A$18</f>
        <v>0.75719999999999998</v>
      </c>
      <c r="E84" s="71">
        <f t="shared" si="19"/>
        <v>-5.4479991376865655E-5</v>
      </c>
      <c r="F84" s="11">
        <f t="shared" ref="F84:G142" si="20">$C84*D84</f>
        <v>7.572000000000001E-2</v>
      </c>
      <c r="G84" s="11">
        <f t="shared" si="20"/>
        <v>-5.4479991376865659E-6</v>
      </c>
      <c r="H84" s="11">
        <f t="shared" ref="H84:H147" si="21">C84*D84*D84</f>
        <v>5.7335184000000004E-2</v>
      </c>
      <c r="I84" s="11">
        <f t="shared" ref="I84:I147" si="22">C84*D84*D84*D84</f>
        <v>4.3414201324800006E-2</v>
      </c>
      <c r="J84" s="11">
        <f t="shared" ref="J84:J147" si="23">C84*D84*D84*D84*D84</f>
        <v>3.2873233243138567E-2</v>
      </c>
      <c r="K84" s="11">
        <f t="shared" ref="K84:K147" si="24">C84*E84*D84</f>
        <v>-4.1252249470562674E-6</v>
      </c>
      <c r="L84" s="11">
        <f t="shared" ref="L84:L147" si="25">C84*E84*D84*D84</f>
        <v>-3.1236203299110055E-6</v>
      </c>
      <c r="M84" s="11">
        <f t="shared" ca="1" si="17"/>
        <v>3.3545287867650679E-3</v>
      </c>
      <c r="N84" s="11">
        <f t="shared" ref="N84:N147" ca="1" si="26">C84*(M84-E84)^2</f>
        <v>1.1621340849448761E-6</v>
      </c>
      <c r="O84" s="94">
        <f t="shared" ref="O84:O147" ca="1" si="27">(C84*O$1-O$2*F84+O$3*H84)^2</f>
        <v>131952335.56396313</v>
      </c>
      <c r="P84" s="11">
        <f t="shared" ref="P84:P147" ca="1" si="28">(-C84*O$2+O$4*F84-O$5*H84)^2</f>
        <v>96339684.385776058</v>
      </c>
      <c r="Q84" s="11">
        <f t="shared" ref="Q84:Q147" ca="1" si="29">+(C84*O$3-F84*O$5+H84*O$6)^2</f>
        <v>4004114.788620525</v>
      </c>
      <c r="R84" s="12">
        <f t="shared" ca="1" si="18"/>
        <v>-3.4090087781419335E-3</v>
      </c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:35">
      <c r="A85" s="70">
        <v>7585</v>
      </c>
      <c r="B85" s="70">
        <v>1.7446099998778664E-2</v>
      </c>
      <c r="C85" s="70">
        <v>0.1</v>
      </c>
      <c r="D85" s="71">
        <f t="shared" si="19"/>
        <v>0.75849999999999995</v>
      </c>
      <c r="E85" s="71">
        <f t="shared" si="19"/>
        <v>1.7446099998778664E-2</v>
      </c>
      <c r="F85" s="11">
        <f t="shared" si="20"/>
        <v>7.5850000000000001E-2</v>
      </c>
      <c r="G85" s="11">
        <f t="shared" si="20"/>
        <v>1.7446099998778665E-3</v>
      </c>
      <c r="H85" s="11">
        <f t="shared" si="21"/>
        <v>5.7532224999999999E-2</v>
      </c>
      <c r="I85" s="11">
        <f t="shared" si="22"/>
        <v>4.3638192662499999E-2</v>
      </c>
      <c r="J85" s="11">
        <f t="shared" si="23"/>
        <v>3.3099569134506249E-2</v>
      </c>
      <c r="K85" s="11">
        <f t="shared" si="24"/>
        <v>1.3232866849073616E-3</v>
      </c>
      <c r="L85" s="11">
        <f t="shared" si="25"/>
        <v>1.0037129505022337E-3</v>
      </c>
      <c r="M85" s="11">
        <f t="shared" ca="1" si="17"/>
        <v>3.3532492091602854E-3</v>
      </c>
      <c r="N85" s="11">
        <f t="shared" ca="1" si="26"/>
        <v>1.9860844337844734E-5</v>
      </c>
      <c r="O85" s="94">
        <f t="shared" ca="1" si="27"/>
        <v>131342315.34925173</v>
      </c>
      <c r="P85" s="11">
        <f t="shared" ca="1" si="28"/>
        <v>95779634.514288425</v>
      </c>
      <c r="Q85" s="11">
        <f t="shared" ca="1" si="29"/>
        <v>3977162.9174947743</v>
      </c>
      <c r="R85" s="12">
        <f t="shared" ca="1" si="18"/>
        <v>1.4092850789618378E-2</v>
      </c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spans="1:35">
      <c r="A86" s="70">
        <v>7590</v>
      </c>
      <c r="B86" s="70">
        <v>-8.1305999992764555E-3</v>
      </c>
      <c r="C86" s="70">
        <v>0.1</v>
      </c>
      <c r="D86" s="71">
        <f t="shared" si="19"/>
        <v>0.75900000000000001</v>
      </c>
      <c r="E86" s="71">
        <f t="shared" si="19"/>
        <v>-8.1305999992764555E-3</v>
      </c>
      <c r="F86" s="11">
        <f t="shared" si="20"/>
        <v>7.5900000000000009E-2</v>
      </c>
      <c r="G86" s="11">
        <f t="shared" si="20"/>
        <v>-8.1305999992764555E-4</v>
      </c>
      <c r="H86" s="11">
        <f t="shared" si="21"/>
        <v>5.7608100000000009E-2</v>
      </c>
      <c r="I86" s="11">
        <f t="shared" si="22"/>
        <v>4.3724547900000008E-2</v>
      </c>
      <c r="J86" s="11">
        <f t="shared" si="23"/>
        <v>3.3186931856100006E-2</v>
      </c>
      <c r="K86" s="11">
        <f t="shared" si="24"/>
        <v>-6.1711253994508296E-4</v>
      </c>
      <c r="L86" s="11">
        <f t="shared" si="25"/>
        <v>-4.6838841781831795E-4</v>
      </c>
      <c r="M86" s="11">
        <f t="shared" ca="1" si="17"/>
        <v>3.3527481540208907E-3</v>
      </c>
      <c r="N86" s="11">
        <f t="shared" ca="1" si="26"/>
        <v>1.318672848098376E-5</v>
      </c>
      <c r="O86" s="94">
        <f t="shared" ca="1" si="27"/>
        <v>131108215.69576478</v>
      </c>
      <c r="P86" s="11">
        <f t="shared" ca="1" si="28"/>
        <v>95564812.956286758</v>
      </c>
      <c r="Q86" s="11">
        <f t="shared" ca="1" si="29"/>
        <v>3966828.6032530675</v>
      </c>
      <c r="R86" s="12">
        <f t="shared" ca="1" si="18"/>
        <v>-1.1483348153297346E-2</v>
      </c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spans="1:35">
      <c r="A87" s="70">
        <v>7634</v>
      </c>
      <c r="B87" s="70">
        <v>2.3944400018081069E-3</v>
      </c>
      <c r="C87" s="70">
        <v>0.5</v>
      </c>
      <c r="D87" s="71">
        <f t="shared" si="19"/>
        <v>0.76339999999999997</v>
      </c>
      <c r="E87" s="71">
        <f t="shared" si="19"/>
        <v>2.3944400018081069E-3</v>
      </c>
      <c r="F87" s="11">
        <f t="shared" si="20"/>
        <v>0.38169999999999998</v>
      </c>
      <c r="G87" s="11">
        <f t="shared" si="20"/>
        <v>1.1972200009040534E-3</v>
      </c>
      <c r="H87" s="11">
        <f t="shared" si="21"/>
        <v>0.29138977999999999</v>
      </c>
      <c r="I87" s="11">
        <f t="shared" si="22"/>
        <v>0.22244695805199999</v>
      </c>
      <c r="J87" s="11">
        <f t="shared" si="23"/>
        <v>0.16981600777689679</v>
      </c>
      <c r="K87" s="11">
        <f t="shared" si="24"/>
        <v>9.1395774869015432E-4</v>
      </c>
      <c r="L87" s="11">
        <f t="shared" si="25"/>
        <v>6.9771534535006377E-4</v>
      </c>
      <c r="M87" s="11">
        <f t="shared" ca="1" si="17"/>
        <v>3.3481254270272898E-3</v>
      </c>
      <c r="N87" s="11">
        <f t="shared" ca="1" si="26"/>
        <v>4.5475794513774687E-7</v>
      </c>
      <c r="O87" s="94">
        <f t="shared" ca="1" si="27"/>
        <v>3226516015.7836971</v>
      </c>
      <c r="P87" s="11">
        <f t="shared" ca="1" si="28"/>
        <v>2342207047.5609698</v>
      </c>
      <c r="Q87" s="11">
        <f t="shared" ca="1" si="29"/>
        <v>96916131.653770253</v>
      </c>
      <c r="R87" s="12">
        <f t="shared" ca="1" si="18"/>
        <v>-9.536854252191829E-4</v>
      </c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1:35">
      <c r="A88" s="70">
        <v>7674</v>
      </c>
      <c r="B88" s="70">
        <v>2.180839997890871E-3</v>
      </c>
      <c r="C88" s="70">
        <v>0.5</v>
      </c>
      <c r="D88" s="71">
        <f t="shared" si="19"/>
        <v>0.76739999999999997</v>
      </c>
      <c r="E88" s="71">
        <f t="shared" si="19"/>
        <v>2.180839997890871E-3</v>
      </c>
      <c r="F88" s="11">
        <f t="shared" si="20"/>
        <v>0.38369999999999999</v>
      </c>
      <c r="G88" s="11">
        <f t="shared" si="20"/>
        <v>1.0904199989454355E-3</v>
      </c>
      <c r="H88" s="11">
        <f t="shared" si="21"/>
        <v>0.29445137999999998</v>
      </c>
      <c r="I88" s="11">
        <f t="shared" si="22"/>
        <v>0.22596198901199999</v>
      </c>
      <c r="J88" s="11">
        <f t="shared" si="23"/>
        <v>0.17340323036780877</v>
      </c>
      <c r="K88" s="11">
        <f t="shared" si="24"/>
        <v>8.3678830719072716E-4</v>
      </c>
      <c r="L88" s="11">
        <f t="shared" si="25"/>
        <v>6.4215134693816395E-4</v>
      </c>
      <c r="M88" s="11">
        <f t="shared" ca="1" si="17"/>
        <v>3.3435903114222747E-3</v>
      </c>
      <c r="N88" s="11">
        <f t="shared" ca="1" si="26"/>
        <v>6.7599414580868883E-7</v>
      </c>
      <c r="O88" s="94">
        <f t="shared" ca="1" si="27"/>
        <v>3180465128.5326362</v>
      </c>
      <c r="P88" s="11">
        <f t="shared" ca="1" si="28"/>
        <v>2300097374.5729632</v>
      </c>
      <c r="Q88" s="11">
        <f t="shared" ca="1" si="29"/>
        <v>94895904.341056332</v>
      </c>
      <c r="R88" s="12">
        <f t="shared" ca="1" si="18"/>
        <v>-1.1627503135314037E-3</v>
      </c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</row>
    <row r="89" spans="1:35">
      <c r="A89" s="70">
        <v>7679</v>
      </c>
      <c r="B89" s="70">
        <v>4.6041399982641451E-3</v>
      </c>
      <c r="C89" s="70">
        <v>0.5</v>
      </c>
      <c r="D89" s="71">
        <f t="shared" si="19"/>
        <v>0.76790000000000003</v>
      </c>
      <c r="E89" s="71">
        <f t="shared" si="19"/>
        <v>4.6041399982641451E-3</v>
      </c>
      <c r="F89" s="11">
        <f t="shared" si="20"/>
        <v>0.38395000000000001</v>
      </c>
      <c r="G89" s="11">
        <f t="shared" si="20"/>
        <v>2.3020699991320726E-3</v>
      </c>
      <c r="H89" s="11">
        <f t="shared" si="21"/>
        <v>0.29483520500000004</v>
      </c>
      <c r="I89" s="11">
        <f t="shared" si="22"/>
        <v>0.22640395391950005</v>
      </c>
      <c r="J89" s="11">
        <f t="shared" si="23"/>
        <v>0.17385559621478411</v>
      </c>
      <c r="K89" s="11">
        <f t="shared" si="24"/>
        <v>1.7677595523335186E-3</v>
      </c>
      <c r="L89" s="11">
        <f t="shared" si="25"/>
        <v>1.357462560236909E-3</v>
      </c>
      <c r="M89" s="11">
        <f t="shared" ca="1" si="17"/>
        <v>3.3430011472046894E-3</v>
      </c>
      <c r="N89" s="11">
        <f t="shared" ca="1" si="26"/>
        <v>7.9523560082578205E-7</v>
      </c>
      <c r="O89" s="94">
        <f t="shared" ca="1" si="27"/>
        <v>3174741093.7271657</v>
      </c>
      <c r="P89" s="11">
        <f t="shared" ca="1" si="28"/>
        <v>2294869559.5753846</v>
      </c>
      <c r="Q89" s="11">
        <f t="shared" ca="1" si="29"/>
        <v>94645333.382666752</v>
      </c>
      <c r="R89" s="12">
        <f t="shared" ca="1" si="18"/>
        <v>1.2611388510594557E-3</v>
      </c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spans="1:35">
      <c r="A90" s="70">
        <v>7706</v>
      </c>
      <c r="B90" s="70">
        <v>-1.5100400050869212E-3</v>
      </c>
      <c r="C90" s="70">
        <v>0.1</v>
      </c>
      <c r="D90" s="71">
        <f t="shared" si="19"/>
        <v>0.77059999999999995</v>
      </c>
      <c r="E90" s="71">
        <f t="shared" si="19"/>
        <v>-1.5100400050869212E-3</v>
      </c>
      <c r="F90" s="11">
        <f t="shared" si="20"/>
        <v>7.7060000000000003E-2</v>
      </c>
      <c r="G90" s="11">
        <f t="shared" si="20"/>
        <v>-1.5100400050869212E-4</v>
      </c>
      <c r="H90" s="11">
        <f t="shared" si="21"/>
        <v>5.9382435999999997E-2</v>
      </c>
      <c r="I90" s="11">
        <f t="shared" si="22"/>
        <v>4.5760105181599994E-2</v>
      </c>
      <c r="J90" s="11">
        <f t="shared" si="23"/>
        <v>3.5262737052940953E-2</v>
      </c>
      <c r="K90" s="11">
        <f t="shared" si="24"/>
        <v>-1.1636368279199814E-4</v>
      </c>
      <c r="L90" s="11">
        <f t="shared" si="25"/>
        <v>-8.9669853959513764E-5</v>
      </c>
      <c r="M90" s="11">
        <f t="shared" ca="1" si="17"/>
        <v>3.3397341253246027E-3</v>
      </c>
      <c r="N90" s="11">
        <f t="shared" ca="1" si="26"/>
        <v>2.3520309116008857E-6</v>
      </c>
      <c r="O90" s="94">
        <f t="shared" ca="1" si="27"/>
        <v>125758199.47351676</v>
      </c>
      <c r="P90" s="11">
        <f t="shared" ca="1" si="28"/>
        <v>90671064.923173964</v>
      </c>
      <c r="Q90" s="11">
        <f t="shared" ca="1" si="29"/>
        <v>3731989.3233082858</v>
      </c>
      <c r="R90" s="12">
        <f t="shared" ca="1" si="18"/>
        <v>-4.8497741304115239E-3</v>
      </c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</row>
    <row r="91" spans="1:35">
      <c r="A91" s="70">
        <v>7782</v>
      </c>
      <c r="B91" s="70">
        <v>1.7241200039279647E-3</v>
      </c>
      <c r="C91" s="70">
        <v>0.5</v>
      </c>
      <c r="D91" s="71">
        <f t="shared" si="19"/>
        <v>0.7782</v>
      </c>
      <c r="E91" s="71">
        <f t="shared" si="19"/>
        <v>1.7241200039279647E-3</v>
      </c>
      <c r="F91" s="11">
        <f t="shared" si="20"/>
        <v>0.3891</v>
      </c>
      <c r="G91" s="11">
        <f t="shared" si="20"/>
        <v>8.6206000196398236E-4</v>
      </c>
      <c r="H91" s="11">
        <f t="shared" si="21"/>
        <v>0.30279761999999999</v>
      </c>
      <c r="I91" s="11">
        <f t="shared" si="22"/>
        <v>0.235637107884</v>
      </c>
      <c r="J91" s="11">
        <f t="shared" si="23"/>
        <v>0.1833727973553288</v>
      </c>
      <c r="K91" s="11">
        <f t="shared" si="24"/>
        <v>6.7085509352837107E-4</v>
      </c>
      <c r="L91" s="11">
        <f t="shared" si="25"/>
        <v>5.2205943378377838E-4</v>
      </c>
      <c r="M91" s="11">
        <f t="shared" ca="1" si="17"/>
        <v>3.3297630998439659E-3</v>
      </c>
      <c r="N91" s="11">
        <f t="shared" ca="1" si="26"/>
        <v>1.2890448757313605E-6</v>
      </c>
      <c r="O91" s="94">
        <f t="shared" ca="1" si="27"/>
        <v>3058412254.8478684</v>
      </c>
      <c r="P91" s="11">
        <f t="shared" ca="1" si="28"/>
        <v>2188936140.705534</v>
      </c>
      <c r="Q91" s="11">
        <f t="shared" ca="1" si="29"/>
        <v>89579456.315688819</v>
      </c>
      <c r="R91" s="12">
        <f t="shared" ca="1" si="18"/>
        <v>-1.6056430959160012E-3</v>
      </c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spans="1:35">
      <c r="A92" s="70">
        <v>8247</v>
      </c>
      <c r="B92" s="70">
        <v>-1.9089800043730065E-3</v>
      </c>
      <c r="C92" s="70">
        <v>0.1</v>
      </c>
      <c r="D92" s="71">
        <f t="shared" si="19"/>
        <v>0.82469999999999999</v>
      </c>
      <c r="E92" s="71">
        <f t="shared" si="19"/>
        <v>-1.9089800043730065E-3</v>
      </c>
      <c r="F92" s="11">
        <f t="shared" si="20"/>
        <v>8.2470000000000002E-2</v>
      </c>
      <c r="G92" s="11">
        <f t="shared" si="20"/>
        <v>-1.9089800043730067E-4</v>
      </c>
      <c r="H92" s="11">
        <f t="shared" si="21"/>
        <v>6.8013008999999999E-2</v>
      </c>
      <c r="I92" s="11">
        <f t="shared" si="22"/>
        <v>5.6090328522299997E-2</v>
      </c>
      <c r="J92" s="11">
        <f t="shared" si="23"/>
        <v>4.6257693932340804E-2</v>
      </c>
      <c r="K92" s="11">
        <f t="shared" si="24"/>
        <v>-1.5743358096064185E-4</v>
      </c>
      <c r="L92" s="11">
        <f t="shared" si="25"/>
        <v>-1.2983547421824133E-4</v>
      </c>
      <c r="M92" s="11">
        <f t="shared" ca="1" si="17"/>
        <v>3.2438514931822319E-3</v>
      </c>
      <c r="N92" s="11">
        <f t="shared" ca="1" si="26"/>
        <v>2.6551672442197362E-6</v>
      </c>
      <c r="O92" s="94">
        <f t="shared" ca="1" si="27"/>
        <v>102792698.6036098</v>
      </c>
      <c r="P92" s="11">
        <f t="shared" ca="1" si="28"/>
        <v>70044205.022042185</v>
      </c>
      <c r="Q92" s="11">
        <f t="shared" ca="1" si="29"/>
        <v>2756195.5363284345</v>
      </c>
      <c r="R92" s="12">
        <f t="shared" ca="1" si="18"/>
        <v>-5.1528314975552384E-3</v>
      </c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spans="1:35">
      <c r="A93" s="70">
        <v>8311</v>
      </c>
      <c r="B93" s="70">
        <v>8.7092600006144494E-3</v>
      </c>
      <c r="C93" s="70">
        <v>0.2</v>
      </c>
      <c r="D93" s="71">
        <f t="shared" si="19"/>
        <v>0.83109999999999995</v>
      </c>
      <c r="E93" s="71">
        <f t="shared" si="19"/>
        <v>8.7092600006144494E-3</v>
      </c>
      <c r="F93" s="11">
        <f t="shared" si="20"/>
        <v>0.16622000000000001</v>
      </c>
      <c r="G93" s="11">
        <f t="shared" si="20"/>
        <v>1.7418520001228899E-3</v>
      </c>
      <c r="H93" s="11">
        <f t="shared" si="21"/>
        <v>0.13814544200000001</v>
      </c>
      <c r="I93" s="11">
        <f t="shared" si="22"/>
        <v>0.1148126768462</v>
      </c>
      <c r="J93" s="11">
        <f t="shared" si="23"/>
        <v>9.5420815726876815E-2</v>
      </c>
      <c r="K93" s="11">
        <f t="shared" si="24"/>
        <v>1.4476531973021337E-3</v>
      </c>
      <c r="L93" s="11">
        <f t="shared" si="25"/>
        <v>1.2031445722778032E-3</v>
      </c>
      <c r="M93" s="11">
        <f t="shared" ca="1" si="17"/>
        <v>3.2286753910732166E-3</v>
      </c>
      <c r="N93" s="11">
        <f t="shared" ca="1" si="26"/>
        <v>6.0073615324680459E-6</v>
      </c>
      <c r="O93" s="94">
        <f t="shared" ca="1" si="27"/>
        <v>401137168.7010842</v>
      </c>
      <c r="P93" s="11">
        <f t="shared" ca="1" si="28"/>
        <v>271333438.62212235</v>
      </c>
      <c r="Q93" s="11">
        <f t="shared" ca="1" si="29"/>
        <v>10612721.504010234</v>
      </c>
      <c r="R93" s="12">
        <f t="shared" ca="1" si="18"/>
        <v>5.4805846095412327E-3</v>
      </c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1:35">
      <c r="A94" s="70">
        <v>8314</v>
      </c>
      <c r="B94" s="70">
        <v>1.6363239999918733E-2</v>
      </c>
      <c r="C94" s="70">
        <v>0.2</v>
      </c>
      <c r="D94" s="71">
        <f t="shared" si="19"/>
        <v>0.83140000000000003</v>
      </c>
      <c r="E94" s="71">
        <f t="shared" si="19"/>
        <v>1.6363239999918733E-2</v>
      </c>
      <c r="F94" s="11">
        <f t="shared" si="20"/>
        <v>0.16628000000000001</v>
      </c>
      <c r="G94" s="11">
        <f t="shared" si="20"/>
        <v>3.2726479999837469E-3</v>
      </c>
      <c r="H94" s="11">
        <f t="shared" si="21"/>
        <v>0.13824519200000002</v>
      </c>
      <c r="I94" s="11">
        <f t="shared" si="22"/>
        <v>0.11493705262880002</v>
      </c>
      <c r="J94" s="11">
        <f t="shared" si="23"/>
        <v>9.5558665555584343E-2</v>
      </c>
      <c r="K94" s="11">
        <f t="shared" si="24"/>
        <v>2.7208795471864874E-3</v>
      </c>
      <c r="L94" s="11">
        <f t="shared" si="25"/>
        <v>2.2621392555308459E-3</v>
      </c>
      <c r="M94" s="11">
        <f t="shared" ca="1" si="17"/>
        <v>3.2279441124950401E-3</v>
      </c>
      <c r="N94" s="11">
        <f t="shared" ca="1" si="26"/>
        <v>3.4507199610033953E-5</v>
      </c>
      <c r="O94" s="94">
        <f t="shared" ca="1" si="27"/>
        <v>400671032.68837595</v>
      </c>
      <c r="P94" s="11">
        <f t="shared" ca="1" si="28"/>
        <v>270923494.06471962</v>
      </c>
      <c r="Q94" s="11">
        <f t="shared" ca="1" si="29"/>
        <v>10593653.870208401</v>
      </c>
      <c r="R94" s="12">
        <f t="shared" ca="1" si="18"/>
        <v>1.3135295887423692E-2</v>
      </c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1:35">
      <c r="A95" s="70">
        <v>8342</v>
      </c>
      <c r="B95" s="70">
        <v>3.5337200024514459E-3</v>
      </c>
      <c r="C95" s="70">
        <v>0.5</v>
      </c>
      <c r="D95" s="71">
        <f t="shared" si="19"/>
        <v>0.83420000000000005</v>
      </c>
      <c r="E95" s="71">
        <f t="shared" si="19"/>
        <v>3.5337200024514459E-3</v>
      </c>
      <c r="F95" s="11">
        <f t="shared" si="20"/>
        <v>0.41710000000000003</v>
      </c>
      <c r="G95" s="11">
        <f t="shared" si="20"/>
        <v>1.766860001225723E-3</v>
      </c>
      <c r="H95" s="11">
        <f t="shared" si="21"/>
        <v>0.34794482000000004</v>
      </c>
      <c r="I95" s="11">
        <f t="shared" si="22"/>
        <v>0.29025556884400006</v>
      </c>
      <c r="J95" s="11">
        <f t="shared" si="23"/>
        <v>0.24213119552966486</v>
      </c>
      <c r="K95" s="11">
        <f t="shared" si="24"/>
        <v>1.4739146130224982E-3</v>
      </c>
      <c r="L95" s="11">
        <f t="shared" si="25"/>
        <v>1.2295395701833682E-3</v>
      </c>
      <c r="M95" s="11">
        <f t="shared" ca="1" si="17"/>
        <v>3.221032914664408E-3</v>
      </c>
      <c r="N95" s="11">
        <f t="shared" ca="1" si="26"/>
        <v>4.8886607434369378E-8</v>
      </c>
      <c r="O95" s="94">
        <f t="shared" ca="1" si="27"/>
        <v>2477115208.8545361</v>
      </c>
      <c r="P95" s="11">
        <f t="shared" ca="1" si="28"/>
        <v>1669481543.6960638</v>
      </c>
      <c r="Q95" s="11">
        <f t="shared" ca="1" si="29"/>
        <v>65104701.287053242</v>
      </c>
      <c r="R95" s="12">
        <f t="shared" ca="1" si="18"/>
        <v>3.1268708778703792E-4</v>
      </c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spans="1:35">
      <c r="A96" s="70">
        <v>8442</v>
      </c>
      <c r="B96" s="70">
        <v>-4.002799978479743E-4</v>
      </c>
      <c r="C96" s="70">
        <v>0.5</v>
      </c>
      <c r="D96" s="71">
        <f t="shared" si="19"/>
        <v>0.84419999999999995</v>
      </c>
      <c r="E96" s="71">
        <f t="shared" si="19"/>
        <v>-4.002799978479743E-4</v>
      </c>
      <c r="F96" s="11">
        <f t="shared" si="20"/>
        <v>0.42209999999999998</v>
      </c>
      <c r="G96" s="11">
        <f t="shared" si="20"/>
        <v>-2.0013999892398715E-4</v>
      </c>
      <c r="H96" s="11">
        <f t="shared" si="21"/>
        <v>0.35633681999999994</v>
      </c>
      <c r="I96" s="11">
        <f t="shared" si="22"/>
        <v>0.30081954344399991</v>
      </c>
      <c r="J96" s="11">
        <f t="shared" si="23"/>
        <v>0.25395185857542474</v>
      </c>
      <c r="K96" s="11">
        <f t="shared" si="24"/>
        <v>-1.6895818709162995E-4</v>
      </c>
      <c r="L96" s="11">
        <f t="shared" si="25"/>
        <v>-1.4263450154275399E-4</v>
      </c>
      <c r="M96" s="11">
        <f t="shared" ca="1" si="17"/>
        <v>3.1950828785267393E-3</v>
      </c>
      <c r="N96" s="11">
        <f t="shared" ca="1" si="26"/>
        <v>6.463317106406727E-6</v>
      </c>
      <c r="O96" s="94">
        <f t="shared" ca="1" si="27"/>
        <v>2382053133.1416483</v>
      </c>
      <c r="P96" s="11">
        <f t="shared" ca="1" si="28"/>
        <v>1586317535.9142184</v>
      </c>
      <c r="Q96" s="11">
        <f t="shared" ca="1" si="29"/>
        <v>61253108.93097081</v>
      </c>
      <c r="R96" s="12">
        <f t="shared" ca="1" si="18"/>
        <v>-3.5953628763747136E-3</v>
      </c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</row>
    <row r="97" spans="1:35">
      <c r="A97" s="70">
        <v>8804.5</v>
      </c>
      <c r="B97" s="70">
        <v>-2.1102999744471163E-4</v>
      </c>
      <c r="C97" s="70">
        <v>0.5</v>
      </c>
      <c r="D97" s="71">
        <f t="shared" si="19"/>
        <v>0.88044999999999995</v>
      </c>
      <c r="E97" s="71">
        <f t="shared" si="19"/>
        <v>-2.1102999744471163E-4</v>
      </c>
      <c r="F97" s="11">
        <f t="shared" si="20"/>
        <v>0.44022499999999998</v>
      </c>
      <c r="G97" s="11">
        <f t="shared" si="20"/>
        <v>-1.0551499872235581E-4</v>
      </c>
      <c r="H97" s="11">
        <f t="shared" si="21"/>
        <v>0.38759610124999994</v>
      </c>
      <c r="I97" s="11">
        <f t="shared" si="22"/>
        <v>0.34125898734556243</v>
      </c>
      <c r="J97" s="11">
        <f t="shared" si="23"/>
        <v>0.3004614754084004</v>
      </c>
      <c r="K97" s="11">
        <f t="shared" si="24"/>
        <v>-9.2900680625098174E-5</v>
      </c>
      <c r="L97" s="11">
        <f t="shared" si="25"/>
        <v>-8.1794404256367689E-5</v>
      </c>
      <c r="M97" s="11">
        <f t="shared" ca="1" si="17"/>
        <v>3.084416202425568E-3</v>
      </c>
      <c r="N97" s="11">
        <f t="shared" ca="1" si="26"/>
        <v>5.4299828281197337E-6</v>
      </c>
      <c r="O97" s="94">
        <f t="shared" ca="1" si="27"/>
        <v>2058472534.8140137</v>
      </c>
      <c r="P97" s="11">
        <f t="shared" ca="1" si="28"/>
        <v>1307736324.1485105</v>
      </c>
      <c r="Q97" s="11">
        <f t="shared" ca="1" si="29"/>
        <v>48521297.869027115</v>
      </c>
      <c r="R97" s="12">
        <f t="shared" ca="1" si="18"/>
        <v>-3.2954461998702797E-3</v>
      </c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1:35">
      <c r="A98" s="70">
        <v>8888</v>
      </c>
      <c r="B98" s="70">
        <v>1.1580799982766621E-3</v>
      </c>
      <c r="C98" s="70">
        <v>0.5</v>
      </c>
      <c r="D98" s="71">
        <f t="shared" si="19"/>
        <v>0.88880000000000003</v>
      </c>
      <c r="E98" s="71">
        <f t="shared" si="19"/>
        <v>1.1580799982766621E-3</v>
      </c>
      <c r="F98" s="11">
        <f t="shared" si="20"/>
        <v>0.44440000000000002</v>
      </c>
      <c r="G98" s="11">
        <f t="shared" si="20"/>
        <v>5.7903999913833104E-4</v>
      </c>
      <c r="H98" s="11">
        <f t="shared" si="21"/>
        <v>0.39498272000000001</v>
      </c>
      <c r="I98" s="11">
        <f t="shared" si="22"/>
        <v>0.35106064153600003</v>
      </c>
      <c r="J98" s="11">
        <f t="shared" si="23"/>
        <v>0.31202269819719686</v>
      </c>
      <c r="K98" s="11">
        <f t="shared" si="24"/>
        <v>5.1465075123414863E-4</v>
      </c>
      <c r="L98" s="11">
        <f t="shared" si="25"/>
        <v>4.5742158769691133E-4</v>
      </c>
      <c r="M98" s="11">
        <f t="shared" ca="1" si="17"/>
        <v>3.0552378855714084E-3</v>
      </c>
      <c r="N98" s="11">
        <f t="shared" ca="1" si="26"/>
        <v>1.7996040246623328E-6</v>
      </c>
      <c r="O98" s="94">
        <f t="shared" ca="1" si="27"/>
        <v>1988468738.528126</v>
      </c>
      <c r="P98" s="11">
        <f t="shared" ca="1" si="28"/>
        <v>1248478246.0356684</v>
      </c>
      <c r="Q98" s="11">
        <f t="shared" ca="1" si="29"/>
        <v>45851675.442126699</v>
      </c>
      <c r="R98" s="12">
        <f t="shared" ca="1" si="18"/>
        <v>-1.8971578872947464E-3</v>
      </c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</row>
    <row r="99" spans="1:35">
      <c r="A99" s="70">
        <v>8888</v>
      </c>
      <c r="B99" s="70">
        <v>3.1580799986841157E-3</v>
      </c>
      <c r="C99" s="70">
        <v>0.5</v>
      </c>
      <c r="D99" s="71">
        <f t="shared" si="19"/>
        <v>0.88880000000000003</v>
      </c>
      <c r="E99" s="71">
        <f t="shared" si="19"/>
        <v>3.1580799986841157E-3</v>
      </c>
      <c r="F99" s="11">
        <f t="shared" si="20"/>
        <v>0.44440000000000002</v>
      </c>
      <c r="G99" s="11">
        <f t="shared" si="20"/>
        <v>1.5790399993420579E-3</v>
      </c>
      <c r="H99" s="11">
        <f t="shared" si="21"/>
        <v>0.39498272000000001</v>
      </c>
      <c r="I99" s="11">
        <f t="shared" si="22"/>
        <v>0.35106064153600003</v>
      </c>
      <c r="J99" s="11">
        <f t="shared" si="23"/>
        <v>0.31202269819719686</v>
      </c>
      <c r="K99" s="11">
        <f t="shared" si="24"/>
        <v>1.4034507514152212E-3</v>
      </c>
      <c r="L99" s="11">
        <f t="shared" si="25"/>
        <v>1.2473870278578486E-3</v>
      </c>
      <c r="M99" s="11">
        <f t="shared" ca="1" si="17"/>
        <v>3.0552378855714084E-3</v>
      </c>
      <c r="N99" s="11">
        <f t="shared" ca="1" si="26"/>
        <v>5.2882501147434375E-9</v>
      </c>
      <c r="O99" s="94">
        <f t="shared" ca="1" si="27"/>
        <v>1988468738.528126</v>
      </c>
      <c r="P99" s="11">
        <f t="shared" ca="1" si="28"/>
        <v>1248478246.0356684</v>
      </c>
      <c r="Q99" s="11">
        <f t="shared" ca="1" si="29"/>
        <v>45851675.442126699</v>
      </c>
      <c r="R99" s="12">
        <f t="shared" ca="1" si="18"/>
        <v>1.0284211311270726E-4</v>
      </c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  <row r="100" spans="1:35">
      <c r="A100" s="70">
        <v>9027</v>
      </c>
      <c r="B100" s="70">
        <v>3.1258200033335015E-3</v>
      </c>
      <c r="C100" s="70">
        <v>0.2</v>
      </c>
      <c r="D100" s="71">
        <f t="shared" si="19"/>
        <v>0.90269999999999995</v>
      </c>
      <c r="E100" s="71">
        <f t="shared" si="19"/>
        <v>3.1258200033335015E-3</v>
      </c>
      <c r="F100" s="11">
        <f t="shared" si="20"/>
        <v>0.18054000000000001</v>
      </c>
      <c r="G100" s="11">
        <f t="shared" si="20"/>
        <v>6.251640006667003E-4</v>
      </c>
      <c r="H100" s="11">
        <f t="shared" si="21"/>
        <v>0.16297345799999999</v>
      </c>
      <c r="I100" s="11">
        <f t="shared" si="22"/>
        <v>0.14711614053659999</v>
      </c>
      <c r="J100" s="11">
        <f t="shared" si="23"/>
        <v>0.13280174006238882</v>
      </c>
      <c r="K100" s="11">
        <f t="shared" si="24"/>
        <v>5.6433554340183038E-4</v>
      </c>
      <c r="L100" s="11">
        <f t="shared" si="25"/>
        <v>5.0942569502883221E-4</v>
      </c>
      <c r="M100" s="11">
        <f t="shared" ca="1" si="17"/>
        <v>3.0036038071673179E-3</v>
      </c>
      <c r="N100" s="11">
        <f t="shared" ca="1" si="26"/>
        <v>2.9873597210662159E-9</v>
      </c>
      <c r="O100" s="94">
        <f t="shared" ca="1" si="27"/>
        <v>300092429.28997302</v>
      </c>
      <c r="P100" s="11">
        <f t="shared" ca="1" si="28"/>
        <v>184601724.44273549</v>
      </c>
      <c r="Q100" s="11">
        <f t="shared" ca="1" si="29"/>
        <v>6658751.5766767869</v>
      </c>
      <c r="R100" s="12">
        <f t="shared" ca="1" si="18"/>
        <v>1.2221619616618364E-4</v>
      </c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</row>
    <row r="101" spans="1:35">
      <c r="A101" s="70">
        <v>9573</v>
      </c>
      <c r="B101" s="70">
        <v>-8.4981999680167064E-4</v>
      </c>
      <c r="C101" s="70">
        <v>0.5</v>
      </c>
      <c r="D101" s="71">
        <f t="shared" si="19"/>
        <v>0.95730000000000004</v>
      </c>
      <c r="E101" s="71">
        <f t="shared" si="19"/>
        <v>-8.4981999680167064E-4</v>
      </c>
      <c r="F101" s="11">
        <f t="shared" si="20"/>
        <v>0.47865000000000002</v>
      </c>
      <c r="G101" s="11">
        <f t="shared" si="20"/>
        <v>-4.2490999840083532E-4</v>
      </c>
      <c r="H101" s="11">
        <f t="shared" si="21"/>
        <v>0.45821164500000006</v>
      </c>
      <c r="I101" s="11">
        <f t="shared" si="22"/>
        <v>0.43864600775850004</v>
      </c>
      <c r="J101" s="11">
        <f t="shared" si="23"/>
        <v>0.4199158232272121</v>
      </c>
      <c r="K101" s="11">
        <f t="shared" si="24"/>
        <v>-4.0676634146911966E-4</v>
      </c>
      <c r="L101" s="11">
        <f t="shared" si="25"/>
        <v>-3.8939741868838825E-4</v>
      </c>
      <c r="M101" s="11">
        <f t="shared" ca="1" si="17"/>
        <v>2.7637555728267423E-3</v>
      </c>
      <c r="N101" s="11">
        <f t="shared" ca="1" si="26"/>
        <v>6.528964198707655E-6</v>
      </c>
      <c r="O101" s="94">
        <f t="shared" ca="1" si="27"/>
        <v>1474301390.8765488</v>
      </c>
      <c r="P101" s="11">
        <f t="shared" ca="1" si="28"/>
        <v>826857449.64028347</v>
      </c>
      <c r="Q101" s="11">
        <f t="shared" ca="1" si="29"/>
        <v>27380118.853281535</v>
      </c>
      <c r="R101" s="12">
        <f t="shared" ca="1" si="18"/>
        <v>-3.613575569628413E-3</v>
      </c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spans="1:35">
      <c r="A102" s="70">
        <v>9628.5</v>
      </c>
      <c r="B102" s="70">
        <v>8.7488100034534E-3</v>
      </c>
      <c r="C102" s="70">
        <v>0.1</v>
      </c>
      <c r="D102" s="71">
        <f t="shared" si="19"/>
        <v>0.96284999999999998</v>
      </c>
      <c r="E102" s="71">
        <f t="shared" si="19"/>
        <v>8.7488100034534E-3</v>
      </c>
      <c r="F102" s="11">
        <f t="shared" si="20"/>
        <v>9.6285000000000009E-2</v>
      </c>
      <c r="G102" s="11">
        <f t="shared" si="20"/>
        <v>8.7488100034534006E-4</v>
      </c>
      <c r="H102" s="11">
        <f t="shared" si="21"/>
        <v>9.2708012250000013E-2</v>
      </c>
      <c r="I102" s="11">
        <f t="shared" si="22"/>
        <v>8.9263909594912511E-2</v>
      </c>
      <c r="J102" s="11">
        <f t="shared" si="23"/>
        <v>8.5947755353461511E-2</v>
      </c>
      <c r="K102" s="11">
        <f t="shared" si="24"/>
        <v>8.4237917118251064E-4</v>
      </c>
      <c r="L102" s="11">
        <f t="shared" si="25"/>
        <v>8.1108478497308035E-4</v>
      </c>
      <c r="M102" s="11">
        <f t="shared" ca="1" si="17"/>
        <v>2.7360704879865437E-3</v>
      </c>
      <c r="N102" s="11">
        <f t="shared" ca="1" si="26"/>
        <v>3.6153036480856609E-6</v>
      </c>
      <c r="O102" s="94">
        <f t="shared" ca="1" si="27"/>
        <v>57484677.409355402</v>
      </c>
      <c r="P102" s="11">
        <f t="shared" ca="1" si="28"/>
        <v>31898410.649532534</v>
      </c>
      <c r="Q102" s="11">
        <f t="shared" ca="1" si="29"/>
        <v>1045406.874338586</v>
      </c>
      <c r="R102" s="12">
        <f t="shared" ca="1" si="18"/>
        <v>6.0127395154668563E-3</v>
      </c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spans="1:35">
      <c r="A103" s="70">
        <v>9669.5</v>
      </c>
      <c r="B103" s="70">
        <v>1.0198699965258129E-3</v>
      </c>
      <c r="C103" s="70">
        <v>0.1</v>
      </c>
      <c r="D103" s="71">
        <f t="shared" si="19"/>
        <v>0.96694999999999998</v>
      </c>
      <c r="E103" s="71">
        <f t="shared" si="19"/>
        <v>1.0198699965258129E-3</v>
      </c>
      <c r="F103" s="11">
        <f t="shared" si="20"/>
        <v>9.6695000000000003E-2</v>
      </c>
      <c r="G103" s="11">
        <f t="shared" si="20"/>
        <v>1.0198699965258129E-4</v>
      </c>
      <c r="H103" s="11">
        <f t="shared" si="21"/>
        <v>9.3499230249999996E-2</v>
      </c>
      <c r="I103" s="11">
        <f t="shared" si="22"/>
        <v>9.0409080690237495E-2</v>
      </c>
      <c r="J103" s="11">
        <f t="shared" si="23"/>
        <v>8.7421060573425149E-2</v>
      </c>
      <c r="K103" s="11">
        <f t="shared" si="24"/>
        <v>9.8616329314063478E-5</v>
      </c>
      <c r="L103" s="11">
        <f t="shared" si="25"/>
        <v>9.5357059630233682E-5</v>
      </c>
      <c r="M103" s="11">
        <f t="shared" ca="1" si="17"/>
        <v>2.7152267539277131E-3</v>
      </c>
      <c r="N103" s="11">
        <f t="shared" ca="1" si="26"/>
        <v>2.8742345348682858E-7</v>
      </c>
      <c r="O103" s="94">
        <f t="shared" ca="1" si="27"/>
        <v>56402337.844635457</v>
      </c>
      <c r="P103" s="11">
        <f t="shared" ca="1" si="28"/>
        <v>31047102.239142224</v>
      </c>
      <c r="Q103" s="11">
        <f t="shared" ca="1" si="29"/>
        <v>1009530.9183462159</v>
      </c>
      <c r="R103" s="12">
        <f t="shared" ca="1" si="18"/>
        <v>-1.6953567574019002E-3</v>
      </c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</row>
    <row r="104" spans="1:35">
      <c r="A104" s="70">
        <v>9733.5</v>
      </c>
      <c r="B104" s="70">
        <v>-1.736189000075683E-2</v>
      </c>
      <c r="C104" s="70">
        <v>0.1</v>
      </c>
      <c r="D104" s="71">
        <f t="shared" si="19"/>
        <v>0.97335000000000005</v>
      </c>
      <c r="E104" s="71">
        <f t="shared" si="19"/>
        <v>-1.736189000075683E-2</v>
      </c>
      <c r="F104" s="11">
        <f t="shared" si="20"/>
        <v>9.7335000000000005E-2</v>
      </c>
      <c r="G104" s="11">
        <f t="shared" si="20"/>
        <v>-1.7361890000756831E-3</v>
      </c>
      <c r="H104" s="11">
        <f t="shared" si="21"/>
        <v>9.4741022250000015E-2</v>
      </c>
      <c r="I104" s="11">
        <f t="shared" si="22"/>
        <v>9.2216174007037521E-2</v>
      </c>
      <c r="J104" s="11">
        <f t="shared" si="23"/>
        <v>8.9758612969749976E-2</v>
      </c>
      <c r="K104" s="11">
        <f t="shared" si="24"/>
        <v>-1.6899195632236663E-3</v>
      </c>
      <c r="L104" s="11">
        <f t="shared" si="25"/>
        <v>-1.6448832068637557E-3</v>
      </c>
      <c r="M104" s="11">
        <f t="shared" ca="1" si="17"/>
        <v>2.6820249204057966E-3</v>
      </c>
      <c r="N104" s="11">
        <f t="shared" ca="1" si="26"/>
        <v>4.0175852536680588E-5</v>
      </c>
      <c r="O104" s="94">
        <f t="shared" ca="1" si="27"/>
        <v>54740493.048200786</v>
      </c>
      <c r="P104" s="11">
        <f t="shared" ca="1" si="28"/>
        <v>29747390.113875315</v>
      </c>
      <c r="Q104" s="11">
        <f t="shared" ca="1" si="29"/>
        <v>955058.24651529046</v>
      </c>
      <c r="R104" s="12">
        <f t="shared" ca="1" si="18"/>
        <v>-2.0043914921162628E-2</v>
      </c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</row>
    <row r="105" spans="1:35">
      <c r="A105" s="70">
        <v>10135</v>
      </c>
      <c r="B105" s="70">
        <v>1.0329100005037617E-2</v>
      </c>
      <c r="C105" s="70">
        <v>0.2</v>
      </c>
      <c r="D105" s="71">
        <f t="shared" si="19"/>
        <v>1.0135000000000001</v>
      </c>
      <c r="E105" s="71">
        <f t="shared" si="19"/>
        <v>1.0329100005037617E-2</v>
      </c>
      <c r="F105" s="11">
        <f t="shared" si="20"/>
        <v>0.20270000000000002</v>
      </c>
      <c r="G105" s="11">
        <f t="shared" si="20"/>
        <v>2.0658200010075234E-3</v>
      </c>
      <c r="H105" s="11">
        <f t="shared" si="21"/>
        <v>0.20543645000000002</v>
      </c>
      <c r="I105" s="11">
        <f t="shared" si="22"/>
        <v>0.20820984207500004</v>
      </c>
      <c r="J105" s="11">
        <f t="shared" si="23"/>
        <v>0.21102067494301255</v>
      </c>
      <c r="K105" s="11">
        <f t="shared" si="24"/>
        <v>2.093708571021125E-3</v>
      </c>
      <c r="L105" s="11">
        <f t="shared" si="25"/>
        <v>2.1219736367299102E-3</v>
      </c>
      <c r="M105" s="11">
        <f t="shared" ca="1" si="17"/>
        <v>2.4552325597481835E-3</v>
      </c>
      <c r="N105" s="11">
        <f t="shared" ca="1" si="26"/>
        <v>1.2399557709197752E-5</v>
      </c>
      <c r="O105" s="94">
        <f t="shared" ca="1" si="27"/>
        <v>180243807.97697943</v>
      </c>
      <c r="P105" s="11">
        <f t="shared" ca="1" si="28"/>
        <v>89502901.498684093</v>
      </c>
      <c r="Q105" s="11">
        <f t="shared" ca="1" si="29"/>
        <v>2616595.7453445806</v>
      </c>
      <c r="R105" s="12">
        <f t="shared" ca="1" si="18"/>
        <v>7.8738674452894335E-3</v>
      </c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</row>
    <row r="106" spans="1:35">
      <c r="A106" s="70">
        <v>10194</v>
      </c>
      <c r="B106" s="70">
        <v>8.5240400076145306E-3</v>
      </c>
      <c r="C106" s="70">
        <v>0.1</v>
      </c>
      <c r="D106" s="71">
        <f t="shared" si="19"/>
        <v>1.0194000000000001</v>
      </c>
      <c r="E106" s="71">
        <f t="shared" si="19"/>
        <v>8.5240400076145306E-3</v>
      </c>
      <c r="F106" s="11">
        <f t="shared" si="20"/>
        <v>0.10194000000000002</v>
      </c>
      <c r="G106" s="11">
        <f t="shared" si="20"/>
        <v>8.5240400076145315E-4</v>
      </c>
      <c r="H106" s="11">
        <f t="shared" si="21"/>
        <v>0.10391763600000002</v>
      </c>
      <c r="I106" s="11">
        <f t="shared" si="22"/>
        <v>0.10593363813840002</v>
      </c>
      <c r="J106" s="11">
        <f t="shared" si="23"/>
        <v>0.107988750718285</v>
      </c>
      <c r="K106" s="11">
        <f t="shared" si="24"/>
        <v>8.6894063837622537E-4</v>
      </c>
      <c r="L106" s="11">
        <f t="shared" si="25"/>
        <v>8.8579808676072418E-4</v>
      </c>
      <c r="M106" s="11">
        <f t="shared" ca="1" si="17"/>
        <v>2.4192159100566504E-3</v>
      </c>
      <c r="N106" s="11">
        <f t="shared" ca="1" si="26"/>
        <v>3.7268877262123389E-6</v>
      </c>
      <c r="O106" s="94">
        <f t="shared" ca="1" si="27"/>
        <v>43743513.868507154</v>
      </c>
      <c r="P106" s="11">
        <f t="shared" ca="1" si="28"/>
        <v>21401838.493004847</v>
      </c>
      <c r="Q106" s="11">
        <f t="shared" ca="1" si="29"/>
        <v>615612.80730152666</v>
      </c>
      <c r="R106" s="12">
        <f t="shared" ca="1" si="18"/>
        <v>6.1048240975578802E-3</v>
      </c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</row>
    <row r="107" spans="1:35">
      <c r="A107" s="70">
        <v>10258</v>
      </c>
      <c r="B107" s="70">
        <v>-9.8577200042200275E-3</v>
      </c>
      <c r="C107" s="70">
        <v>0.1</v>
      </c>
      <c r="D107" s="71">
        <f t="shared" si="19"/>
        <v>1.0258</v>
      </c>
      <c r="E107" s="71">
        <f t="shared" si="19"/>
        <v>-9.8577200042200275E-3</v>
      </c>
      <c r="F107" s="11">
        <f t="shared" si="20"/>
        <v>0.10258</v>
      </c>
      <c r="G107" s="11">
        <f t="shared" si="20"/>
        <v>-9.857720004220027E-4</v>
      </c>
      <c r="H107" s="11">
        <f t="shared" si="21"/>
        <v>0.10522656400000001</v>
      </c>
      <c r="I107" s="11">
        <f t="shared" si="22"/>
        <v>0.10794140935120002</v>
      </c>
      <c r="J107" s="11">
        <f t="shared" si="23"/>
        <v>0.11072629771246098</v>
      </c>
      <c r="K107" s="11">
        <f t="shared" si="24"/>
        <v>-1.0112049180328905E-3</v>
      </c>
      <c r="L107" s="11">
        <f t="shared" si="25"/>
        <v>-1.037294004918139E-3</v>
      </c>
      <c r="M107" s="11">
        <f t="shared" ca="1" si="17"/>
        <v>2.3793676820700119E-3</v>
      </c>
      <c r="N107" s="11">
        <f t="shared" ca="1" si="26"/>
        <v>1.4974631504195132E-5</v>
      </c>
      <c r="O107" s="94">
        <f t="shared" ca="1" si="27"/>
        <v>42343844.149520174</v>
      </c>
      <c r="P107" s="11">
        <f t="shared" ca="1" si="28"/>
        <v>20375876.625356276</v>
      </c>
      <c r="Q107" s="11">
        <f t="shared" ca="1" si="29"/>
        <v>575385.28120162</v>
      </c>
      <c r="R107" s="12">
        <f t="shared" ca="1" si="18"/>
        <v>-1.2237087686290039E-2</v>
      </c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</row>
    <row r="108" spans="1:35">
      <c r="A108" s="70">
        <v>10323.5</v>
      </c>
      <c r="B108" s="70">
        <v>-9.4124899987946264E-3</v>
      </c>
      <c r="C108" s="70">
        <v>0.1</v>
      </c>
      <c r="D108" s="71">
        <f t="shared" si="19"/>
        <v>1.0323500000000001</v>
      </c>
      <c r="E108" s="71">
        <f t="shared" si="19"/>
        <v>-9.4124899987946264E-3</v>
      </c>
      <c r="F108" s="11">
        <f t="shared" si="20"/>
        <v>0.10323500000000002</v>
      </c>
      <c r="G108" s="11">
        <f t="shared" si="20"/>
        <v>-9.4124899987946264E-4</v>
      </c>
      <c r="H108" s="11">
        <f t="shared" si="21"/>
        <v>0.10657465225000003</v>
      </c>
      <c r="I108" s="11">
        <f t="shared" si="22"/>
        <v>0.11002234225028754</v>
      </c>
      <c r="J108" s="11">
        <f t="shared" si="23"/>
        <v>0.11358156502208434</v>
      </c>
      <c r="K108" s="11">
        <f t="shared" si="24"/>
        <v>-9.7169840502556333E-4</v>
      </c>
      <c r="L108" s="11">
        <f t="shared" si="25"/>
        <v>-1.0031328484281404E-3</v>
      </c>
      <c r="M108" s="11">
        <f t="shared" ca="1" si="17"/>
        <v>2.3377457772753209E-3</v>
      </c>
      <c r="N108" s="11">
        <f t="shared" ca="1" si="26"/>
        <v>1.3806804079323411E-5</v>
      </c>
      <c r="O108" s="94">
        <f t="shared" ca="1" si="27"/>
        <v>40942685.183811553</v>
      </c>
      <c r="P108" s="11">
        <f t="shared" ca="1" si="28"/>
        <v>19358217.594097856</v>
      </c>
      <c r="Q108" s="11">
        <f t="shared" ca="1" si="29"/>
        <v>535883.90049401065</v>
      </c>
      <c r="R108" s="12">
        <f t="shared" ca="1" si="18"/>
        <v>-1.1750235776069947E-2</v>
      </c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</row>
    <row r="109" spans="1:35">
      <c r="A109" s="70">
        <v>10341.5</v>
      </c>
      <c r="B109" s="70">
        <v>1.4511390007100999E-2</v>
      </c>
      <c r="C109" s="70">
        <v>0.1</v>
      </c>
      <c r="D109" s="71">
        <f t="shared" si="19"/>
        <v>1.0341499999999999</v>
      </c>
      <c r="E109" s="71">
        <f t="shared" si="19"/>
        <v>1.4511390007100999E-2</v>
      </c>
      <c r="F109" s="11">
        <f t="shared" si="20"/>
        <v>0.10341499999999999</v>
      </c>
      <c r="G109" s="11">
        <f t="shared" si="20"/>
        <v>1.4511390007101001E-3</v>
      </c>
      <c r="H109" s="11">
        <f t="shared" si="21"/>
        <v>0.10694662224999998</v>
      </c>
      <c r="I109" s="11">
        <f t="shared" si="22"/>
        <v>0.11059884939983747</v>
      </c>
      <c r="J109" s="11">
        <f t="shared" si="23"/>
        <v>0.11437580010684191</v>
      </c>
      <c r="K109" s="11">
        <f t="shared" si="24"/>
        <v>1.5006953975843498E-3</v>
      </c>
      <c r="L109" s="11">
        <f t="shared" si="25"/>
        <v>1.5519441454118553E-3</v>
      </c>
      <c r="M109" s="11">
        <f t="shared" ca="1" si="17"/>
        <v>2.3261589011250982E-3</v>
      </c>
      <c r="N109" s="11">
        <f t="shared" ca="1" si="26"/>
        <v>1.4847985710604269E-5</v>
      </c>
      <c r="O109" s="94">
        <f t="shared" ca="1" si="27"/>
        <v>40563130.241541743</v>
      </c>
      <c r="P109" s="11">
        <f t="shared" ca="1" si="28"/>
        <v>19084222.710399095</v>
      </c>
      <c r="Q109" s="11">
        <f t="shared" ca="1" si="29"/>
        <v>525320.506144393</v>
      </c>
      <c r="R109" s="12">
        <f t="shared" ca="1" si="18"/>
        <v>1.2185231105975901E-2</v>
      </c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</row>
    <row r="110" spans="1:35">
      <c r="A110" s="70">
        <v>10627</v>
      </c>
      <c r="B110" s="70">
        <v>2.2581819997867569E-2</v>
      </c>
      <c r="C110" s="70">
        <v>0.1</v>
      </c>
      <c r="D110" s="71">
        <f t="shared" si="19"/>
        <v>1.0627</v>
      </c>
      <c r="E110" s="71">
        <f t="shared" si="19"/>
        <v>2.2581819997867569E-2</v>
      </c>
      <c r="F110" s="11">
        <f t="shared" si="20"/>
        <v>0.10627</v>
      </c>
      <c r="G110" s="11">
        <f t="shared" si="20"/>
        <v>2.258181999786757E-3</v>
      </c>
      <c r="H110" s="11">
        <f t="shared" si="21"/>
        <v>0.11293312900000001</v>
      </c>
      <c r="I110" s="11">
        <f t="shared" si="22"/>
        <v>0.12001403618830001</v>
      </c>
      <c r="J110" s="11">
        <f t="shared" si="23"/>
        <v>0.1275389162573064</v>
      </c>
      <c r="K110" s="11">
        <f t="shared" si="24"/>
        <v>2.3997700111733867E-3</v>
      </c>
      <c r="L110" s="11">
        <f t="shared" si="25"/>
        <v>2.5502355908739579E-3</v>
      </c>
      <c r="M110" s="11">
        <f t="shared" ca="1" si="17"/>
        <v>2.133799985071589E-3</v>
      </c>
      <c r="N110" s="11">
        <f t="shared" ca="1" si="26"/>
        <v>4.1812152244370497E-5</v>
      </c>
      <c r="O110" s="94">
        <f t="shared" ca="1" si="27"/>
        <v>34852332.410128325</v>
      </c>
      <c r="P110" s="11">
        <f t="shared" ca="1" si="28"/>
        <v>15055817.578979816</v>
      </c>
      <c r="Q110" s="11">
        <f t="shared" ca="1" si="29"/>
        <v>374064.5515867839</v>
      </c>
      <c r="R110" s="12">
        <f t="shared" ca="1" si="18"/>
        <v>2.044802001279598E-2</v>
      </c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</row>
    <row r="111" spans="1:35">
      <c r="A111" s="70">
        <v>10627</v>
      </c>
      <c r="B111" s="70">
        <v>2.0818199991481379E-3</v>
      </c>
      <c r="C111" s="70">
        <v>0.5</v>
      </c>
      <c r="D111" s="71">
        <f t="shared" si="19"/>
        <v>1.0627</v>
      </c>
      <c r="E111" s="71">
        <f t="shared" si="19"/>
        <v>2.0818199991481379E-3</v>
      </c>
      <c r="F111" s="11">
        <f t="shared" si="20"/>
        <v>0.53134999999999999</v>
      </c>
      <c r="G111" s="11">
        <f t="shared" si="20"/>
        <v>1.0409099995740689E-3</v>
      </c>
      <c r="H111" s="11">
        <f t="shared" si="21"/>
        <v>0.56466564499999994</v>
      </c>
      <c r="I111" s="11">
        <f t="shared" si="22"/>
        <v>0.60007018094149989</v>
      </c>
      <c r="J111" s="11">
        <f t="shared" si="23"/>
        <v>0.63769458128653189</v>
      </c>
      <c r="K111" s="11">
        <f t="shared" si="24"/>
        <v>1.106175056547363E-3</v>
      </c>
      <c r="L111" s="11">
        <f t="shared" si="25"/>
        <v>1.1755322325928826E-3</v>
      </c>
      <c r="M111" s="11">
        <f t="shared" ca="1" si="17"/>
        <v>2.133799985071589E-3</v>
      </c>
      <c r="N111" s="11">
        <f t="shared" ca="1" si="26"/>
        <v>1.3509594683010887E-9</v>
      </c>
      <c r="O111" s="94">
        <f t="shared" ca="1" si="27"/>
        <v>871308310.25321007</v>
      </c>
      <c r="P111" s="11">
        <f t="shared" ca="1" si="28"/>
        <v>376395439.47449404</v>
      </c>
      <c r="Q111" s="11">
        <f t="shared" ca="1" si="29"/>
        <v>9351613.7896695621</v>
      </c>
      <c r="R111" s="12">
        <f t="shared" ca="1" si="18"/>
        <v>-5.1979985923451127E-5</v>
      </c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</row>
    <row r="112" spans="1:35">
      <c r="A112" s="70">
        <v>10662</v>
      </c>
      <c r="B112" s="70">
        <v>3.2449200007249601E-3</v>
      </c>
      <c r="C112" s="70">
        <v>0.5</v>
      </c>
      <c r="D112" s="71">
        <f t="shared" si="19"/>
        <v>1.0662</v>
      </c>
      <c r="E112" s="71">
        <f t="shared" si="19"/>
        <v>3.2449200007249601E-3</v>
      </c>
      <c r="F112" s="11">
        <f t="shared" si="20"/>
        <v>0.53310000000000002</v>
      </c>
      <c r="G112" s="11">
        <f t="shared" si="20"/>
        <v>1.6224600003624801E-3</v>
      </c>
      <c r="H112" s="11">
        <f t="shared" si="21"/>
        <v>0.56839122000000009</v>
      </c>
      <c r="I112" s="11">
        <f t="shared" si="22"/>
        <v>0.60601871876400015</v>
      </c>
      <c r="J112" s="11">
        <f t="shared" si="23"/>
        <v>0.64613715794617699</v>
      </c>
      <c r="K112" s="11">
        <f t="shared" si="24"/>
        <v>1.7298668523864763E-3</v>
      </c>
      <c r="L112" s="11">
        <f t="shared" si="25"/>
        <v>1.8443840380144611E-3</v>
      </c>
      <c r="M112" s="11">
        <f t="shared" ca="1" si="17"/>
        <v>2.1091078107333266E-3</v>
      </c>
      <c r="N112" s="11">
        <f t="shared" ca="1" si="26"/>
        <v>6.4503466546679523E-7</v>
      </c>
      <c r="O112" s="94">
        <f t="shared" ca="1" si="27"/>
        <v>854785027.61990964</v>
      </c>
      <c r="P112" s="11">
        <f t="shared" ca="1" si="28"/>
        <v>365049417.0003711</v>
      </c>
      <c r="Q112" s="11">
        <f t="shared" ca="1" si="29"/>
        <v>8939185.2161369734</v>
      </c>
      <c r="R112" s="12">
        <f t="shared" ca="1" si="18"/>
        <v>1.1358121899916335E-3</v>
      </c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spans="1:35">
      <c r="A113" s="70">
        <v>10663.5</v>
      </c>
      <c r="B113" s="70">
        <v>3.3719100028974935E-3</v>
      </c>
      <c r="C113" s="70">
        <v>0.5</v>
      </c>
      <c r="D113" s="71">
        <f t="shared" si="19"/>
        <v>1.0663499999999999</v>
      </c>
      <c r="E113" s="71">
        <f t="shared" si="19"/>
        <v>3.3719100028974935E-3</v>
      </c>
      <c r="F113" s="11">
        <f t="shared" si="20"/>
        <v>0.53317499999999995</v>
      </c>
      <c r="G113" s="11">
        <f t="shared" si="20"/>
        <v>1.6859550014487468E-3</v>
      </c>
      <c r="H113" s="11">
        <f t="shared" si="21"/>
        <v>0.56855116124999994</v>
      </c>
      <c r="I113" s="11">
        <f t="shared" si="22"/>
        <v>0.60627453079893734</v>
      </c>
      <c r="J113" s="11">
        <f t="shared" si="23"/>
        <v>0.64650084591744683</v>
      </c>
      <c r="K113" s="11">
        <f t="shared" si="24"/>
        <v>1.7978181157948709E-3</v>
      </c>
      <c r="L113" s="11">
        <f t="shared" si="25"/>
        <v>1.9171033477778604E-3</v>
      </c>
      <c r="M113" s="11">
        <f t="shared" ca="1" si="17"/>
        <v>2.1080441544969655E-3</v>
      </c>
      <c r="N113" s="11">
        <f t="shared" ca="1" si="26"/>
        <v>7.986784413765933E-7</v>
      </c>
      <c r="O113" s="94">
        <f t="shared" ca="1" si="27"/>
        <v>854081564.21141613</v>
      </c>
      <c r="P113" s="11">
        <f t="shared" ca="1" si="28"/>
        <v>364567915.47056675</v>
      </c>
      <c r="Q113" s="11">
        <f t="shared" ca="1" si="29"/>
        <v>8921752.015670171</v>
      </c>
      <c r="R113" s="12">
        <f t="shared" ca="1" si="18"/>
        <v>1.2638658484005281E-3</v>
      </c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spans="1:35">
      <c r="A114" s="70">
        <v>10676</v>
      </c>
      <c r="B114" s="70">
        <v>1.5930159999697935E-2</v>
      </c>
      <c r="C114" s="70">
        <v>0.1</v>
      </c>
      <c r="D114" s="71">
        <f t="shared" si="19"/>
        <v>1.0676000000000001</v>
      </c>
      <c r="E114" s="71">
        <f t="shared" si="19"/>
        <v>1.5930159999697935E-2</v>
      </c>
      <c r="F114" s="11">
        <f t="shared" si="20"/>
        <v>0.10676000000000002</v>
      </c>
      <c r="G114" s="11">
        <f t="shared" si="20"/>
        <v>1.5930159999697935E-3</v>
      </c>
      <c r="H114" s="11">
        <f t="shared" si="21"/>
        <v>0.11397697600000004</v>
      </c>
      <c r="I114" s="11">
        <f t="shared" si="22"/>
        <v>0.12168181957760005</v>
      </c>
      <c r="J114" s="11">
        <f t="shared" si="23"/>
        <v>0.12990751058104583</v>
      </c>
      <c r="K114" s="11">
        <f t="shared" si="24"/>
        <v>1.7007038815677518E-3</v>
      </c>
      <c r="L114" s="11">
        <f t="shared" si="25"/>
        <v>1.8156714639617319E-3</v>
      </c>
      <c r="M114" s="11">
        <f t="shared" ca="1" si="17"/>
        <v>2.0991630277085362E-3</v>
      </c>
      <c r="N114" s="11">
        <f t="shared" ca="1" si="26"/>
        <v>1.9129647723917992E-5</v>
      </c>
      <c r="O114" s="94">
        <f t="shared" ca="1" si="27"/>
        <v>33929370.807721019</v>
      </c>
      <c r="P114" s="11">
        <f t="shared" ca="1" si="28"/>
        <v>14422821.837883564</v>
      </c>
      <c r="Q114" s="11">
        <f t="shared" ca="1" si="29"/>
        <v>351089.85340178671</v>
      </c>
      <c r="R114" s="12">
        <f t="shared" ca="1" si="18"/>
        <v>1.3830996971989399E-2</v>
      </c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  <row r="115" spans="1:35">
      <c r="A115" s="70">
        <v>10704</v>
      </c>
      <c r="B115" s="70">
        <v>7.0064000465208665E-4</v>
      </c>
      <c r="C115" s="70">
        <v>0.1</v>
      </c>
      <c r="D115" s="71">
        <f t="shared" si="19"/>
        <v>1.0704</v>
      </c>
      <c r="E115" s="71">
        <f t="shared" si="19"/>
        <v>7.0064000465208665E-4</v>
      </c>
      <c r="F115" s="11">
        <f t="shared" si="20"/>
        <v>0.10704000000000001</v>
      </c>
      <c r="G115" s="11">
        <f t="shared" si="20"/>
        <v>7.0064000465208667E-5</v>
      </c>
      <c r="H115" s="11">
        <f t="shared" si="21"/>
        <v>0.11457561600000002</v>
      </c>
      <c r="I115" s="11">
        <f t="shared" si="22"/>
        <v>0.12264173936640002</v>
      </c>
      <c r="J115" s="11">
        <f t="shared" si="23"/>
        <v>0.1312757178177946</v>
      </c>
      <c r="K115" s="11">
        <f t="shared" si="24"/>
        <v>7.4996506097959356E-5</v>
      </c>
      <c r="L115" s="11">
        <f t="shared" si="25"/>
        <v>8.0276260127255702E-5</v>
      </c>
      <c r="M115" s="11">
        <f t="shared" ca="1" si="17"/>
        <v>2.0791570388769883E-3</v>
      </c>
      <c r="N115" s="11">
        <f t="shared" ca="1" si="26"/>
        <v>1.9003092136482188E-7</v>
      </c>
      <c r="O115" s="94">
        <f t="shared" ca="1" si="27"/>
        <v>33409304.716715418</v>
      </c>
      <c r="P115" s="11">
        <f t="shared" ca="1" si="28"/>
        <v>14068569.249449169</v>
      </c>
      <c r="Q115" s="11">
        <f t="shared" ca="1" si="29"/>
        <v>338341.20540089929</v>
      </c>
      <c r="R115" s="12">
        <f t="shared" ca="1" si="18"/>
        <v>-1.3785170342249017E-3</v>
      </c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</row>
    <row r="116" spans="1:35">
      <c r="A116" s="70">
        <v>10707</v>
      </c>
      <c r="B116" s="70">
        <v>1.9354620002559386E-2</v>
      </c>
      <c r="C116" s="70">
        <v>0.1</v>
      </c>
      <c r="D116" s="71">
        <f t="shared" si="19"/>
        <v>1.0707</v>
      </c>
      <c r="E116" s="71">
        <f t="shared" si="19"/>
        <v>1.9354620002559386E-2</v>
      </c>
      <c r="F116" s="11">
        <f t="shared" si="20"/>
        <v>0.10707</v>
      </c>
      <c r="G116" s="11">
        <f t="shared" si="20"/>
        <v>1.9354620002559387E-3</v>
      </c>
      <c r="H116" s="11">
        <f t="shared" si="21"/>
        <v>0.114639849</v>
      </c>
      <c r="I116" s="11">
        <f t="shared" si="22"/>
        <v>0.1227448863243</v>
      </c>
      <c r="J116" s="11">
        <f t="shared" si="23"/>
        <v>0.13142294978742802</v>
      </c>
      <c r="K116" s="11">
        <f t="shared" si="24"/>
        <v>2.0722991636740336E-3</v>
      </c>
      <c r="L116" s="11">
        <f t="shared" si="25"/>
        <v>2.2188107145457879E-3</v>
      </c>
      <c r="M116" s="11">
        <f t="shared" ca="1" si="17"/>
        <v>2.077004333169933E-3</v>
      </c>
      <c r="N116" s="11">
        <f t="shared" ca="1" si="26"/>
        <v>2.9851600321913198E-5</v>
      </c>
      <c r="O116" s="94">
        <f t="shared" ca="1" si="27"/>
        <v>33353898.284837179</v>
      </c>
      <c r="P116" s="11">
        <f t="shared" ca="1" si="28"/>
        <v>14030933.280312069</v>
      </c>
      <c r="Q116" s="11">
        <f t="shared" ca="1" si="29"/>
        <v>336991.53779785766</v>
      </c>
      <c r="R116" s="12">
        <f t="shared" ca="1" si="18"/>
        <v>1.7277615669389453E-2</v>
      </c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</row>
    <row r="117" spans="1:35">
      <c r="A117" s="70">
        <v>10716</v>
      </c>
      <c r="B117" s="70">
        <v>1.3165600030333735E-3</v>
      </c>
      <c r="C117" s="70">
        <v>0.1</v>
      </c>
      <c r="D117" s="71">
        <f t="shared" si="19"/>
        <v>1.0716000000000001</v>
      </c>
      <c r="E117" s="71">
        <f t="shared" si="19"/>
        <v>1.3165600030333735E-3</v>
      </c>
      <c r="F117" s="11">
        <f t="shared" si="20"/>
        <v>0.10716000000000002</v>
      </c>
      <c r="G117" s="11">
        <f t="shared" si="20"/>
        <v>1.3165600030333737E-4</v>
      </c>
      <c r="H117" s="11">
        <f t="shared" si="21"/>
        <v>0.11483265600000003</v>
      </c>
      <c r="I117" s="11">
        <f t="shared" si="22"/>
        <v>0.12305467416960005</v>
      </c>
      <c r="J117" s="11">
        <f t="shared" si="23"/>
        <v>0.13186538884014343</v>
      </c>
      <c r="K117" s="11">
        <f t="shared" si="24"/>
        <v>1.4108256992505634E-4</v>
      </c>
      <c r="L117" s="11">
        <f t="shared" si="25"/>
        <v>1.5118408193169039E-4</v>
      </c>
      <c r="M117" s="11">
        <f t="shared" ca="1" si="17"/>
        <v>2.0705355241606195E-3</v>
      </c>
      <c r="N117" s="11">
        <f t="shared" ca="1" si="26"/>
        <v>5.6847908645910226E-8</v>
      </c>
      <c r="O117" s="94">
        <f t="shared" ca="1" si="27"/>
        <v>33188043.733697198</v>
      </c>
      <c r="P117" s="11">
        <f t="shared" ca="1" si="28"/>
        <v>13918395.384430772</v>
      </c>
      <c r="Q117" s="11">
        <f t="shared" ca="1" si="29"/>
        <v>332961.34584590053</v>
      </c>
      <c r="R117" s="12">
        <f t="shared" ca="1" si="18"/>
        <v>-7.53975521127246E-4</v>
      </c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</row>
    <row r="118" spans="1:35">
      <c r="A118" s="70">
        <v>10748</v>
      </c>
      <c r="B118" s="70">
        <v>-3.3743199965101667E-3</v>
      </c>
      <c r="C118" s="70">
        <v>0.1</v>
      </c>
      <c r="D118" s="71">
        <f t="shared" si="19"/>
        <v>1.0748</v>
      </c>
      <c r="E118" s="71">
        <f t="shared" si="19"/>
        <v>-3.3743199965101667E-3</v>
      </c>
      <c r="F118" s="11">
        <f t="shared" si="20"/>
        <v>0.10748000000000001</v>
      </c>
      <c r="G118" s="11">
        <f t="shared" si="20"/>
        <v>-3.3743199965101671E-4</v>
      </c>
      <c r="H118" s="11">
        <f t="shared" si="21"/>
        <v>0.11551950400000001</v>
      </c>
      <c r="I118" s="11">
        <f t="shared" si="22"/>
        <v>0.1241603628992</v>
      </c>
      <c r="J118" s="11">
        <f t="shared" si="23"/>
        <v>0.13344755804406017</v>
      </c>
      <c r="K118" s="11">
        <f t="shared" si="24"/>
        <v>-3.6267191322491275E-4</v>
      </c>
      <c r="L118" s="11">
        <f t="shared" si="25"/>
        <v>-3.8979977233413623E-4</v>
      </c>
      <c r="M118" s="11">
        <f t="shared" ca="1" si="17"/>
        <v>2.0474054277086293E-3</v>
      </c>
      <c r="N118" s="11">
        <f t="shared" ca="1" si="26"/>
        <v>2.9395106575620483E-6</v>
      </c>
      <c r="O118" s="94">
        <f t="shared" ca="1" si="27"/>
        <v>32602756.47189064</v>
      </c>
      <c r="P118" s="11">
        <f t="shared" ca="1" si="28"/>
        <v>13522739.421903586</v>
      </c>
      <c r="Q118" s="11">
        <f t="shared" ca="1" si="29"/>
        <v>318859.35095638986</v>
      </c>
      <c r="R118" s="12">
        <f t="shared" ca="1" si="18"/>
        <v>-5.421725424218796E-3</v>
      </c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</row>
    <row r="119" spans="1:35">
      <c r="A119" s="70">
        <v>10761</v>
      </c>
      <c r="B119" s="70">
        <v>3.0126259996904992E-2</v>
      </c>
      <c r="C119" s="70">
        <v>0.1</v>
      </c>
      <c r="D119" s="71">
        <f t="shared" si="19"/>
        <v>1.0761000000000001</v>
      </c>
      <c r="E119" s="71">
        <f t="shared" si="19"/>
        <v>3.0126259996904992E-2</v>
      </c>
      <c r="F119" s="11">
        <f t="shared" si="20"/>
        <v>0.10761000000000001</v>
      </c>
      <c r="G119" s="11">
        <f t="shared" si="20"/>
        <v>3.0126259996904993E-3</v>
      </c>
      <c r="H119" s="11">
        <f t="shared" si="21"/>
        <v>0.11579912100000002</v>
      </c>
      <c r="I119" s="11">
        <f t="shared" si="22"/>
        <v>0.12461143410810002</v>
      </c>
      <c r="J119" s="11">
        <f t="shared" si="23"/>
        <v>0.13409436424372645</v>
      </c>
      <c r="K119" s="11">
        <f t="shared" si="24"/>
        <v>3.2418868382669466E-3</v>
      </c>
      <c r="L119" s="11">
        <f t="shared" si="25"/>
        <v>3.4885944266590612E-3</v>
      </c>
      <c r="M119" s="11">
        <f t="shared" ca="1" si="17"/>
        <v>2.0379509116309116E-3</v>
      </c>
      <c r="N119" s="11">
        <f t="shared" ca="1" si="26"/>
        <v>7.8895310726989043E-5</v>
      </c>
      <c r="O119" s="94">
        <f t="shared" ca="1" si="27"/>
        <v>32366946.159803525</v>
      </c>
      <c r="P119" s="11">
        <f t="shared" ca="1" si="28"/>
        <v>13363992.363931147</v>
      </c>
      <c r="Q119" s="11">
        <f t="shared" ca="1" si="29"/>
        <v>313231.37437559094</v>
      </c>
      <c r="R119" s="12">
        <f t="shared" ca="1" si="18"/>
        <v>2.8088309085274078E-2</v>
      </c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</row>
    <row r="120" spans="1:35">
      <c r="A120" s="70">
        <v>10768.5</v>
      </c>
      <c r="B120" s="70">
        <v>-4.3878999713342637E-4</v>
      </c>
      <c r="C120" s="70">
        <v>0.5</v>
      </c>
      <c r="D120" s="71">
        <f t="shared" si="19"/>
        <v>1.0768500000000001</v>
      </c>
      <c r="E120" s="71">
        <f t="shared" si="19"/>
        <v>-4.3878999713342637E-4</v>
      </c>
      <c r="F120" s="11">
        <f t="shared" si="20"/>
        <v>0.53842500000000004</v>
      </c>
      <c r="G120" s="11">
        <f t="shared" si="20"/>
        <v>-2.1939499856671318E-4</v>
      </c>
      <c r="H120" s="11">
        <f t="shared" si="21"/>
        <v>0.57980296125000008</v>
      </c>
      <c r="I120" s="11">
        <f t="shared" si="22"/>
        <v>0.62436081882206262</v>
      </c>
      <c r="J120" s="11">
        <f t="shared" si="23"/>
        <v>0.6723429477485382</v>
      </c>
      <c r="K120" s="11">
        <f t="shared" si="24"/>
        <v>-2.3625550420656511E-4</v>
      </c>
      <c r="L120" s="11">
        <f t="shared" si="25"/>
        <v>-2.5441173970483966E-4</v>
      </c>
      <c r="M120" s="11">
        <f t="shared" ca="1" si="17"/>
        <v>2.0324811620337831E-3</v>
      </c>
      <c r="N120" s="11">
        <f t="shared" ca="1" si="26"/>
        <v>3.0535905710658217E-6</v>
      </c>
      <c r="O120" s="94">
        <f t="shared" ca="1" si="27"/>
        <v>805785393.37771249</v>
      </c>
      <c r="P120" s="11">
        <f t="shared" ca="1" si="28"/>
        <v>331823195.03170288</v>
      </c>
      <c r="Q120" s="11">
        <f t="shared" ca="1" si="29"/>
        <v>7750271.6942837033</v>
      </c>
      <c r="R120" s="12">
        <f t="shared" ca="1" si="18"/>
        <v>-2.4712711591672095E-3</v>
      </c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</row>
    <row r="121" spans="1:35">
      <c r="A121" s="70">
        <v>10770</v>
      </c>
      <c r="B121" s="70">
        <v>2.8882000042358413E-3</v>
      </c>
      <c r="C121" s="70">
        <v>0.5</v>
      </c>
      <c r="D121" s="71">
        <f t="shared" si="19"/>
        <v>1.077</v>
      </c>
      <c r="E121" s="71">
        <f t="shared" si="19"/>
        <v>2.8882000042358413E-3</v>
      </c>
      <c r="F121" s="11">
        <f t="shared" si="20"/>
        <v>0.53849999999999998</v>
      </c>
      <c r="G121" s="11">
        <f t="shared" si="20"/>
        <v>1.4441000021179207E-3</v>
      </c>
      <c r="H121" s="11">
        <f t="shared" si="21"/>
        <v>0.57996449999999999</v>
      </c>
      <c r="I121" s="11">
        <f t="shared" si="22"/>
        <v>0.62462176650000001</v>
      </c>
      <c r="J121" s="11">
        <f t="shared" si="23"/>
        <v>0.67271764252050004</v>
      </c>
      <c r="K121" s="11">
        <f t="shared" si="24"/>
        <v>1.5552957022810004E-3</v>
      </c>
      <c r="L121" s="11">
        <f t="shared" si="25"/>
        <v>1.6750534713566374E-3</v>
      </c>
      <c r="M121" s="11">
        <f t="shared" ca="1" si="17"/>
        <v>2.0313858756283391E-3</v>
      </c>
      <c r="N121" s="11">
        <f t="shared" ca="1" si="26"/>
        <v>3.6706522549071674E-7</v>
      </c>
      <c r="O121" s="94">
        <f t="shared" ca="1" si="27"/>
        <v>805108867.83018768</v>
      </c>
      <c r="P121" s="11">
        <f t="shared" ca="1" si="28"/>
        <v>331369012.22146297</v>
      </c>
      <c r="Q121" s="11">
        <f t="shared" ca="1" si="29"/>
        <v>7734226.9985736012</v>
      </c>
      <c r="R121" s="12">
        <f t="shared" ca="1" si="18"/>
        <v>8.5681412860750227E-4</v>
      </c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</row>
    <row r="122" spans="1:35">
      <c r="A122" s="70">
        <v>10840</v>
      </c>
      <c r="B122" s="70">
        <v>6.0144000017317012E-3</v>
      </c>
      <c r="C122" s="70">
        <v>0.5</v>
      </c>
      <c r="D122" s="71">
        <f t="shared" si="19"/>
        <v>1.0840000000000001</v>
      </c>
      <c r="E122" s="71">
        <f t="shared" si="19"/>
        <v>6.0144000017317012E-3</v>
      </c>
      <c r="F122" s="11">
        <f t="shared" si="20"/>
        <v>0.54200000000000004</v>
      </c>
      <c r="G122" s="11">
        <f t="shared" si="20"/>
        <v>3.0072000008658506E-3</v>
      </c>
      <c r="H122" s="11">
        <f t="shared" si="21"/>
        <v>0.58752800000000005</v>
      </c>
      <c r="I122" s="11">
        <f t="shared" si="22"/>
        <v>0.63688035200000015</v>
      </c>
      <c r="J122" s="11">
        <f t="shared" si="23"/>
        <v>0.69037830156800017</v>
      </c>
      <c r="K122" s="11">
        <f t="shared" si="24"/>
        <v>3.2598048009385822E-3</v>
      </c>
      <c r="L122" s="11">
        <f t="shared" si="25"/>
        <v>3.5336284042174235E-3</v>
      </c>
      <c r="M122" s="11">
        <f t="shared" ca="1" si="17"/>
        <v>1.9797770202248394E-3</v>
      </c>
      <c r="N122" s="11">
        <f t="shared" ca="1" si="26"/>
        <v>8.1390913014516585E-6</v>
      </c>
      <c r="O122" s="94">
        <f t="shared" ca="1" si="27"/>
        <v>773953102.92109251</v>
      </c>
      <c r="P122" s="11">
        <f t="shared" ca="1" si="28"/>
        <v>310593708.43792212</v>
      </c>
      <c r="Q122" s="11">
        <f t="shared" ca="1" si="29"/>
        <v>7006757.2829080075</v>
      </c>
      <c r="R122" s="12">
        <f t="shared" ca="1" si="18"/>
        <v>4.0346229815068618E-3</v>
      </c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</row>
    <row r="123" spans="1:35">
      <c r="A123" s="70">
        <v>10894</v>
      </c>
      <c r="B123" s="70">
        <v>-3.0213960002583917E-2</v>
      </c>
      <c r="C123" s="70">
        <v>1</v>
      </c>
      <c r="D123" s="71">
        <f t="shared" si="19"/>
        <v>1.0893999999999999</v>
      </c>
      <c r="E123" s="71">
        <f t="shared" si="19"/>
        <v>-3.0213960002583917E-2</v>
      </c>
      <c r="F123" s="11">
        <f t="shared" si="20"/>
        <v>1.0893999999999999</v>
      </c>
      <c r="G123" s="11">
        <f t="shared" si="20"/>
        <v>-3.0213960002583917E-2</v>
      </c>
      <c r="H123" s="11">
        <f t="shared" si="21"/>
        <v>1.1867923599999999</v>
      </c>
      <c r="I123" s="11">
        <f t="shared" si="22"/>
        <v>1.2928915969839998</v>
      </c>
      <c r="J123" s="11">
        <f t="shared" si="23"/>
        <v>1.4084761057543693</v>
      </c>
      <c r="K123" s="11">
        <f t="shared" si="24"/>
        <v>-3.291508802681492E-2</v>
      </c>
      <c r="L123" s="11">
        <f t="shared" si="25"/>
        <v>-3.5857696896412175E-2</v>
      </c>
      <c r="M123" s="11">
        <f t="shared" ca="1" si="17"/>
        <v>1.9393015775631545E-3</v>
      </c>
      <c r="N123" s="11">
        <f t="shared" ca="1" si="26"/>
        <v>1.0338322302413617E-3</v>
      </c>
      <c r="O123" s="94">
        <f t="shared" ca="1" si="27"/>
        <v>3001878772.1569543</v>
      </c>
      <c r="P123" s="11">
        <f t="shared" ca="1" si="28"/>
        <v>1180491909.9649346</v>
      </c>
      <c r="Q123" s="11">
        <f t="shared" ca="1" si="29"/>
        <v>25894804.609322391</v>
      </c>
      <c r="R123" s="12">
        <f t="shared" ca="1" si="18"/>
        <v>-3.2153261580147072E-2</v>
      </c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</row>
    <row r="124" spans="1:35">
      <c r="A124" s="70">
        <v>11241.5</v>
      </c>
      <c r="B124" s="70">
        <v>2.1705390005081426E-2</v>
      </c>
      <c r="C124" s="70">
        <v>0.2</v>
      </c>
      <c r="D124" s="71">
        <f t="shared" si="19"/>
        <v>1.12415</v>
      </c>
      <c r="E124" s="71">
        <f t="shared" si="19"/>
        <v>2.1705390005081426E-2</v>
      </c>
      <c r="F124" s="11">
        <f t="shared" si="20"/>
        <v>0.22483</v>
      </c>
      <c r="G124" s="11">
        <f t="shared" si="20"/>
        <v>4.3410780010162851E-3</v>
      </c>
      <c r="H124" s="11">
        <f t="shared" si="21"/>
        <v>0.2527426445</v>
      </c>
      <c r="I124" s="11">
        <f t="shared" si="22"/>
        <v>0.284120643814675</v>
      </c>
      <c r="J124" s="11">
        <f t="shared" si="23"/>
        <v>0.3193942217442669</v>
      </c>
      <c r="K124" s="11">
        <f t="shared" si="24"/>
        <v>4.8800228348424568E-3</v>
      </c>
      <c r="L124" s="11">
        <f t="shared" si="25"/>
        <v>5.4858776697881478E-3</v>
      </c>
      <c r="M124" s="11">
        <f t="shared" ca="1" si="17"/>
        <v>1.6650221493402645E-3</v>
      </c>
      <c r="N124" s="11">
        <f t="shared" ca="1" si="26"/>
        <v>8.0323268758684724E-5</v>
      </c>
      <c r="O124" s="94">
        <f t="shared" ca="1" si="27"/>
        <v>97674183.258149907</v>
      </c>
      <c r="P124" s="11">
        <f t="shared" ca="1" si="28"/>
        <v>33071816.118302587</v>
      </c>
      <c r="Q124" s="11">
        <f t="shared" ca="1" si="29"/>
        <v>576553.07623262447</v>
      </c>
      <c r="R124" s="12">
        <f t="shared" ca="1" si="18"/>
        <v>2.0040367855741162E-2</v>
      </c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</row>
    <row r="125" spans="1:35">
      <c r="A125" s="70">
        <v>11271</v>
      </c>
      <c r="B125" s="70">
        <v>1.3302859995746985E-2</v>
      </c>
      <c r="C125" s="70">
        <v>0.5</v>
      </c>
      <c r="D125" s="71">
        <f t="shared" si="19"/>
        <v>1.1271</v>
      </c>
      <c r="E125" s="71">
        <f t="shared" si="19"/>
        <v>1.3302859995746985E-2</v>
      </c>
      <c r="F125" s="11">
        <f t="shared" si="20"/>
        <v>0.56355</v>
      </c>
      <c r="G125" s="11">
        <f t="shared" si="20"/>
        <v>6.6514299978734925E-3</v>
      </c>
      <c r="H125" s="11">
        <f t="shared" si="21"/>
        <v>0.63517720499999997</v>
      </c>
      <c r="I125" s="11">
        <f t="shared" si="22"/>
        <v>0.7159082277555</v>
      </c>
      <c r="J125" s="11">
        <f t="shared" si="23"/>
        <v>0.80690016350322402</v>
      </c>
      <c r="K125" s="11">
        <f t="shared" si="24"/>
        <v>7.4968267506032131E-3</v>
      </c>
      <c r="L125" s="11">
        <f t="shared" si="25"/>
        <v>8.4496734306048812E-3</v>
      </c>
      <c r="M125" s="11">
        <f t="shared" ca="1" si="17"/>
        <v>1.6406369794597243E-3</v>
      </c>
      <c r="N125" s="11">
        <f t="shared" ca="1" si="26"/>
        <v>6.8003722840810163E-5</v>
      </c>
      <c r="O125" s="94">
        <f t="shared" ca="1" si="27"/>
        <v>599437678.47139633</v>
      </c>
      <c r="P125" s="11">
        <f t="shared" ca="1" si="28"/>
        <v>200047341.07112029</v>
      </c>
      <c r="Q125" s="11">
        <f t="shared" ca="1" si="29"/>
        <v>3402560.4528381648</v>
      </c>
      <c r="R125" s="12">
        <f t="shared" ca="1" si="18"/>
        <v>1.1662223016287261E-2</v>
      </c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</row>
    <row r="126" spans="1:35">
      <c r="A126" s="70">
        <v>11296</v>
      </c>
      <c r="B126" s="70">
        <v>7.4193600012222305E-3</v>
      </c>
      <c r="C126" s="70">
        <v>0.1</v>
      </c>
      <c r="D126" s="71">
        <f t="shared" si="19"/>
        <v>1.1295999999999999</v>
      </c>
      <c r="E126" s="71">
        <f t="shared" si="19"/>
        <v>7.4193600012222305E-3</v>
      </c>
      <c r="F126" s="11">
        <f t="shared" si="20"/>
        <v>0.11296</v>
      </c>
      <c r="G126" s="11">
        <f t="shared" si="20"/>
        <v>7.4193600012222309E-4</v>
      </c>
      <c r="H126" s="11">
        <f t="shared" si="21"/>
        <v>0.127599616</v>
      </c>
      <c r="I126" s="11">
        <f t="shared" si="22"/>
        <v>0.14413652623359999</v>
      </c>
      <c r="J126" s="11">
        <f t="shared" si="23"/>
        <v>0.16281662003347452</v>
      </c>
      <c r="K126" s="11">
        <f t="shared" si="24"/>
        <v>8.3809090573806321E-4</v>
      </c>
      <c r="L126" s="11">
        <f t="shared" si="25"/>
        <v>9.467074871217162E-4</v>
      </c>
      <c r="M126" s="11">
        <f t="shared" ca="1" si="17"/>
        <v>1.6198366951670675E-3</v>
      </c>
      <c r="N126" s="11">
        <f t="shared" ca="1" si="26"/>
        <v>3.3634470577477007E-6</v>
      </c>
      <c r="O126" s="94">
        <f t="shared" ca="1" si="27"/>
        <v>23607837.387321539</v>
      </c>
      <c r="P126" s="11">
        <f t="shared" ca="1" si="28"/>
        <v>7780462.1431499617</v>
      </c>
      <c r="Q126" s="11">
        <f t="shared" ca="1" si="29"/>
        <v>129493.46047323596</v>
      </c>
      <c r="R126" s="12">
        <f t="shared" ca="1" si="18"/>
        <v>5.799523306055163E-3</v>
      </c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</row>
    <row r="127" spans="1:35">
      <c r="A127" s="70">
        <v>11312</v>
      </c>
      <c r="B127" s="70">
        <v>3.5739200029638596E-3</v>
      </c>
      <c r="C127" s="70">
        <v>0.1</v>
      </c>
      <c r="D127" s="71">
        <f t="shared" si="19"/>
        <v>1.1312</v>
      </c>
      <c r="E127" s="71">
        <f t="shared" si="19"/>
        <v>3.5739200029638596E-3</v>
      </c>
      <c r="F127" s="11">
        <f t="shared" si="20"/>
        <v>0.11312</v>
      </c>
      <c r="G127" s="11">
        <f t="shared" si="20"/>
        <v>3.5739200029638596E-4</v>
      </c>
      <c r="H127" s="11">
        <f t="shared" si="21"/>
        <v>0.127961344</v>
      </c>
      <c r="I127" s="11">
        <f t="shared" si="22"/>
        <v>0.14474987233280001</v>
      </c>
      <c r="J127" s="11">
        <f t="shared" si="23"/>
        <v>0.16374105558286337</v>
      </c>
      <c r="K127" s="11">
        <f t="shared" si="24"/>
        <v>4.0428183073527179E-4</v>
      </c>
      <c r="L127" s="11">
        <f t="shared" si="25"/>
        <v>4.5732360692773944E-4</v>
      </c>
      <c r="M127" s="11">
        <f t="shared" ca="1" si="17"/>
        <v>1.6064595698992105E-3</v>
      </c>
      <c r="N127" s="11">
        <f t="shared" ca="1" si="26"/>
        <v>3.8709005556749365E-7</v>
      </c>
      <c r="O127" s="94">
        <f t="shared" ca="1" si="27"/>
        <v>23373208.820531562</v>
      </c>
      <c r="P127" s="11">
        <f t="shared" ca="1" si="28"/>
        <v>7640680.52300198</v>
      </c>
      <c r="Q127" s="11">
        <f t="shared" ca="1" si="29"/>
        <v>125359.83640170925</v>
      </c>
      <c r="R127" s="12">
        <f t="shared" ca="1" si="18"/>
        <v>1.9674604330646491E-3</v>
      </c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</row>
    <row r="128" spans="1:35">
      <c r="A128" s="70">
        <v>11338</v>
      </c>
      <c r="B128" s="70">
        <v>2.0575080001435708E-2</v>
      </c>
      <c r="C128" s="70">
        <v>0.1</v>
      </c>
      <c r="D128" s="71">
        <f t="shared" si="19"/>
        <v>1.1337999999999999</v>
      </c>
      <c r="E128" s="71">
        <f t="shared" si="19"/>
        <v>2.0575080001435708E-2</v>
      </c>
      <c r="F128" s="11">
        <f t="shared" si="20"/>
        <v>0.11337999999999999</v>
      </c>
      <c r="G128" s="11">
        <f t="shared" si="20"/>
        <v>2.0575080001435709E-3</v>
      </c>
      <c r="H128" s="11">
        <f t="shared" si="21"/>
        <v>0.12855024399999998</v>
      </c>
      <c r="I128" s="11">
        <f t="shared" si="22"/>
        <v>0.14575026664719998</v>
      </c>
      <c r="J128" s="11">
        <f t="shared" si="23"/>
        <v>0.16525165232459532</v>
      </c>
      <c r="K128" s="11">
        <f t="shared" si="24"/>
        <v>2.3328025705627803E-3</v>
      </c>
      <c r="L128" s="11">
        <f t="shared" si="25"/>
        <v>2.6449315545040803E-3</v>
      </c>
      <c r="M128" s="11">
        <f t="shared" ca="1" si="17"/>
        <v>1.5846136344699682E-3</v>
      </c>
      <c r="N128" s="11">
        <f t="shared" ca="1" si="26"/>
        <v>3.6063781283485698E-5</v>
      </c>
      <c r="O128" s="94">
        <f t="shared" ca="1" si="27"/>
        <v>22995184.399174117</v>
      </c>
      <c r="P128" s="11">
        <f t="shared" ca="1" si="28"/>
        <v>7416736.3933790233</v>
      </c>
      <c r="Q128" s="11">
        <f t="shared" ca="1" si="29"/>
        <v>118801.56732612829</v>
      </c>
      <c r="R128" s="12">
        <f t="shared" ca="1" si="18"/>
        <v>1.899046636696574E-2</v>
      </c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</row>
    <row r="129" spans="1:35">
      <c r="A129" s="70">
        <v>11338</v>
      </c>
      <c r="B129" s="70">
        <v>1.8575080001028255E-2</v>
      </c>
      <c r="C129" s="70">
        <v>1</v>
      </c>
      <c r="D129" s="71">
        <f t="shared" si="19"/>
        <v>1.1337999999999999</v>
      </c>
      <c r="E129" s="71">
        <f t="shared" si="19"/>
        <v>1.8575080001028255E-2</v>
      </c>
      <c r="F129" s="11">
        <f t="shared" si="20"/>
        <v>1.1337999999999999</v>
      </c>
      <c r="G129" s="11">
        <f t="shared" si="20"/>
        <v>1.8575080001028255E-2</v>
      </c>
      <c r="H129" s="11">
        <f t="shared" si="21"/>
        <v>1.2855024399999999</v>
      </c>
      <c r="I129" s="11">
        <f t="shared" si="22"/>
        <v>1.4575026664719999</v>
      </c>
      <c r="J129" s="11">
        <f t="shared" si="23"/>
        <v>1.6525165232459533</v>
      </c>
      <c r="K129" s="11">
        <f t="shared" si="24"/>
        <v>2.1060425705165833E-2</v>
      </c>
      <c r="L129" s="11">
        <f t="shared" si="25"/>
        <v>2.3878310664517021E-2</v>
      </c>
      <c r="M129" s="11">
        <f t="shared" ca="1" si="17"/>
        <v>1.5846136344699682E-3</v>
      </c>
      <c r="N129" s="11">
        <f t="shared" ca="1" si="26"/>
        <v>2.8867594735314836E-4</v>
      </c>
      <c r="O129" s="94">
        <f t="shared" ca="1" si="27"/>
        <v>2299518439.9174142</v>
      </c>
      <c r="P129" s="11">
        <f t="shared" ca="1" si="28"/>
        <v>741673639.3379041</v>
      </c>
      <c r="Q129" s="11">
        <f t="shared" ca="1" si="29"/>
        <v>11880156.73261291</v>
      </c>
      <c r="R129" s="12">
        <f t="shared" ca="1" si="18"/>
        <v>1.6990466366558286E-2</v>
      </c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</row>
    <row r="130" spans="1:35">
      <c r="A130" s="70">
        <v>11354.5</v>
      </c>
      <c r="B130" s="70">
        <v>-2.328029993805103E-3</v>
      </c>
      <c r="C130" s="70">
        <v>0.1</v>
      </c>
      <c r="D130" s="71">
        <f t="shared" si="19"/>
        <v>1.1354500000000001</v>
      </c>
      <c r="E130" s="71">
        <f t="shared" si="19"/>
        <v>-2.328029993805103E-3</v>
      </c>
      <c r="F130" s="11">
        <f t="shared" si="20"/>
        <v>0.11354500000000001</v>
      </c>
      <c r="G130" s="11">
        <f t="shared" si="20"/>
        <v>-2.3280299938051031E-4</v>
      </c>
      <c r="H130" s="11">
        <f t="shared" si="21"/>
        <v>0.12892467025000001</v>
      </c>
      <c r="I130" s="11">
        <f t="shared" si="22"/>
        <v>0.14638751683536252</v>
      </c>
      <c r="J130" s="11">
        <f t="shared" si="23"/>
        <v>0.16621570599071239</v>
      </c>
      <c r="K130" s="11">
        <f t="shared" si="24"/>
        <v>-2.6433616564660044E-4</v>
      </c>
      <c r="L130" s="11">
        <f t="shared" si="25"/>
        <v>-3.0014049928343248E-4</v>
      </c>
      <c r="M130" s="11">
        <f t="shared" ca="1" si="17"/>
        <v>1.5706804447315689E-3</v>
      </c>
      <c r="N130" s="11">
        <f t="shared" ca="1" si="26"/>
        <v>1.519994308355481E-6</v>
      </c>
      <c r="O130" s="94">
        <f t="shared" ca="1" si="27"/>
        <v>22757360.56707729</v>
      </c>
      <c r="P130" s="11">
        <f t="shared" ca="1" si="28"/>
        <v>7276662.7965161055</v>
      </c>
      <c r="Q130" s="11">
        <f t="shared" ca="1" si="29"/>
        <v>114740.98629113322</v>
      </c>
      <c r="R130" s="12">
        <f t="shared" ca="1" si="18"/>
        <v>-3.8987104385366719E-3</v>
      </c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</row>
    <row r="131" spans="1:35">
      <c r="A131" s="70">
        <v>11354.5</v>
      </c>
      <c r="B131" s="70">
        <v>5.6719700078247115E-3</v>
      </c>
      <c r="C131" s="70">
        <v>1</v>
      </c>
      <c r="D131" s="71">
        <f t="shared" si="19"/>
        <v>1.1354500000000001</v>
      </c>
      <c r="E131" s="71">
        <f t="shared" si="19"/>
        <v>5.6719700078247115E-3</v>
      </c>
      <c r="F131" s="11">
        <f t="shared" si="20"/>
        <v>1.1354500000000001</v>
      </c>
      <c r="G131" s="11">
        <f t="shared" si="20"/>
        <v>5.6719700078247115E-3</v>
      </c>
      <c r="H131" s="11">
        <f t="shared" si="21"/>
        <v>1.2892467025000001</v>
      </c>
      <c r="I131" s="11">
        <f t="shared" si="22"/>
        <v>1.4638751683536251</v>
      </c>
      <c r="J131" s="11">
        <f t="shared" si="23"/>
        <v>1.6621570599071236</v>
      </c>
      <c r="K131" s="11">
        <f t="shared" si="24"/>
        <v>6.4402383453845691E-3</v>
      </c>
      <c r="L131" s="11">
        <f t="shared" si="25"/>
        <v>7.3125686292669096E-3</v>
      </c>
      <c r="M131" s="11">
        <f t="shared" ca="1" si="17"/>
        <v>1.5706804447315689E-3</v>
      </c>
      <c r="N131" s="11">
        <f t="shared" ca="1" si="26"/>
        <v>1.6820576080336739E-5</v>
      </c>
      <c r="O131" s="94">
        <f t="shared" ca="1" si="27"/>
        <v>2275736056.7077327</v>
      </c>
      <c r="P131" s="11">
        <f t="shared" ca="1" si="28"/>
        <v>727666279.6516118</v>
      </c>
      <c r="Q131" s="11">
        <f t="shared" ca="1" si="29"/>
        <v>11474098.629113309</v>
      </c>
      <c r="R131" s="12">
        <f t="shared" ca="1" si="18"/>
        <v>4.1012895630931426E-3</v>
      </c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</row>
    <row r="132" spans="1:35">
      <c r="A132" s="70">
        <v>11356</v>
      </c>
      <c r="B132" s="70">
        <v>1.3498959997377824E-2</v>
      </c>
      <c r="C132" s="70">
        <v>0.1</v>
      </c>
      <c r="D132" s="71">
        <f t="shared" si="19"/>
        <v>1.1355999999999999</v>
      </c>
      <c r="E132" s="71">
        <f t="shared" si="19"/>
        <v>1.3498959997377824E-2</v>
      </c>
      <c r="F132" s="11">
        <f t="shared" si="20"/>
        <v>0.11355999999999999</v>
      </c>
      <c r="G132" s="11">
        <f t="shared" si="20"/>
        <v>1.3498959997377824E-3</v>
      </c>
      <c r="H132" s="11">
        <f t="shared" si="21"/>
        <v>0.12895873599999999</v>
      </c>
      <c r="I132" s="11">
        <f t="shared" si="22"/>
        <v>0.14644554060159998</v>
      </c>
      <c r="J132" s="11">
        <f t="shared" si="23"/>
        <v>0.16630355590717694</v>
      </c>
      <c r="K132" s="11">
        <f t="shared" si="24"/>
        <v>1.5329418973022257E-3</v>
      </c>
      <c r="L132" s="11">
        <f t="shared" si="25"/>
        <v>1.7408088185764073E-3</v>
      </c>
      <c r="M132" s="11">
        <f t="shared" ca="1" si="17"/>
        <v>1.5694111181469555E-3</v>
      </c>
      <c r="N132" s="11">
        <f t="shared" ca="1" si="26"/>
        <v>1.4231413646195848E-5</v>
      </c>
      <c r="O132" s="94">
        <f t="shared" ca="1" si="27"/>
        <v>22735819.905299734</v>
      </c>
      <c r="P132" s="11">
        <f t="shared" ca="1" si="28"/>
        <v>7264007.2510189759</v>
      </c>
      <c r="Q132" s="11">
        <f t="shared" ca="1" si="29"/>
        <v>114375.72858734582</v>
      </c>
      <c r="R132" s="12">
        <f t="shared" ca="1" si="18"/>
        <v>1.1929548879230869E-2</v>
      </c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</row>
    <row r="133" spans="1:35">
      <c r="A133" s="70">
        <v>11356</v>
      </c>
      <c r="B133" s="70">
        <v>1.149895999697037E-2</v>
      </c>
      <c r="C133" s="70">
        <v>1</v>
      </c>
      <c r="D133" s="71">
        <f t="shared" si="19"/>
        <v>1.1355999999999999</v>
      </c>
      <c r="E133" s="71">
        <f t="shared" si="19"/>
        <v>1.149895999697037E-2</v>
      </c>
      <c r="F133" s="11">
        <f t="shared" si="20"/>
        <v>1.1355999999999999</v>
      </c>
      <c r="G133" s="11">
        <f t="shared" si="20"/>
        <v>1.149895999697037E-2</v>
      </c>
      <c r="H133" s="11">
        <f t="shared" si="21"/>
        <v>1.2895873599999998</v>
      </c>
      <c r="I133" s="11">
        <f t="shared" si="22"/>
        <v>1.4644554060159998</v>
      </c>
      <c r="J133" s="11">
        <f t="shared" si="23"/>
        <v>1.6630355590717694</v>
      </c>
      <c r="K133" s="11">
        <f t="shared" si="24"/>
        <v>1.3058218972559552E-2</v>
      </c>
      <c r="L133" s="11">
        <f t="shared" si="25"/>
        <v>1.4828913465238626E-2</v>
      </c>
      <c r="M133" s="11">
        <f t="shared" ca="1" si="17"/>
        <v>1.5694111181469555E-3</v>
      </c>
      <c r="N133" s="11">
        <f t="shared" ca="1" si="26"/>
        <v>9.8595940936943338E-5</v>
      </c>
      <c r="O133" s="94">
        <f t="shared" ca="1" si="27"/>
        <v>2273581990.529974</v>
      </c>
      <c r="P133" s="11">
        <f t="shared" ca="1" si="28"/>
        <v>726400725.10189581</v>
      </c>
      <c r="Q133" s="11">
        <f t="shared" ca="1" si="29"/>
        <v>11437572.858734606</v>
      </c>
      <c r="R133" s="12">
        <f t="shared" ca="1" si="18"/>
        <v>9.9295488788234149E-3</v>
      </c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</row>
    <row r="134" spans="1:35">
      <c r="A134" s="70">
        <v>11397</v>
      </c>
      <c r="B134" s="70">
        <v>2.0770020004420076E-2</v>
      </c>
      <c r="C134" s="70">
        <v>0.1</v>
      </c>
      <c r="D134" s="71">
        <f t="shared" si="19"/>
        <v>1.1396999999999999</v>
      </c>
      <c r="E134" s="71">
        <f t="shared" si="19"/>
        <v>2.0770020004420076E-2</v>
      </c>
      <c r="F134" s="11">
        <f t="shared" si="20"/>
        <v>0.11397</v>
      </c>
      <c r="G134" s="11">
        <f t="shared" si="20"/>
        <v>2.0770020004420076E-3</v>
      </c>
      <c r="H134" s="11">
        <f t="shared" si="21"/>
        <v>0.12989160899999999</v>
      </c>
      <c r="I134" s="11">
        <f t="shared" si="22"/>
        <v>0.14803746677729998</v>
      </c>
      <c r="J134" s="11">
        <f t="shared" si="23"/>
        <v>0.16871830088608877</v>
      </c>
      <c r="K134" s="11">
        <f t="shared" si="24"/>
        <v>2.3671591799037561E-3</v>
      </c>
      <c r="L134" s="11">
        <f t="shared" si="25"/>
        <v>2.6978513173363107E-3</v>
      </c>
      <c r="M134" s="11">
        <f t="shared" ca="1" si="17"/>
        <v>1.5345436858055332E-3</v>
      </c>
      <c r="N134" s="11">
        <f t="shared" ca="1" si="26"/>
        <v>3.7000354920398089E-5</v>
      </c>
      <c r="O134" s="94">
        <f t="shared" ca="1" si="27"/>
        <v>22152162.462119263</v>
      </c>
      <c r="P134" s="11">
        <f t="shared" ca="1" si="28"/>
        <v>6923122.9120962489</v>
      </c>
      <c r="Q134" s="11">
        <f t="shared" ca="1" si="29"/>
        <v>104641.2529622851</v>
      </c>
      <c r="R134" s="12">
        <f t="shared" ca="1" si="18"/>
        <v>1.9235476318614542E-2</v>
      </c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</row>
    <row r="135" spans="1:35">
      <c r="A135" s="70">
        <v>11407</v>
      </c>
      <c r="B135" s="70">
        <v>-2.383380000537727E-3</v>
      </c>
      <c r="C135" s="70">
        <v>0.1</v>
      </c>
      <c r="D135" s="71">
        <f t="shared" si="19"/>
        <v>1.1407</v>
      </c>
      <c r="E135" s="71">
        <f t="shared" si="19"/>
        <v>-2.383380000537727E-3</v>
      </c>
      <c r="F135" s="11">
        <f t="shared" si="20"/>
        <v>0.11407</v>
      </c>
      <c r="G135" s="11">
        <f t="shared" si="20"/>
        <v>-2.3833800005377271E-4</v>
      </c>
      <c r="H135" s="11">
        <f t="shared" si="21"/>
        <v>0.130119649</v>
      </c>
      <c r="I135" s="11">
        <f t="shared" si="22"/>
        <v>0.1484274836143</v>
      </c>
      <c r="J135" s="11">
        <f t="shared" si="23"/>
        <v>0.16931123055883202</v>
      </c>
      <c r="K135" s="11">
        <f t="shared" si="24"/>
        <v>-2.7187215666133857E-4</v>
      </c>
      <c r="L135" s="11">
        <f t="shared" si="25"/>
        <v>-3.1012456910358891E-4</v>
      </c>
      <c r="M135" s="11">
        <f t="shared" ca="1" si="17"/>
        <v>1.5259889445431666E-3</v>
      </c>
      <c r="N135" s="11">
        <f t="shared" ca="1" si="26"/>
        <v>1.5283165548762901E-6</v>
      </c>
      <c r="O135" s="94">
        <f t="shared" ca="1" si="27"/>
        <v>22011299.969655283</v>
      </c>
      <c r="P135" s="11">
        <f t="shared" ca="1" si="28"/>
        <v>6841446.7222007634</v>
      </c>
      <c r="Q135" s="11">
        <f t="shared" ca="1" si="29"/>
        <v>102339.53256345872</v>
      </c>
      <c r="R135" s="12">
        <f t="shared" ca="1" si="18"/>
        <v>-3.9093689450808936E-3</v>
      </c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</row>
    <row r="136" spans="1:35">
      <c r="A136" s="70">
        <v>11432</v>
      </c>
      <c r="B136" s="70">
        <v>1.7331200069747865E-3</v>
      </c>
      <c r="C136" s="70">
        <v>0.1</v>
      </c>
      <c r="D136" s="71">
        <f t="shared" si="19"/>
        <v>1.1432</v>
      </c>
      <c r="E136" s="71">
        <f t="shared" si="19"/>
        <v>1.7331200069747865E-3</v>
      </c>
      <c r="F136" s="11">
        <f t="shared" si="20"/>
        <v>0.11432</v>
      </c>
      <c r="G136" s="11">
        <f t="shared" si="20"/>
        <v>1.7331200069747865E-4</v>
      </c>
      <c r="H136" s="11">
        <f t="shared" si="21"/>
        <v>0.13069062400000001</v>
      </c>
      <c r="I136" s="11">
        <f t="shared" si="22"/>
        <v>0.14940552135679999</v>
      </c>
      <c r="J136" s="11">
        <f t="shared" si="23"/>
        <v>0.17080039201509375</v>
      </c>
      <c r="K136" s="11">
        <f t="shared" si="24"/>
        <v>1.9813027919735759E-4</v>
      </c>
      <c r="L136" s="11">
        <f t="shared" si="25"/>
        <v>2.2650253517841919E-4</v>
      </c>
      <c r="M136" s="11">
        <f t="shared" ca="1" si="17"/>
        <v>1.5045154672935265E-3</v>
      </c>
      <c r="N136" s="11">
        <f t="shared" ca="1" si="26"/>
        <v>5.2260035562880809E-9</v>
      </c>
      <c r="O136" s="94">
        <f t="shared" ca="1" si="27"/>
        <v>21661690.986461826</v>
      </c>
      <c r="P136" s="11">
        <f t="shared" ca="1" si="28"/>
        <v>6639754.6480993908</v>
      </c>
      <c r="Q136" s="11">
        <f t="shared" ca="1" si="29"/>
        <v>96708.687535637553</v>
      </c>
      <c r="R136" s="12">
        <f t="shared" ca="1" si="18"/>
        <v>2.2860453968126006E-4</v>
      </c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</row>
    <row r="137" spans="1:35">
      <c r="A137" s="70">
        <v>11443</v>
      </c>
      <c r="B137" s="70">
        <v>1.1464379997050855E-2</v>
      </c>
      <c r="C137" s="70">
        <v>0.1</v>
      </c>
      <c r="D137" s="71">
        <f t="shared" si="19"/>
        <v>1.1443000000000001</v>
      </c>
      <c r="E137" s="71">
        <f t="shared" si="19"/>
        <v>1.1464379997050855E-2</v>
      </c>
      <c r="F137" s="11">
        <f t="shared" si="20"/>
        <v>0.11443000000000002</v>
      </c>
      <c r="G137" s="11">
        <f t="shared" si="20"/>
        <v>1.1464379997050856E-3</v>
      </c>
      <c r="H137" s="11">
        <f t="shared" si="21"/>
        <v>0.13094224900000004</v>
      </c>
      <c r="I137" s="11">
        <f t="shared" si="22"/>
        <v>0.14983721553070006</v>
      </c>
      <c r="J137" s="11">
        <f t="shared" si="23"/>
        <v>0.17145872573178009</v>
      </c>
      <c r="K137" s="11">
        <f t="shared" si="24"/>
        <v>1.3118690030625296E-3</v>
      </c>
      <c r="L137" s="11">
        <f t="shared" si="25"/>
        <v>1.5011717002044527E-3</v>
      </c>
      <c r="M137" s="11">
        <f t="shared" ca="1" si="17"/>
        <v>1.4950279337138331E-3</v>
      </c>
      <c r="N137" s="11">
        <f t="shared" ca="1" si="26"/>
        <v>9.9387980562762151E-6</v>
      </c>
      <c r="O137" s="94">
        <f t="shared" ca="1" si="27"/>
        <v>21509011.952934515</v>
      </c>
      <c r="P137" s="11">
        <f t="shared" ca="1" si="28"/>
        <v>6552136.0947584873</v>
      </c>
      <c r="Q137" s="11">
        <f t="shared" ca="1" si="29"/>
        <v>94286.714254825565</v>
      </c>
      <c r="R137" s="12">
        <f t="shared" ca="1" si="18"/>
        <v>9.9693520633370222E-3</v>
      </c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</row>
    <row r="138" spans="1:35">
      <c r="A138" s="70">
        <v>11453</v>
      </c>
      <c r="B138" s="70">
        <v>-3.6890199990011752E-3</v>
      </c>
      <c r="C138" s="70">
        <v>1</v>
      </c>
      <c r="D138" s="71">
        <f t="shared" si="19"/>
        <v>1.1453</v>
      </c>
      <c r="E138" s="71">
        <f t="shared" si="19"/>
        <v>-3.6890199990011752E-3</v>
      </c>
      <c r="F138" s="11">
        <f t="shared" si="20"/>
        <v>1.1453</v>
      </c>
      <c r="G138" s="11">
        <f t="shared" si="20"/>
        <v>-3.6890199990011752E-3</v>
      </c>
      <c r="H138" s="11">
        <f t="shared" si="21"/>
        <v>1.3117120899999999</v>
      </c>
      <c r="I138" s="11">
        <f t="shared" si="22"/>
        <v>1.5023038566769999</v>
      </c>
      <c r="J138" s="11">
        <f t="shared" si="23"/>
        <v>1.7205886070521681</v>
      </c>
      <c r="K138" s="11">
        <f t="shared" si="24"/>
        <v>-4.2250346048560462E-3</v>
      </c>
      <c r="L138" s="11">
        <f t="shared" si="25"/>
        <v>-4.8389321329416297E-3</v>
      </c>
      <c r="M138" s="11">
        <f t="shared" ca="1" si="17"/>
        <v>1.4863821134043498E-3</v>
      </c>
      <c r="N138" s="11">
        <f t="shared" ca="1" si="26"/>
        <v>2.6784787025091571E-5</v>
      </c>
      <c r="O138" s="94">
        <f t="shared" ca="1" si="27"/>
        <v>2137082004.5329497</v>
      </c>
      <c r="P138" s="11">
        <f t="shared" ca="1" si="28"/>
        <v>647307745.13167632</v>
      </c>
      <c r="Q138" s="11">
        <f t="shared" ca="1" si="29"/>
        <v>9211425.9310234431</v>
      </c>
      <c r="R138" s="12">
        <f t="shared" ca="1" si="18"/>
        <v>-5.1754021124055249E-3</v>
      </c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</row>
    <row r="139" spans="1:35">
      <c r="A139" s="70">
        <v>11825</v>
      </c>
      <c r="B139" s="70">
        <v>2.3404500003380235E-2</v>
      </c>
      <c r="C139" s="70">
        <v>1</v>
      </c>
      <c r="D139" s="71">
        <f t="shared" si="19"/>
        <v>1.1825000000000001</v>
      </c>
      <c r="E139" s="71">
        <f t="shared" si="19"/>
        <v>2.3404500003380235E-2</v>
      </c>
      <c r="F139" s="11">
        <f t="shared" si="20"/>
        <v>1.1825000000000001</v>
      </c>
      <c r="G139" s="11">
        <f t="shared" si="20"/>
        <v>2.3404500003380235E-2</v>
      </c>
      <c r="H139" s="11">
        <f t="shared" si="21"/>
        <v>1.3983062500000003</v>
      </c>
      <c r="I139" s="11">
        <f t="shared" si="22"/>
        <v>1.6534971406250005</v>
      </c>
      <c r="J139" s="11">
        <f t="shared" si="23"/>
        <v>1.9552603687890633</v>
      </c>
      <c r="K139" s="11">
        <f t="shared" si="24"/>
        <v>2.7675821253997132E-2</v>
      </c>
      <c r="L139" s="11">
        <f t="shared" si="25"/>
        <v>3.272665863285161E-2</v>
      </c>
      <c r="M139" s="11">
        <f t="shared" ca="1" si="17"/>
        <v>1.1506894490739272E-3</v>
      </c>
      <c r="N139" s="11">
        <f t="shared" ca="1" si="26"/>
        <v>4.9523208418695479E-4</v>
      </c>
      <c r="O139" s="94">
        <f t="shared" ca="1" si="27"/>
        <v>1662917504.4485712</v>
      </c>
      <c r="P139" s="11">
        <f t="shared" ca="1" si="28"/>
        <v>392008163.98115611</v>
      </c>
      <c r="Q139" s="11">
        <f t="shared" ca="1" si="29"/>
        <v>3032356.0279861996</v>
      </c>
      <c r="R139" s="12">
        <f t="shared" ca="1" si="18"/>
        <v>2.2253810554306308E-2</v>
      </c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</row>
    <row r="140" spans="1:35">
      <c r="A140" s="70">
        <v>11853</v>
      </c>
      <c r="B140" s="70">
        <v>7.1749800044926815E-3</v>
      </c>
      <c r="C140" s="70">
        <v>1</v>
      </c>
      <c r="D140" s="71">
        <f t="shared" si="19"/>
        <v>1.1853</v>
      </c>
      <c r="E140" s="71">
        <f t="shared" si="19"/>
        <v>7.1749800044926815E-3</v>
      </c>
      <c r="F140" s="11">
        <f t="shared" si="20"/>
        <v>1.1853</v>
      </c>
      <c r="G140" s="11">
        <f t="shared" si="20"/>
        <v>7.1749800044926815E-3</v>
      </c>
      <c r="H140" s="11">
        <f t="shared" si="21"/>
        <v>1.4049360900000001</v>
      </c>
      <c r="I140" s="11">
        <f t="shared" si="22"/>
        <v>1.6652707474770001</v>
      </c>
      <c r="J140" s="11">
        <f t="shared" si="23"/>
        <v>1.9738454169844883</v>
      </c>
      <c r="K140" s="11">
        <f t="shared" si="24"/>
        <v>8.5045037993251756E-3</v>
      </c>
      <c r="L140" s="11">
        <f t="shared" si="25"/>
        <v>1.0080388353340131E-2</v>
      </c>
      <c r="M140" s="11">
        <f t="shared" ca="1" si="17"/>
        <v>1.1243134708858755E-3</v>
      </c>
      <c r="N140" s="11">
        <f t="shared" ca="1" si="26"/>
        <v>3.6610565500909402E-5</v>
      </c>
      <c r="O140" s="94">
        <f t="shared" ca="1" si="27"/>
        <v>1630277152.2233577</v>
      </c>
      <c r="P140" s="11">
        <f t="shared" ca="1" si="28"/>
        <v>375733257.51514387</v>
      </c>
      <c r="Q140" s="11">
        <f t="shared" ca="1" si="29"/>
        <v>2710480.8494667048</v>
      </c>
      <c r="R140" s="12">
        <f t="shared" ca="1" si="18"/>
        <v>6.050666533606806E-3</v>
      </c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</row>
    <row r="141" spans="1:35">
      <c r="A141" s="70">
        <v>11879</v>
      </c>
      <c r="B141" s="70">
        <v>5.1761400027316995E-3</v>
      </c>
      <c r="C141" s="70">
        <v>0.1</v>
      </c>
      <c r="D141" s="71">
        <f t="shared" si="19"/>
        <v>1.1879</v>
      </c>
      <c r="E141" s="71">
        <f t="shared" si="19"/>
        <v>5.1761400027316995E-3</v>
      </c>
      <c r="F141" s="11">
        <f t="shared" si="20"/>
        <v>0.11879000000000001</v>
      </c>
      <c r="G141" s="11">
        <f t="shared" si="20"/>
        <v>5.1761400027316995E-4</v>
      </c>
      <c r="H141" s="11">
        <f t="shared" si="21"/>
        <v>0.14111064100000001</v>
      </c>
      <c r="I141" s="11">
        <f t="shared" si="22"/>
        <v>0.16762533044390002</v>
      </c>
      <c r="J141" s="11">
        <f t="shared" si="23"/>
        <v>0.19912213003430881</v>
      </c>
      <c r="K141" s="11">
        <f t="shared" si="24"/>
        <v>6.1487367092449851E-4</v>
      </c>
      <c r="L141" s="11">
        <f t="shared" si="25"/>
        <v>7.3040843369121173E-4</v>
      </c>
      <c r="M141" s="11">
        <f t="shared" ca="1" si="17"/>
        <v>1.0996824965940049E-3</v>
      </c>
      <c r="N141" s="11">
        <f t="shared" ca="1" si="26"/>
        <v>1.6617505799346353E-6</v>
      </c>
      <c r="O141" s="94">
        <f t="shared" ca="1" si="27"/>
        <v>16003381.489662046</v>
      </c>
      <c r="P141" s="11">
        <f t="shared" ca="1" si="28"/>
        <v>3609745.2187396199</v>
      </c>
      <c r="Q141" s="11">
        <f t="shared" ca="1" si="29"/>
        <v>24286.852542227731</v>
      </c>
      <c r="R141" s="12">
        <f t="shared" ca="1" si="18"/>
        <v>4.0764575061376946E-3</v>
      </c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</row>
    <row r="142" spans="1:35">
      <c r="A142" s="70">
        <v>11907</v>
      </c>
      <c r="B142" s="70">
        <v>-5.053380002209451E-3</v>
      </c>
      <c r="C142" s="70">
        <v>0.1</v>
      </c>
      <c r="D142" s="71">
        <f t="shared" si="19"/>
        <v>1.1907000000000001</v>
      </c>
      <c r="E142" s="71">
        <f t="shared" si="19"/>
        <v>-5.053380002209451E-3</v>
      </c>
      <c r="F142" s="11">
        <f t="shared" si="20"/>
        <v>0.11907000000000001</v>
      </c>
      <c r="G142" s="11">
        <f t="shared" si="20"/>
        <v>-5.0533800022094515E-4</v>
      </c>
      <c r="H142" s="11">
        <f t="shared" si="21"/>
        <v>0.14177664900000003</v>
      </c>
      <c r="I142" s="11">
        <f t="shared" si="22"/>
        <v>0.16881345596430006</v>
      </c>
      <c r="J142" s="11">
        <f t="shared" si="23"/>
        <v>0.2010061820166921</v>
      </c>
      <c r="K142" s="11">
        <f t="shared" si="24"/>
        <v>-6.0170595686307945E-4</v>
      </c>
      <c r="L142" s="11">
        <f t="shared" si="25"/>
        <v>-7.1645128283686873E-4</v>
      </c>
      <c r="M142" s="11">
        <f t="shared" ca="1" si="17"/>
        <v>1.0730071455380234E-3</v>
      </c>
      <c r="N142" s="11">
        <f t="shared" ca="1" si="26"/>
        <v>3.7532619484085436E-6</v>
      </c>
      <c r="O142" s="94">
        <f t="shared" ca="1" si="27"/>
        <v>15684919.576096244</v>
      </c>
      <c r="P142" s="11">
        <f t="shared" ca="1" si="28"/>
        <v>3454583.0796067878</v>
      </c>
      <c r="Q142" s="11">
        <f t="shared" ca="1" si="29"/>
        <v>21434.393336796187</v>
      </c>
      <c r="R142" s="12">
        <f t="shared" ca="1" si="18"/>
        <v>-6.1263871477474745E-3</v>
      </c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</row>
    <row r="143" spans="1:35">
      <c r="A143" s="70">
        <v>11933</v>
      </c>
      <c r="B143" s="70">
        <v>-5.0522199962870218E-3</v>
      </c>
      <c r="C143" s="70">
        <v>0.1</v>
      </c>
      <c r="D143" s="71">
        <f t="shared" ref="D143:E204" si="30">A143/A$18</f>
        <v>1.1933</v>
      </c>
      <c r="E143" s="71">
        <f t="shared" si="30"/>
        <v>-5.0522199962870218E-3</v>
      </c>
      <c r="F143" s="11">
        <f t="shared" ref="F143:G204" si="31">$C143*D143</f>
        <v>0.11933000000000001</v>
      </c>
      <c r="G143" s="11">
        <f t="shared" si="31"/>
        <v>-5.0522199962870222E-4</v>
      </c>
      <c r="H143" s="11">
        <f t="shared" si="21"/>
        <v>0.14239648900000001</v>
      </c>
      <c r="I143" s="11">
        <f t="shared" si="22"/>
        <v>0.16992173032370003</v>
      </c>
      <c r="J143" s="11">
        <f t="shared" si="23"/>
        <v>0.20276760079527126</v>
      </c>
      <c r="K143" s="11">
        <f t="shared" si="24"/>
        <v>-6.0288141215693043E-4</v>
      </c>
      <c r="L143" s="11">
        <f t="shared" si="25"/>
        <v>-7.1941838912686505E-4</v>
      </c>
      <c r="M143" s="11">
        <f t="shared" ca="1" si="17"/>
        <v>1.0480981821545041E-3</v>
      </c>
      <c r="N143" s="11">
        <f t="shared" ca="1" si="26"/>
        <v>3.721388187822414E-6</v>
      </c>
      <c r="O143" s="94">
        <f t="shared" ca="1" si="27"/>
        <v>15392857.423122991</v>
      </c>
      <c r="P143" s="11">
        <f t="shared" ca="1" si="28"/>
        <v>3313984.4113346357</v>
      </c>
      <c r="Q143" s="11">
        <f t="shared" ca="1" si="29"/>
        <v>18953.329309045916</v>
      </c>
      <c r="R143" s="12">
        <f t="shared" ca="1" si="18"/>
        <v>-6.1003181784415259E-3</v>
      </c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</row>
    <row r="144" spans="1:35">
      <c r="A144" s="70">
        <v>11933.5</v>
      </c>
      <c r="B144" s="70">
        <v>-1.8609890001243912E-2</v>
      </c>
      <c r="C144" s="70">
        <v>1</v>
      </c>
      <c r="D144" s="71">
        <f t="shared" si="30"/>
        <v>1.1933499999999999</v>
      </c>
      <c r="E144" s="71">
        <f t="shared" si="30"/>
        <v>-1.8609890001243912E-2</v>
      </c>
      <c r="F144" s="11">
        <f t="shared" si="31"/>
        <v>1.1933499999999999</v>
      </c>
      <c r="G144" s="11">
        <f t="shared" si="31"/>
        <v>-1.8609890001243912E-2</v>
      </c>
      <c r="H144" s="11">
        <f t="shared" si="21"/>
        <v>1.4240842224999999</v>
      </c>
      <c r="I144" s="11">
        <f t="shared" si="22"/>
        <v>1.6994309069203748</v>
      </c>
      <c r="J144" s="11">
        <f t="shared" si="23"/>
        <v>2.028015872773429</v>
      </c>
      <c r="K144" s="11">
        <f t="shared" si="24"/>
        <v>-2.2208112232984422E-2</v>
      </c>
      <c r="L144" s="11">
        <f t="shared" si="25"/>
        <v>-2.6502050733231957E-2</v>
      </c>
      <c r="M144" s="11">
        <f t="shared" ca="1" si="17"/>
        <v>1.0476178518916239E-3</v>
      </c>
      <c r="N144" s="11">
        <f t="shared" ca="1" si="26"/>
        <v>3.8641761499608526E-4</v>
      </c>
      <c r="O144" s="94">
        <f t="shared" ca="1" si="27"/>
        <v>1538727516.5853496</v>
      </c>
      <c r="P144" s="11">
        <f t="shared" ca="1" si="28"/>
        <v>331131325.89153409</v>
      </c>
      <c r="Q144" s="11">
        <f t="shared" ca="1" si="29"/>
        <v>1890718.8454812067</v>
      </c>
      <c r="R144" s="12">
        <f t="shared" ca="1" si="18"/>
        <v>-1.9657507853135536E-2</v>
      </c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</row>
    <row r="145" spans="1:35">
      <c r="A145" s="70">
        <v>11934</v>
      </c>
      <c r="B145" s="70">
        <v>-6.8675599977723323E-3</v>
      </c>
      <c r="C145" s="70">
        <v>1</v>
      </c>
      <c r="D145" s="71">
        <f t="shared" si="30"/>
        <v>1.1934</v>
      </c>
      <c r="E145" s="71">
        <f t="shared" si="30"/>
        <v>-6.8675599977723323E-3</v>
      </c>
      <c r="F145" s="11">
        <f t="shared" si="31"/>
        <v>1.1934</v>
      </c>
      <c r="G145" s="11">
        <f t="shared" si="31"/>
        <v>-6.8675599977723323E-3</v>
      </c>
      <c r="H145" s="11">
        <f t="shared" si="21"/>
        <v>1.42420356</v>
      </c>
      <c r="I145" s="11">
        <f t="shared" si="22"/>
        <v>1.6996445285040001</v>
      </c>
      <c r="J145" s="11">
        <f t="shared" si="23"/>
        <v>2.0283557803166739</v>
      </c>
      <c r="K145" s="11">
        <f t="shared" si="24"/>
        <v>-8.1957461013415014E-3</v>
      </c>
      <c r="L145" s="11">
        <f t="shared" si="25"/>
        <v>-9.7808033973409477E-3</v>
      </c>
      <c r="M145" s="11">
        <f t="shared" ca="1" si="17"/>
        <v>1.0471374721292576E-3</v>
      </c>
      <c r="N145" s="11">
        <f t="shared" ca="1" si="26"/>
        <v>6.2642436040066631E-5</v>
      </c>
      <c r="O145" s="94">
        <f t="shared" ca="1" si="27"/>
        <v>1538169420.1031098</v>
      </c>
      <c r="P145" s="11">
        <f t="shared" ca="1" si="28"/>
        <v>330864333.5931015</v>
      </c>
      <c r="Q145" s="11">
        <f t="shared" ca="1" si="29"/>
        <v>1886110.6727161361</v>
      </c>
      <c r="R145" s="12">
        <f t="shared" ca="1" si="18"/>
        <v>-7.9146974699015899E-3</v>
      </c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</row>
    <row r="146" spans="1:35">
      <c r="A146" s="70">
        <v>11952</v>
      </c>
      <c r="B146" s="70">
        <v>5.756319995271042E-3</v>
      </c>
      <c r="C146" s="70">
        <v>0.1</v>
      </c>
      <c r="D146" s="71">
        <f t="shared" si="30"/>
        <v>1.1952</v>
      </c>
      <c r="E146" s="71">
        <f t="shared" si="30"/>
        <v>5.756319995271042E-3</v>
      </c>
      <c r="F146" s="11">
        <f t="shared" si="31"/>
        <v>0.11952000000000002</v>
      </c>
      <c r="G146" s="11">
        <f t="shared" si="31"/>
        <v>5.7563199952710426E-4</v>
      </c>
      <c r="H146" s="11">
        <f t="shared" si="21"/>
        <v>0.14285030400000001</v>
      </c>
      <c r="I146" s="11">
        <f t="shared" si="22"/>
        <v>0.17073468334080003</v>
      </c>
      <c r="J146" s="11">
        <f t="shared" si="23"/>
        <v>0.20406209352892421</v>
      </c>
      <c r="K146" s="11">
        <f t="shared" si="24"/>
        <v>6.8799536583479502E-4</v>
      </c>
      <c r="L146" s="11">
        <f t="shared" si="25"/>
        <v>8.2229206124574705E-4</v>
      </c>
      <c r="M146" s="11">
        <f t="shared" ca="1" si="17"/>
        <v>1.0298108340290255E-3</v>
      </c>
      <c r="N146" s="11">
        <f t="shared" ca="1" si="26"/>
        <v>2.233988885130471E-6</v>
      </c>
      <c r="O146" s="94">
        <f t="shared" ca="1" si="27"/>
        <v>15181638.952070221</v>
      </c>
      <c r="P146" s="11">
        <f t="shared" ca="1" si="28"/>
        <v>3213343.3561351905</v>
      </c>
      <c r="Q146" s="11">
        <f t="shared" ca="1" si="29"/>
        <v>17241.453455508858</v>
      </c>
      <c r="R146" s="12">
        <f t="shared" ca="1" si="18"/>
        <v>4.7265091612420165E-3</v>
      </c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</row>
    <row r="147" spans="1:35">
      <c r="A147" s="70">
        <v>11979</v>
      </c>
      <c r="B147" s="70">
        <v>-3.3578600050532259E-3</v>
      </c>
      <c r="C147" s="70">
        <v>0.1</v>
      </c>
      <c r="D147" s="71">
        <f t="shared" si="30"/>
        <v>1.1979</v>
      </c>
      <c r="E147" s="71">
        <f t="shared" si="30"/>
        <v>-3.3578600050532259E-3</v>
      </c>
      <c r="F147" s="11">
        <f t="shared" si="31"/>
        <v>0.11979000000000001</v>
      </c>
      <c r="G147" s="11">
        <f t="shared" si="31"/>
        <v>-3.3578600050532259E-4</v>
      </c>
      <c r="H147" s="11">
        <f t="shared" si="21"/>
        <v>0.143496441</v>
      </c>
      <c r="I147" s="11">
        <f t="shared" si="22"/>
        <v>0.1718943866739</v>
      </c>
      <c r="J147" s="11">
        <f t="shared" si="23"/>
        <v>0.20591228579666482</v>
      </c>
      <c r="K147" s="11">
        <f t="shared" si="24"/>
        <v>-4.0223805000532591E-4</v>
      </c>
      <c r="L147" s="11">
        <f t="shared" si="25"/>
        <v>-4.8184096010137989E-4</v>
      </c>
      <c r="M147" s="11">
        <f t="shared" ref="M147:M208" ca="1" si="32">+E$4+E$5*D147+E$6*D147^2</f>
        <v>1.0037005931371034E-3</v>
      </c>
      <c r="N147" s="11">
        <f t="shared" ca="1" si="26"/>
        <v>1.9023210851686382E-6</v>
      </c>
      <c r="O147" s="94">
        <f t="shared" ca="1" si="27"/>
        <v>14884680.820261719</v>
      </c>
      <c r="P147" s="11">
        <f t="shared" ca="1" si="28"/>
        <v>3073361.6577202887</v>
      </c>
      <c r="Q147" s="11">
        <f t="shared" ca="1" si="29"/>
        <v>14954.545184297691</v>
      </c>
      <c r="R147" s="12">
        <f t="shared" ref="R147:R208" ca="1" si="33">+E147-M147</f>
        <v>-4.3615605981903293E-3</v>
      </c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</row>
    <row r="148" spans="1:35">
      <c r="A148" s="70">
        <v>11992</v>
      </c>
      <c r="B148" s="70">
        <v>4.142720004892908E-3</v>
      </c>
      <c r="C148" s="70">
        <v>0.1</v>
      </c>
      <c r="D148" s="71">
        <f t="shared" si="30"/>
        <v>1.1992</v>
      </c>
      <c r="E148" s="71">
        <f t="shared" si="30"/>
        <v>4.142720004892908E-3</v>
      </c>
      <c r="F148" s="11">
        <f t="shared" si="31"/>
        <v>0.11992000000000001</v>
      </c>
      <c r="G148" s="11">
        <f t="shared" si="31"/>
        <v>4.1427200048929083E-4</v>
      </c>
      <c r="H148" s="11">
        <f t="shared" ref="H148:H209" si="34">C148*D148*D148</f>
        <v>0.14380806400000001</v>
      </c>
      <c r="I148" s="11">
        <f t="shared" ref="I148:I209" si="35">C148*D148*D148*D148</f>
        <v>0.17245463034880001</v>
      </c>
      <c r="J148" s="11">
        <f t="shared" ref="J148:J209" si="36">C148*D148*D148*D148*D148</f>
        <v>0.20680759271428098</v>
      </c>
      <c r="K148" s="11">
        <f t="shared" ref="K148:K209" si="37">C148*E148*D148</f>
        <v>4.9679498298675758E-4</v>
      </c>
      <c r="L148" s="11">
        <f t="shared" ref="L148:L209" si="38">C148*E148*D148*D148</f>
        <v>5.957565435977197E-4</v>
      </c>
      <c r="M148" s="11">
        <f t="shared" ca="1" si="32"/>
        <v>9.9107751620920205E-4</v>
      </c>
      <c r="N148" s="11">
        <f t="shared" ref="N148:N209" ca="1" si="39">C148*(M148-E148)^2</f>
        <v>9.9328503764764236E-7</v>
      </c>
      <c r="O148" s="94">
        <f t="shared" ref="O148:O209" ca="1" si="40">(C148*O$1-O$2*F148+O$3*H148)^2</f>
        <v>14743032.207060069</v>
      </c>
      <c r="P148" s="11">
        <f t="shared" ref="P148:P209" ca="1" si="41">(-C148*O$2+O$4*F148-O$5*H148)^2</f>
        <v>3007226.0380829233</v>
      </c>
      <c r="Q148" s="11">
        <f t="shared" ref="Q148:Q209" ca="1" si="42">+(C148*O$3-F148*O$5+H148*O$6)^2</f>
        <v>13914.034847115059</v>
      </c>
      <c r="R148" s="12">
        <f t="shared" ca="1" si="33"/>
        <v>3.151642488683706E-3</v>
      </c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</row>
    <row r="149" spans="1:35">
      <c r="A149" s="70">
        <v>11997</v>
      </c>
      <c r="B149" s="70">
        <v>7.5660200018319301E-3</v>
      </c>
      <c r="C149" s="70">
        <v>1</v>
      </c>
      <c r="D149" s="71">
        <f t="shared" si="30"/>
        <v>1.1997</v>
      </c>
      <c r="E149" s="71">
        <f t="shared" si="30"/>
        <v>7.5660200018319301E-3</v>
      </c>
      <c r="F149" s="11">
        <f t="shared" si="31"/>
        <v>1.1997</v>
      </c>
      <c r="G149" s="11">
        <f t="shared" si="31"/>
        <v>7.5660200018319301E-3</v>
      </c>
      <c r="H149" s="11">
        <f t="shared" si="34"/>
        <v>1.43928009</v>
      </c>
      <c r="I149" s="11">
        <f t="shared" si="35"/>
        <v>1.726704323973</v>
      </c>
      <c r="J149" s="11">
        <f t="shared" si="36"/>
        <v>2.0715271774704083</v>
      </c>
      <c r="K149" s="11">
        <f t="shared" si="37"/>
        <v>9.0769541961977663E-3</v>
      </c>
      <c r="L149" s="11">
        <f t="shared" si="38"/>
        <v>1.088962194917846E-2</v>
      </c>
      <c r="M149" s="11">
        <f t="shared" ca="1" si="32"/>
        <v>9.8621357671476763E-4</v>
      </c>
      <c r="N149" s="11">
        <f t="shared" ca="1" si="39"/>
        <v>4.3293852592013097E-5</v>
      </c>
      <c r="O149" s="94">
        <f t="shared" ca="1" si="40"/>
        <v>1468878155.6900802</v>
      </c>
      <c r="P149" s="11">
        <f t="shared" ca="1" si="41"/>
        <v>298200686.19985902</v>
      </c>
      <c r="Q149" s="11">
        <f t="shared" ca="1" si="42"/>
        <v>1352426.9012523587</v>
      </c>
      <c r="R149" s="12">
        <f t="shared" ca="1" si="33"/>
        <v>6.5798064251171625E-3</v>
      </c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</row>
    <row r="150" spans="1:35">
      <c r="A150" s="70">
        <v>12043</v>
      </c>
      <c r="B150" s="70">
        <v>-5.7396199990762398E-3</v>
      </c>
      <c r="C150" s="70">
        <v>1</v>
      </c>
      <c r="D150" s="71">
        <f t="shared" si="30"/>
        <v>1.2042999999999999</v>
      </c>
      <c r="E150" s="71">
        <f t="shared" si="30"/>
        <v>-5.7396199990762398E-3</v>
      </c>
      <c r="F150" s="11">
        <f t="shared" si="31"/>
        <v>1.2042999999999999</v>
      </c>
      <c r="G150" s="11">
        <f t="shared" si="31"/>
        <v>-5.7396199990762398E-3</v>
      </c>
      <c r="H150" s="11">
        <f t="shared" si="34"/>
        <v>1.4503384899999998</v>
      </c>
      <c r="I150" s="11">
        <f t="shared" si="35"/>
        <v>1.7466426435069997</v>
      </c>
      <c r="J150" s="11">
        <f t="shared" si="36"/>
        <v>2.1034817355754796</v>
      </c>
      <c r="K150" s="11">
        <f t="shared" si="37"/>
        <v>-6.912224364887515E-3</v>
      </c>
      <c r="L150" s="11">
        <f t="shared" si="38"/>
        <v>-8.3243918026340343E-3</v>
      </c>
      <c r="M150" s="11">
        <f t="shared" ca="1" si="32"/>
        <v>9.4123308179578508E-4</v>
      </c>
      <c r="N150" s="11">
        <f t="shared" ca="1" si="39"/>
        <v>4.4633797888197229E-5</v>
      </c>
      <c r="O150" s="94">
        <f t="shared" ca="1" si="40"/>
        <v>1419562981.009975</v>
      </c>
      <c r="P150" s="11">
        <f t="shared" ca="1" si="41"/>
        <v>275562591.35252726</v>
      </c>
      <c r="Q150" s="11">
        <f t="shared" ca="1" si="42"/>
        <v>1020820.6535998541</v>
      </c>
      <c r="R150" s="12">
        <f t="shared" ca="1" si="33"/>
        <v>-6.6808530808720248E-3</v>
      </c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</row>
    <row r="151" spans="1:35">
      <c r="A151" s="70">
        <v>12465</v>
      </c>
      <c r="B151" s="70">
        <v>-8.4130999966873787E-3</v>
      </c>
      <c r="C151" s="70">
        <v>0.1</v>
      </c>
      <c r="D151" s="71">
        <f t="shared" si="30"/>
        <v>1.2464999999999999</v>
      </c>
      <c r="E151" s="71">
        <f t="shared" si="30"/>
        <v>-8.4130999966873787E-3</v>
      </c>
      <c r="F151" s="11">
        <f t="shared" si="31"/>
        <v>0.12465</v>
      </c>
      <c r="G151" s="11">
        <f t="shared" si="31"/>
        <v>-8.4130999966873792E-4</v>
      </c>
      <c r="H151" s="11">
        <f t="shared" si="34"/>
        <v>0.15537622499999998</v>
      </c>
      <c r="I151" s="11">
        <f t="shared" si="35"/>
        <v>0.19367646446249998</v>
      </c>
      <c r="J151" s="11">
        <f t="shared" si="36"/>
        <v>0.24141771295250622</v>
      </c>
      <c r="K151" s="11">
        <f t="shared" si="37"/>
        <v>-1.0486929145870818E-3</v>
      </c>
      <c r="L151" s="11">
        <f t="shared" si="38"/>
        <v>-1.3071957180327974E-3</v>
      </c>
      <c r="M151" s="11">
        <f t="shared" ca="1" si="32"/>
        <v>5.0903403331046919E-4</v>
      </c>
      <c r="N151" s="11">
        <f t="shared" ca="1" si="39"/>
        <v>7.9604475649245646E-6</v>
      </c>
      <c r="O151" s="94">
        <f t="shared" ca="1" si="40"/>
        <v>10154131.018369753</v>
      </c>
      <c r="P151" s="11">
        <f t="shared" ca="1" si="41"/>
        <v>1130758.4395936124</v>
      </c>
      <c r="Q151" s="11">
        <f t="shared" ca="1" si="42"/>
        <v>1209.6212967439703</v>
      </c>
      <c r="R151" s="12">
        <f t="shared" ca="1" si="33"/>
        <v>-8.9221340299978479E-3</v>
      </c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</row>
    <row r="152" spans="1:35">
      <c r="A152" s="70">
        <v>12476</v>
      </c>
      <c r="B152" s="70">
        <v>-3.6818400039919652E-3</v>
      </c>
      <c r="C152" s="70">
        <v>1</v>
      </c>
      <c r="D152" s="71">
        <f t="shared" si="30"/>
        <v>1.2476</v>
      </c>
      <c r="E152" s="71">
        <f t="shared" si="30"/>
        <v>-3.6818400039919652E-3</v>
      </c>
      <c r="F152" s="11">
        <f t="shared" si="31"/>
        <v>1.2476</v>
      </c>
      <c r="G152" s="11">
        <f t="shared" si="31"/>
        <v>-3.6818400039919652E-3</v>
      </c>
      <c r="H152" s="11">
        <f t="shared" si="34"/>
        <v>1.5565057600000001</v>
      </c>
      <c r="I152" s="11">
        <f t="shared" si="35"/>
        <v>1.9418965861760003</v>
      </c>
      <c r="J152" s="11">
        <f t="shared" si="36"/>
        <v>2.4227101809131781</v>
      </c>
      <c r="K152" s="11">
        <f t="shared" si="37"/>
        <v>-4.5934635889803756E-3</v>
      </c>
      <c r="L152" s="11">
        <f t="shared" si="38"/>
        <v>-5.7308051736119168E-3</v>
      </c>
      <c r="M152" s="11">
        <f t="shared" ca="1" si="32"/>
        <v>4.9729664926895234E-4</v>
      </c>
      <c r="N152" s="11">
        <f t="shared" ca="1" si="39"/>
        <v>1.7465183166628864E-5</v>
      </c>
      <c r="O152" s="94">
        <f t="shared" ca="1" si="40"/>
        <v>1005997439.7442452</v>
      </c>
      <c r="P152" s="11">
        <f t="shared" ca="1" si="41"/>
        <v>109876188.10496086</v>
      </c>
      <c r="Q152" s="11">
        <f t="shared" ca="1" si="42"/>
        <v>146072.53494107255</v>
      </c>
      <c r="R152" s="12">
        <f t="shared" ca="1" si="33"/>
        <v>-4.1791366532609175E-3</v>
      </c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</row>
    <row r="153" spans="1:35">
      <c r="A153" s="70">
        <v>12520</v>
      </c>
      <c r="B153" s="70">
        <v>9.2431999946711585E-3</v>
      </c>
      <c r="C153" s="70">
        <v>1</v>
      </c>
      <c r="D153" s="71">
        <f t="shared" si="30"/>
        <v>1.252</v>
      </c>
      <c r="E153" s="71">
        <f t="shared" si="30"/>
        <v>9.2431999946711585E-3</v>
      </c>
      <c r="F153" s="11">
        <f t="shared" si="31"/>
        <v>1.252</v>
      </c>
      <c r="G153" s="11">
        <f t="shared" si="31"/>
        <v>9.2431999946711585E-3</v>
      </c>
      <c r="H153" s="11">
        <f t="shared" si="34"/>
        <v>1.567504</v>
      </c>
      <c r="I153" s="11">
        <f t="shared" si="35"/>
        <v>1.962515008</v>
      </c>
      <c r="J153" s="11">
        <f t="shared" si="36"/>
        <v>2.4570687900160002</v>
      </c>
      <c r="K153" s="11">
        <f t="shared" si="37"/>
        <v>1.157248639332829E-2</v>
      </c>
      <c r="L153" s="11">
        <f t="shared" si="38"/>
        <v>1.4488752964447019E-2</v>
      </c>
      <c r="M153" s="11">
        <f t="shared" ca="1" si="32"/>
        <v>4.5010753560936582E-4</v>
      </c>
      <c r="N153" s="11">
        <f t="shared" ca="1" si="39"/>
        <v>7.7318474993609367E-5</v>
      </c>
      <c r="O153" s="94">
        <f t="shared" ca="1" si="40"/>
        <v>968880946.30304015</v>
      </c>
      <c r="P153" s="11">
        <f t="shared" ca="1" si="41"/>
        <v>97576858.752730906</v>
      </c>
      <c r="Q153" s="11">
        <f t="shared" ca="1" si="42"/>
        <v>269649.01842561085</v>
      </c>
      <c r="R153" s="12">
        <f t="shared" ca="1" si="33"/>
        <v>8.7930924590617927E-3</v>
      </c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</row>
    <row r="154" spans="1:35">
      <c r="A154" s="70">
        <v>13053</v>
      </c>
      <c r="B154" s="70">
        <v>7.6698000339092687E-4</v>
      </c>
      <c r="C154" s="70">
        <v>0.1</v>
      </c>
      <c r="D154" s="71">
        <f t="shared" si="30"/>
        <v>1.3052999999999999</v>
      </c>
      <c r="E154" s="71">
        <f t="shared" si="30"/>
        <v>7.6698000339092687E-4</v>
      </c>
      <c r="F154" s="11">
        <f t="shared" si="31"/>
        <v>0.13053000000000001</v>
      </c>
      <c r="G154" s="11">
        <f t="shared" si="31"/>
        <v>7.6698000339092689E-5</v>
      </c>
      <c r="H154" s="11">
        <f t="shared" si="34"/>
        <v>0.17038080899999999</v>
      </c>
      <c r="I154" s="11">
        <f t="shared" si="35"/>
        <v>0.22239806998769998</v>
      </c>
      <c r="J154" s="11">
        <f t="shared" si="36"/>
        <v>0.29029620075494478</v>
      </c>
      <c r="K154" s="11">
        <f t="shared" si="37"/>
        <v>1.0011389984261768E-4</v>
      </c>
      <c r="L154" s="11">
        <f t="shared" si="38"/>
        <v>1.3067867346456885E-4</v>
      </c>
      <c r="M154" s="11">
        <f t="shared" ca="1" si="32"/>
        <v>-1.5197046805338205E-4</v>
      </c>
      <c r="N154" s="11">
        <f t="shared" ca="1" si="39"/>
        <v>8.4446996896771768E-8</v>
      </c>
      <c r="O154" s="94">
        <f t="shared" ca="1" si="40"/>
        <v>5852538.5615283875</v>
      </c>
      <c r="P154" s="11">
        <f t="shared" ca="1" si="41"/>
        <v>79426.448079473179</v>
      </c>
      <c r="Q154" s="11">
        <f t="shared" ca="1" si="42"/>
        <v>44733.764916626489</v>
      </c>
      <c r="R154" s="12">
        <f t="shared" ca="1" si="33"/>
        <v>9.1895047144430891E-4</v>
      </c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</row>
    <row r="155" spans="1:35">
      <c r="A155" s="70">
        <v>13099</v>
      </c>
      <c r="B155" s="70">
        <v>2.4613400019006804E-3</v>
      </c>
      <c r="C155" s="70">
        <v>0.1</v>
      </c>
      <c r="D155" s="71">
        <f t="shared" si="30"/>
        <v>1.3099000000000001</v>
      </c>
      <c r="E155" s="71">
        <f t="shared" si="30"/>
        <v>2.4613400019006804E-3</v>
      </c>
      <c r="F155" s="11">
        <f t="shared" si="31"/>
        <v>0.13099000000000002</v>
      </c>
      <c r="G155" s="11">
        <f t="shared" si="31"/>
        <v>2.4613400019006803E-4</v>
      </c>
      <c r="H155" s="11">
        <f t="shared" si="34"/>
        <v>0.17158380100000004</v>
      </c>
      <c r="I155" s="11">
        <f t="shared" si="35"/>
        <v>0.22475762092990006</v>
      </c>
      <c r="J155" s="11">
        <f t="shared" si="36"/>
        <v>0.29441000765607611</v>
      </c>
      <c r="K155" s="11">
        <f t="shared" si="37"/>
        <v>3.224109268489701E-4</v>
      </c>
      <c r="L155" s="11">
        <f t="shared" si="38"/>
        <v>4.2232607307946598E-4</v>
      </c>
      <c r="M155" s="11">
        <f t="shared" ca="1" si="32"/>
        <v>-2.0656891034839114E-4</v>
      </c>
      <c r="N155" s="11">
        <f t="shared" ca="1" si="39"/>
        <v>7.117737964058024E-7</v>
      </c>
      <c r="O155" s="94">
        <f t="shared" ca="1" si="40"/>
        <v>5575518.4070804194</v>
      </c>
      <c r="P155" s="11">
        <f t="shared" ca="1" si="41"/>
        <v>49787.326467036961</v>
      </c>
      <c r="Q155" s="11">
        <f t="shared" ca="1" si="42"/>
        <v>50496.508593723171</v>
      </c>
      <c r="R155" s="12">
        <f t="shared" ca="1" si="33"/>
        <v>2.6679089122490715E-3</v>
      </c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</row>
    <row r="156" spans="1:35">
      <c r="A156" s="70">
        <v>13130</v>
      </c>
      <c r="B156" s="70">
        <v>-2.1142000041436404E-3</v>
      </c>
      <c r="C156" s="70">
        <v>0.1</v>
      </c>
      <c r="D156" s="71">
        <f t="shared" si="30"/>
        <v>1.3129999999999999</v>
      </c>
      <c r="E156" s="71">
        <f t="shared" si="30"/>
        <v>-2.1142000041436404E-3</v>
      </c>
      <c r="F156" s="11">
        <f t="shared" si="31"/>
        <v>0.1313</v>
      </c>
      <c r="G156" s="11">
        <f t="shared" si="31"/>
        <v>-2.1142000041436405E-4</v>
      </c>
      <c r="H156" s="11">
        <f t="shared" si="34"/>
        <v>0.17239689999999999</v>
      </c>
      <c r="I156" s="11">
        <f t="shared" si="35"/>
        <v>0.22635712969999999</v>
      </c>
      <c r="J156" s="11">
        <f t="shared" si="36"/>
        <v>0.2972069112961</v>
      </c>
      <c r="K156" s="11">
        <f t="shared" si="37"/>
        <v>-2.7759446054406001E-4</v>
      </c>
      <c r="L156" s="11">
        <f t="shared" si="38"/>
        <v>-3.6448152669435078E-4</v>
      </c>
      <c r="M156" s="11">
        <f t="shared" ca="1" si="32"/>
        <v>-2.4359982329227869E-4</v>
      </c>
      <c r="N156" s="11">
        <f t="shared" ca="1" si="39"/>
        <v>3.4991450366011476E-7</v>
      </c>
      <c r="O156" s="94">
        <f t="shared" ca="1" si="40"/>
        <v>5393410.6654255241</v>
      </c>
      <c r="P156" s="11">
        <f t="shared" ca="1" si="41"/>
        <v>33773.136360313743</v>
      </c>
      <c r="Q156" s="11">
        <f t="shared" ca="1" si="42"/>
        <v>54553.468121076083</v>
      </c>
      <c r="R156" s="12">
        <f t="shared" ca="1" si="33"/>
        <v>-1.8706001808513617E-3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</row>
    <row r="157" spans="1:35">
      <c r="A157" s="70">
        <v>13253</v>
      </c>
      <c r="B157" s="70">
        <v>1.3698980001208838E-2</v>
      </c>
      <c r="C157" s="70">
        <v>0.1</v>
      </c>
      <c r="D157" s="71">
        <f t="shared" si="30"/>
        <v>1.3252999999999999</v>
      </c>
      <c r="E157" s="71">
        <f t="shared" si="30"/>
        <v>1.3698980001208838E-2</v>
      </c>
      <c r="F157" s="11">
        <f t="shared" si="31"/>
        <v>0.13253000000000001</v>
      </c>
      <c r="G157" s="11">
        <f t="shared" si="31"/>
        <v>1.3698980001208838E-3</v>
      </c>
      <c r="H157" s="11">
        <f t="shared" si="34"/>
        <v>0.17564200899999999</v>
      </c>
      <c r="I157" s="11">
        <f t="shared" si="35"/>
        <v>0.23277835452769996</v>
      </c>
      <c r="J157" s="11">
        <f t="shared" si="36"/>
        <v>0.30850115325556071</v>
      </c>
      <c r="K157" s="11">
        <f t="shared" si="37"/>
        <v>1.8155258195602072E-3</v>
      </c>
      <c r="L157" s="11">
        <f t="shared" si="38"/>
        <v>2.4061163686631424E-3</v>
      </c>
      <c r="M157" s="11">
        <f t="shared" ca="1" si="32"/>
        <v>-3.9240416787007099E-4</v>
      </c>
      <c r="N157" s="11">
        <f t="shared" ca="1" si="39"/>
        <v>1.9856710780056771E-5</v>
      </c>
      <c r="O157" s="94">
        <f t="shared" ca="1" si="40"/>
        <v>4706519.5974647859</v>
      </c>
      <c r="P157" s="11">
        <f t="shared" ca="1" si="41"/>
        <v>853.11026321022212</v>
      </c>
      <c r="Q157" s="11">
        <f t="shared" ca="1" si="42"/>
        <v>71980.751594150861</v>
      </c>
      <c r="R157" s="12">
        <f t="shared" ca="1" si="33"/>
        <v>1.4091384169078909E-2</v>
      </c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</row>
    <row r="158" spans="1:35">
      <c r="A158" s="70">
        <v>13669</v>
      </c>
      <c r="B158" s="70">
        <v>3.1754000519867986E-4</v>
      </c>
      <c r="C158" s="70">
        <v>0.5</v>
      </c>
      <c r="D158" s="71">
        <f t="shared" si="30"/>
        <v>1.3669</v>
      </c>
      <c r="E158" s="71">
        <f t="shared" si="30"/>
        <v>3.1754000519867986E-4</v>
      </c>
      <c r="F158" s="11">
        <f t="shared" si="31"/>
        <v>0.68345</v>
      </c>
      <c r="G158" s="11">
        <f t="shared" si="31"/>
        <v>1.5877000259933993E-4</v>
      </c>
      <c r="H158" s="11">
        <f t="shared" si="34"/>
        <v>0.934207805</v>
      </c>
      <c r="I158" s="11">
        <f t="shared" si="35"/>
        <v>1.2769686486545</v>
      </c>
      <c r="J158" s="11">
        <f t="shared" si="36"/>
        <v>1.745488445845836</v>
      </c>
      <c r="K158" s="11">
        <f t="shared" si="37"/>
        <v>2.1702271655303775E-4</v>
      </c>
      <c r="L158" s="11">
        <f t="shared" si="38"/>
        <v>2.966483512563473E-4</v>
      </c>
      <c r="M158" s="11">
        <f t="shared" ca="1" si="32"/>
        <v>-9.1787534207481494E-4</v>
      </c>
      <c r="N158" s="11">
        <f t="shared" ca="1" si="39"/>
        <v>7.6312554013944486E-7</v>
      </c>
      <c r="O158" s="94">
        <f t="shared" ca="1" si="40"/>
        <v>69578005.032759741</v>
      </c>
      <c r="P158" s="11">
        <f t="shared" ca="1" si="41"/>
        <v>5634831.6281400165</v>
      </c>
      <c r="Q158" s="11">
        <f t="shared" ca="1" si="42"/>
        <v>3629255.337928493</v>
      </c>
      <c r="R158" s="12">
        <f t="shared" ca="1" si="33"/>
        <v>1.2354153472734948E-3</v>
      </c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</row>
    <row r="159" spans="1:35">
      <c r="A159" s="70">
        <v>13689</v>
      </c>
      <c r="B159" s="70">
        <v>-3.5892599989892915E-3</v>
      </c>
      <c r="C159" s="70">
        <v>0.1</v>
      </c>
      <c r="D159" s="71">
        <f t="shared" si="30"/>
        <v>1.3689</v>
      </c>
      <c r="E159" s="71">
        <f t="shared" si="30"/>
        <v>-3.5892599989892915E-3</v>
      </c>
      <c r="F159" s="11">
        <f t="shared" si="31"/>
        <v>0.13689000000000001</v>
      </c>
      <c r="G159" s="11">
        <f t="shared" si="31"/>
        <v>-3.5892599989892918E-4</v>
      </c>
      <c r="H159" s="11">
        <f t="shared" si="34"/>
        <v>0.18738872100000001</v>
      </c>
      <c r="I159" s="11">
        <f t="shared" si="35"/>
        <v>0.25651642017690002</v>
      </c>
      <c r="J159" s="11">
        <f t="shared" si="36"/>
        <v>0.35114532758015843</v>
      </c>
      <c r="K159" s="11">
        <f t="shared" si="37"/>
        <v>-4.913338012616441E-4</v>
      </c>
      <c r="L159" s="11">
        <f t="shared" si="38"/>
        <v>-6.7258684054706465E-4</v>
      </c>
      <c r="M159" s="11">
        <f t="shared" ca="1" si="32"/>
        <v>-9.4400165026456428E-4</v>
      </c>
      <c r="N159" s="11">
        <f t="shared" ca="1" si="39"/>
        <v>6.9973917314978714E-7</v>
      </c>
      <c r="O159" s="94">
        <f t="shared" ca="1" si="40"/>
        <v>2705353.7595998659</v>
      </c>
      <c r="P159" s="11">
        <f t="shared" ca="1" si="41"/>
        <v>248257.05107632771</v>
      </c>
      <c r="Q159" s="11">
        <f t="shared" ca="1" si="42"/>
        <v>149187.15798305965</v>
      </c>
      <c r="R159" s="12">
        <f t="shared" ca="1" si="33"/>
        <v>-2.6452583487247272E-3</v>
      </c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</row>
    <row r="160" spans="1:35">
      <c r="A160" s="70">
        <v>14234.5</v>
      </c>
      <c r="B160" s="70">
        <v>-2.3072299954947084E-3</v>
      </c>
      <c r="C160" s="70">
        <v>1</v>
      </c>
      <c r="D160" s="71">
        <f t="shared" si="30"/>
        <v>1.4234500000000001</v>
      </c>
      <c r="E160" s="71">
        <f t="shared" si="30"/>
        <v>-2.3072299954947084E-3</v>
      </c>
      <c r="F160" s="11">
        <f t="shared" si="31"/>
        <v>1.4234500000000001</v>
      </c>
      <c r="G160" s="11">
        <f t="shared" si="31"/>
        <v>-2.3072299954947084E-3</v>
      </c>
      <c r="H160" s="11">
        <f t="shared" si="34"/>
        <v>2.0262099025000002</v>
      </c>
      <c r="I160" s="11">
        <f t="shared" si="35"/>
        <v>2.8842084857136254</v>
      </c>
      <c r="J160" s="11">
        <f t="shared" si="36"/>
        <v>4.1055265689890605</v>
      </c>
      <c r="K160" s="11">
        <f t="shared" si="37"/>
        <v>-3.284226537086943E-3</v>
      </c>
      <c r="L160" s="11">
        <f t="shared" si="38"/>
        <v>-4.6749322642164089E-3</v>
      </c>
      <c r="M160" s="11">
        <f t="shared" ca="1" si="32"/>
        <v>-1.6871359313854091E-3</v>
      </c>
      <c r="N160" s="11">
        <f t="shared" ca="1" si="39"/>
        <v>3.8451664834358782E-7</v>
      </c>
      <c r="O160" s="94">
        <f t="shared" ca="1" si="40"/>
        <v>105392136.33842351</v>
      </c>
      <c r="P160" s="11">
        <f t="shared" ca="1" si="41"/>
        <v>123943756.35622635</v>
      </c>
      <c r="Q160" s="11">
        <f t="shared" ca="1" si="42"/>
        <v>27305108.597140174</v>
      </c>
      <c r="R160" s="12">
        <f t="shared" ca="1" si="33"/>
        <v>-6.2009406410929932E-4</v>
      </c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</row>
    <row r="161" spans="1:35">
      <c r="A161" s="70">
        <v>14241</v>
      </c>
      <c r="B161" s="70">
        <v>-3.6569400035659783E-3</v>
      </c>
      <c r="C161" s="70">
        <v>1</v>
      </c>
      <c r="D161" s="71">
        <f t="shared" si="30"/>
        <v>1.4240999999999999</v>
      </c>
      <c r="E161" s="71">
        <f t="shared" si="30"/>
        <v>-3.6569400035659783E-3</v>
      </c>
      <c r="F161" s="11">
        <f t="shared" si="31"/>
        <v>1.4240999999999999</v>
      </c>
      <c r="G161" s="11">
        <f t="shared" si="31"/>
        <v>-3.6569400035659783E-3</v>
      </c>
      <c r="H161" s="11">
        <f t="shared" si="34"/>
        <v>2.0280608099999999</v>
      </c>
      <c r="I161" s="11">
        <f t="shared" si="35"/>
        <v>2.8881613995209996</v>
      </c>
      <c r="J161" s="11">
        <f t="shared" si="36"/>
        <v>4.1130306490578556</v>
      </c>
      <c r="K161" s="11">
        <f t="shared" si="37"/>
        <v>-5.2078482590783093E-3</v>
      </c>
      <c r="L161" s="11">
        <f t="shared" si="38"/>
        <v>-7.41649670575342E-3</v>
      </c>
      <c r="M161" s="11">
        <f t="shared" ca="1" si="32"/>
        <v>-1.6963460852737373E-3</v>
      </c>
      <c r="N161" s="11">
        <f t="shared" ca="1" si="39"/>
        <v>3.8439285124445219E-6</v>
      </c>
      <c r="O161" s="94">
        <f t="shared" ca="1" si="40"/>
        <v>103937370.31255743</v>
      </c>
      <c r="P161" s="11">
        <f t="shared" ca="1" si="41"/>
        <v>125513525.81783655</v>
      </c>
      <c r="Q161" s="11">
        <f t="shared" ca="1" si="42"/>
        <v>27467172.843822416</v>
      </c>
      <c r="R161" s="12">
        <f t="shared" ca="1" si="33"/>
        <v>-1.9605939182922409E-3</v>
      </c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</row>
    <row r="162" spans="1:35">
      <c r="A162" s="70">
        <v>14242.5</v>
      </c>
      <c r="B162" s="70">
        <v>2.0700500026578084E-3</v>
      </c>
      <c r="C162" s="70">
        <v>1</v>
      </c>
      <c r="D162" s="71">
        <f t="shared" si="30"/>
        <v>1.42425</v>
      </c>
      <c r="E162" s="71">
        <f t="shared" si="30"/>
        <v>2.0700500026578084E-3</v>
      </c>
      <c r="F162" s="11">
        <f t="shared" si="31"/>
        <v>1.42425</v>
      </c>
      <c r="G162" s="11">
        <f t="shared" si="31"/>
        <v>2.0700500026578084E-3</v>
      </c>
      <c r="H162" s="11">
        <f t="shared" si="34"/>
        <v>2.0284880625000001</v>
      </c>
      <c r="I162" s="11">
        <f t="shared" si="35"/>
        <v>2.8890741230156252</v>
      </c>
      <c r="J162" s="11">
        <f t="shared" si="36"/>
        <v>4.1147638197050043</v>
      </c>
      <c r="K162" s="11">
        <f t="shared" si="37"/>
        <v>2.9482687162853834E-3</v>
      </c>
      <c r="L162" s="11">
        <f t="shared" si="38"/>
        <v>4.199071719169457E-3</v>
      </c>
      <c r="M162" s="11">
        <f t="shared" ca="1" si="32"/>
        <v>-1.6984726933893836E-3</v>
      </c>
      <c r="N162" s="11">
        <f t="shared" ca="1" si="39"/>
        <v>1.4201763310622796E-5</v>
      </c>
      <c r="O162" s="94">
        <f t="shared" ca="1" si="40"/>
        <v>103603265.28481117</v>
      </c>
      <c r="P162" s="11">
        <f t="shared" ca="1" si="41"/>
        <v>125876957.39514539</v>
      </c>
      <c r="Q162" s="11">
        <f t="shared" ca="1" si="42"/>
        <v>27504613.856956389</v>
      </c>
      <c r="R162" s="12">
        <f t="shared" ca="1" si="33"/>
        <v>3.7685226960471919E-3</v>
      </c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</row>
    <row r="163" spans="1:35">
      <c r="A163" s="70">
        <v>14246</v>
      </c>
      <c r="B163" s="70">
        <v>-2.4336400019819848E-3</v>
      </c>
      <c r="C163" s="70">
        <v>1</v>
      </c>
      <c r="D163" s="71">
        <f t="shared" si="30"/>
        <v>1.4246000000000001</v>
      </c>
      <c r="E163" s="71">
        <f t="shared" si="30"/>
        <v>-2.4336400019819848E-3</v>
      </c>
      <c r="F163" s="11">
        <f t="shared" si="31"/>
        <v>1.4246000000000001</v>
      </c>
      <c r="G163" s="11">
        <f t="shared" si="31"/>
        <v>-2.4336400019819848E-3</v>
      </c>
      <c r="H163" s="11">
        <f t="shared" si="34"/>
        <v>2.0294851600000001</v>
      </c>
      <c r="I163" s="11">
        <f t="shared" si="35"/>
        <v>2.8912045589360003</v>
      </c>
      <c r="J163" s="11">
        <f t="shared" si="36"/>
        <v>4.1188100146602258</v>
      </c>
      <c r="K163" s="11">
        <f t="shared" si="37"/>
        <v>-3.4669635468235357E-3</v>
      </c>
      <c r="L163" s="11">
        <f t="shared" si="38"/>
        <v>-4.9390362688048091E-3</v>
      </c>
      <c r="M163" s="11">
        <f t="shared" ca="1" si="32"/>
        <v>-1.7034365114744349E-3</v>
      </c>
      <c r="N163" s="11">
        <f t="shared" ca="1" si="39"/>
        <v>5.3319713754940963E-7</v>
      </c>
      <c r="O163" s="94">
        <f t="shared" ca="1" si="40"/>
        <v>102826031.96569927</v>
      </c>
      <c r="P163" s="11">
        <f t="shared" ca="1" si="41"/>
        <v>126726677.34627548</v>
      </c>
      <c r="Q163" s="11">
        <f t="shared" ca="1" si="42"/>
        <v>27592036.644210953</v>
      </c>
      <c r="R163" s="12">
        <f t="shared" ca="1" si="33"/>
        <v>-7.3020349050754996E-4</v>
      </c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</row>
    <row r="164" spans="1:35">
      <c r="A164" s="70">
        <v>14248</v>
      </c>
      <c r="B164" s="70">
        <v>-1.0064319998491555E-2</v>
      </c>
      <c r="C164" s="70">
        <v>0.1</v>
      </c>
      <c r="D164" s="71">
        <f t="shared" si="30"/>
        <v>1.4248000000000001</v>
      </c>
      <c r="E164" s="71">
        <f t="shared" si="30"/>
        <v>-1.0064319998491555E-2</v>
      </c>
      <c r="F164" s="11">
        <f t="shared" si="31"/>
        <v>0.14248000000000002</v>
      </c>
      <c r="G164" s="11">
        <f t="shared" si="31"/>
        <v>-1.0064319998491556E-3</v>
      </c>
      <c r="H164" s="11">
        <f t="shared" si="34"/>
        <v>0.20300550400000003</v>
      </c>
      <c r="I164" s="11">
        <f t="shared" si="35"/>
        <v>0.28924224209920008</v>
      </c>
      <c r="J164" s="11">
        <f t="shared" si="36"/>
        <v>0.41211234654294027</v>
      </c>
      <c r="K164" s="11">
        <f t="shared" si="37"/>
        <v>-1.433964313385077E-3</v>
      </c>
      <c r="L164" s="11">
        <f t="shared" si="38"/>
        <v>-2.043112353711058E-3</v>
      </c>
      <c r="M164" s="11">
        <f t="shared" ca="1" si="32"/>
        <v>-1.7062740679402132E-3</v>
      </c>
      <c r="N164" s="11">
        <f t="shared" ca="1" si="39"/>
        <v>6.9856931777205853E-6</v>
      </c>
      <c r="O164" s="94">
        <f t="shared" ca="1" si="40"/>
        <v>1023833.7148831303</v>
      </c>
      <c r="P164" s="11">
        <f t="shared" ca="1" si="41"/>
        <v>1272133.069130986</v>
      </c>
      <c r="Q164" s="11">
        <f t="shared" ca="1" si="42"/>
        <v>276420.30425760092</v>
      </c>
      <c r="R164" s="12">
        <f t="shared" ca="1" si="33"/>
        <v>-8.3580459305513423E-3</v>
      </c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</row>
    <row r="165" spans="1:35">
      <c r="A165" s="70">
        <v>14829.5</v>
      </c>
      <c r="B165" s="70">
        <v>8.6546999955317006E-4</v>
      </c>
      <c r="C165" s="70">
        <v>1</v>
      </c>
      <c r="D165" s="71">
        <f t="shared" si="30"/>
        <v>1.48295</v>
      </c>
      <c r="E165" s="71">
        <f t="shared" si="30"/>
        <v>8.6546999955317006E-4</v>
      </c>
      <c r="F165" s="11">
        <f t="shared" si="31"/>
        <v>1.48295</v>
      </c>
      <c r="G165" s="11">
        <f t="shared" si="31"/>
        <v>8.6546999955317006E-4</v>
      </c>
      <c r="H165" s="11">
        <f t="shared" si="34"/>
        <v>2.1991407024999998</v>
      </c>
      <c r="I165" s="11">
        <f t="shared" si="35"/>
        <v>3.2612157047723747</v>
      </c>
      <c r="J165" s="11">
        <f t="shared" si="36"/>
        <v>4.836219829392193</v>
      </c>
      <c r="K165" s="11">
        <f t="shared" si="37"/>
        <v>1.2834487358373734E-3</v>
      </c>
      <c r="L165" s="11">
        <f t="shared" si="38"/>
        <v>1.9032903028100329E-3</v>
      </c>
      <c r="M165" s="11">
        <f t="shared" ca="1" si="32"/>
        <v>-2.5648844786843178E-3</v>
      </c>
      <c r="N165" s="11">
        <f t="shared" ca="1" si="39"/>
        <v>1.1767331846363988E-5</v>
      </c>
      <c r="O165" s="94">
        <f t="shared" ca="1" si="40"/>
        <v>16062297.22372384</v>
      </c>
      <c r="P165" s="11">
        <f t="shared" ca="1" si="41"/>
        <v>298345102.21622491</v>
      </c>
      <c r="Q165" s="11">
        <f t="shared" ca="1" si="42"/>
        <v>43152327.465107076</v>
      </c>
      <c r="R165" s="12">
        <f t="shared" ca="1" si="33"/>
        <v>3.4303544782374878E-3</v>
      </c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</row>
    <row r="166" spans="1:35">
      <c r="A166" s="70">
        <v>14931</v>
      </c>
      <c r="B166" s="70">
        <v>1.158459999714978E-3</v>
      </c>
      <c r="C166" s="70">
        <v>1</v>
      </c>
      <c r="D166" s="71">
        <f t="shared" si="30"/>
        <v>1.4931000000000001</v>
      </c>
      <c r="E166" s="71">
        <f t="shared" si="30"/>
        <v>1.158459999714978E-3</v>
      </c>
      <c r="F166" s="11">
        <f t="shared" si="31"/>
        <v>1.4931000000000001</v>
      </c>
      <c r="G166" s="11">
        <f t="shared" si="31"/>
        <v>1.158459999714978E-3</v>
      </c>
      <c r="H166" s="11">
        <f t="shared" si="34"/>
        <v>2.2293476100000005</v>
      </c>
      <c r="I166" s="11">
        <f t="shared" si="35"/>
        <v>3.3286389164910011</v>
      </c>
      <c r="J166" s="11">
        <f t="shared" si="36"/>
        <v>4.9699907662127139</v>
      </c>
      <c r="K166" s="11">
        <f t="shared" si="37"/>
        <v>1.7296966255744338E-3</v>
      </c>
      <c r="L166" s="11">
        <f t="shared" si="38"/>
        <v>2.5826100316451873E-3</v>
      </c>
      <c r="M166" s="11">
        <f t="shared" ca="1" si="32"/>
        <v>-2.721616761428812E-3</v>
      </c>
      <c r="N166" s="11">
        <f t="shared" ca="1" si="39"/>
        <v>1.5054995672368084E-5</v>
      </c>
      <c r="O166" s="94">
        <f t="shared" ca="1" si="40"/>
        <v>8944108.2495165151</v>
      </c>
      <c r="P166" s="11">
        <f t="shared" ca="1" si="41"/>
        <v>333455240.2127316</v>
      </c>
      <c r="Q166" s="11">
        <f t="shared" ca="1" si="42"/>
        <v>46013818.883680269</v>
      </c>
      <c r="R166" s="12">
        <f t="shared" ca="1" si="33"/>
        <v>3.88007676114379E-3</v>
      </c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</row>
    <row r="167" spans="1:35">
      <c r="A167" s="70">
        <v>15559</v>
      </c>
      <c r="B167" s="70">
        <v>1.0724939995270688E-2</v>
      </c>
      <c r="C167" s="70">
        <v>0.1</v>
      </c>
      <c r="D167" s="71">
        <f t="shared" si="30"/>
        <v>1.5559000000000001</v>
      </c>
      <c r="E167" s="71">
        <f t="shared" si="30"/>
        <v>1.0724939995270688E-2</v>
      </c>
      <c r="F167" s="11">
        <f t="shared" si="31"/>
        <v>0.15559000000000001</v>
      </c>
      <c r="G167" s="11">
        <f t="shared" si="31"/>
        <v>1.0724939995270689E-3</v>
      </c>
      <c r="H167" s="11">
        <f t="shared" si="34"/>
        <v>0.24208248100000002</v>
      </c>
      <c r="I167" s="11">
        <f t="shared" si="35"/>
        <v>0.37665613218790006</v>
      </c>
      <c r="J167" s="11">
        <f t="shared" si="36"/>
        <v>0.58603927607115369</v>
      </c>
      <c r="K167" s="11">
        <f t="shared" si="37"/>
        <v>1.6686934138641664E-3</v>
      </c>
      <c r="L167" s="11">
        <f t="shared" si="38"/>
        <v>2.5963200826312565E-3</v>
      </c>
      <c r="M167" s="11">
        <f t="shared" ca="1" si="32"/>
        <v>-3.7367035053988522E-3</v>
      </c>
      <c r="N167" s="11">
        <f t="shared" ca="1" si="39"/>
        <v>2.0913913274045755E-5</v>
      </c>
      <c r="O167" s="94">
        <f t="shared" ca="1" si="40"/>
        <v>88520.999038477486</v>
      </c>
      <c r="P167" s="11">
        <f t="shared" ca="1" si="41"/>
        <v>5755284.0153936679</v>
      </c>
      <c r="Q167" s="11">
        <f t="shared" ca="1" si="42"/>
        <v>642041.00331769779</v>
      </c>
      <c r="R167" s="12">
        <f t="shared" ca="1" si="33"/>
        <v>1.446164350066954E-2</v>
      </c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</row>
    <row r="168" spans="1:35">
      <c r="A168" s="70">
        <v>15564</v>
      </c>
      <c r="B168" s="70">
        <v>2.148239997040946E-3</v>
      </c>
      <c r="C168" s="70">
        <v>0.1</v>
      </c>
      <c r="D168" s="71">
        <f t="shared" si="30"/>
        <v>1.5564</v>
      </c>
      <c r="E168" s="71">
        <f t="shared" si="30"/>
        <v>2.148239997040946E-3</v>
      </c>
      <c r="F168" s="11">
        <f t="shared" si="31"/>
        <v>0.15564</v>
      </c>
      <c r="G168" s="11">
        <f t="shared" si="31"/>
        <v>2.1482399970409463E-4</v>
      </c>
      <c r="H168" s="11">
        <f t="shared" si="34"/>
        <v>0.24223809600000001</v>
      </c>
      <c r="I168" s="11">
        <f t="shared" si="35"/>
        <v>0.37701937261440005</v>
      </c>
      <c r="J168" s="11">
        <f t="shared" si="36"/>
        <v>0.58679295153705224</v>
      </c>
      <c r="K168" s="11">
        <f t="shared" si="37"/>
        <v>3.3435207313945288E-4</v>
      </c>
      <c r="L168" s="11">
        <f t="shared" si="38"/>
        <v>5.2038556663424446E-4</v>
      </c>
      <c r="M168" s="11">
        <f t="shared" ca="1" si="32"/>
        <v>-3.7450987379485309E-3</v>
      </c>
      <c r="N168" s="11">
        <f t="shared" ca="1" si="39"/>
        <v>3.4731441445327374E-6</v>
      </c>
      <c r="O168" s="94">
        <f t="shared" ca="1" si="40"/>
        <v>91233.428965047569</v>
      </c>
      <c r="P168" s="11">
        <f t="shared" ca="1" si="41"/>
        <v>5775916.2605517618</v>
      </c>
      <c r="Q168" s="11">
        <f t="shared" ca="1" si="42"/>
        <v>643503.5459025522</v>
      </c>
      <c r="R168" s="12">
        <f t="shared" ca="1" si="33"/>
        <v>5.893338734989477E-3</v>
      </c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</row>
    <row r="169" spans="1:35">
      <c r="A169" s="70">
        <v>15587</v>
      </c>
      <c r="B169" s="70">
        <v>5.495420002262108E-3</v>
      </c>
      <c r="C169" s="70">
        <v>0.1</v>
      </c>
      <c r="D169" s="71">
        <f t="shared" si="30"/>
        <v>1.5587</v>
      </c>
      <c r="E169" s="71">
        <f t="shared" si="30"/>
        <v>5.495420002262108E-3</v>
      </c>
      <c r="F169" s="11">
        <f t="shared" si="31"/>
        <v>0.15587000000000001</v>
      </c>
      <c r="G169" s="11">
        <f t="shared" si="31"/>
        <v>5.4954200022621085E-4</v>
      </c>
      <c r="H169" s="11">
        <f t="shared" si="34"/>
        <v>0.24295456900000001</v>
      </c>
      <c r="I169" s="11">
        <f t="shared" si="35"/>
        <v>0.3786932867003</v>
      </c>
      <c r="J169" s="11">
        <f t="shared" si="36"/>
        <v>0.59026922597975762</v>
      </c>
      <c r="K169" s="11">
        <f t="shared" si="37"/>
        <v>8.5657111575259488E-4</v>
      </c>
      <c r="L169" s="11">
        <f t="shared" si="38"/>
        <v>1.3351373981235696E-3</v>
      </c>
      <c r="M169" s="11">
        <f t="shared" ca="1" si="32"/>
        <v>-3.7837805630100314E-3</v>
      </c>
      <c r="N169" s="11">
        <f t="shared" ca="1" si="39"/>
        <v>8.6103563130546794E-6</v>
      </c>
      <c r="O169" s="94">
        <f t="shared" ca="1" si="40"/>
        <v>104208.11799389892</v>
      </c>
      <c r="P169" s="11">
        <f t="shared" ca="1" si="41"/>
        <v>5871038.4301039893</v>
      </c>
      <c r="Q169" s="11">
        <f t="shared" ca="1" si="42"/>
        <v>650230.78377166041</v>
      </c>
      <c r="R169" s="12">
        <f t="shared" ca="1" si="33"/>
        <v>9.2792005652721395E-3</v>
      </c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</row>
    <row r="170" spans="1:35">
      <c r="A170" s="70">
        <v>15618</v>
      </c>
      <c r="B170" s="70">
        <v>-3.08012000459712E-3</v>
      </c>
      <c r="C170" s="70">
        <v>0.1</v>
      </c>
      <c r="D170" s="71">
        <f t="shared" si="30"/>
        <v>1.5618000000000001</v>
      </c>
      <c r="E170" s="71">
        <f t="shared" si="30"/>
        <v>-3.08012000459712E-3</v>
      </c>
      <c r="F170" s="11">
        <f t="shared" si="31"/>
        <v>0.15618000000000001</v>
      </c>
      <c r="G170" s="11">
        <f t="shared" si="31"/>
        <v>-3.08012000459712E-4</v>
      </c>
      <c r="H170" s="11">
        <f t="shared" si="34"/>
        <v>0.24392192400000004</v>
      </c>
      <c r="I170" s="11">
        <f t="shared" si="35"/>
        <v>0.38095726090320009</v>
      </c>
      <c r="J170" s="11">
        <f t="shared" si="36"/>
        <v>0.59497905007861795</v>
      </c>
      <c r="K170" s="11">
        <f t="shared" si="37"/>
        <v>-4.8105314231797821E-4</v>
      </c>
      <c r="L170" s="11">
        <f t="shared" si="38"/>
        <v>-7.5130879767221844E-4</v>
      </c>
      <c r="M170" s="11">
        <f t="shared" ca="1" si="32"/>
        <v>-3.8360826601851923E-3</v>
      </c>
      <c r="N170" s="11">
        <f t="shared" ca="1" si="39"/>
        <v>5.7147953664377053E-8</v>
      </c>
      <c r="O170" s="94">
        <f t="shared" ca="1" si="40"/>
        <v>122976.24204394058</v>
      </c>
      <c r="P170" s="11">
        <f t="shared" ca="1" si="41"/>
        <v>5999788.2550336802</v>
      </c>
      <c r="Q170" s="11">
        <f t="shared" ca="1" si="42"/>
        <v>659295.98405056854</v>
      </c>
      <c r="R170" s="12">
        <f t="shared" ca="1" si="33"/>
        <v>7.5596265558807232E-4</v>
      </c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</row>
    <row r="171" spans="1:35">
      <c r="A171" s="70">
        <v>15623</v>
      </c>
      <c r="B171" s="70">
        <v>-1.265681999939261E-2</v>
      </c>
      <c r="C171" s="70">
        <v>0.1</v>
      </c>
      <c r="D171" s="71">
        <f t="shared" si="30"/>
        <v>1.5623</v>
      </c>
      <c r="E171" s="71">
        <f t="shared" si="30"/>
        <v>-1.265681999939261E-2</v>
      </c>
      <c r="F171" s="11">
        <f t="shared" si="31"/>
        <v>0.15623000000000001</v>
      </c>
      <c r="G171" s="11">
        <f t="shared" si="31"/>
        <v>-1.265681999939261E-3</v>
      </c>
      <c r="H171" s="11">
        <f t="shared" si="34"/>
        <v>0.244078129</v>
      </c>
      <c r="I171" s="11">
        <f t="shared" si="35"/>
        <v>0.38132326093669999</v>
      </c>
      <c r="J171" s="11">
        <f t="shared" si="36"/>
        <v>0.59574133056140643</v>
      </c>
      <c r="K171" s="11">
        <f t="shared" si="37"/>
        <v>-1.9773749885051077E-3</v>
      </c>
      <c r="L171" s="11">
        <f t="shared" si="38"/>
        <v>-3.0892529445415299E-3</v>
      </c>
      <c r="M171" s="11">
        <f t="shared" ca="1" si="32"/>
        <v>-3.8445363021237799E-3</v>
      </c>
      <c r="N171" s="11">
        <f t="shared" ca="1" si="39"/>
        <v>7.7656343961150005E-6</v>
      </c>
      <c r="O171" s="94">
        <f t="shared" ca="1" si="40"/>
        <v>126139.68260084558</v>
      </c>
      <c r="P171" s="11">
        <f t="shared" ca="1" si="41"/>
        <v>6020611.0821966724</v>
      </c>
      <c r="Q171" s="11">
        <f t="shared" ca="1" si="42"/>
        <v>660757.82286435703</v>
      </c>
      <c r="R171" s="12">
        <f t="shared" ca="1" si="33"/>
        <v>-8.8122836972688301E-3</v>
      </c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</row>
    <row r="172" spans="1:35">
      <c r="A172" s="70">
        <v>15636</v>
      </c>
      <c r="B172" s="70">
        <v>1.1843760003102943E-2</v>
      </c>
      <c r="C172" s="70">
        <v>0.1</v>
      </c>
      <c r="D172" s="71">
        <f t="shared" si="30"/>
        <v>1.5636000000000001</v>
      </c>
      <c r="E172" s="71">
        <f t="shared" si="30"/>
        <v>1.1843760003102943E-2</v>
      </c>
      <c r="F172" s="11">
        <f t="shared" si="31"/>
        <v>0.15636000000000003</v>
      </c>
      <c r="G172" s="11">
        <f t="shared" si="31"/>
        <v>1.1843760003102943E-3</v>
      </c>
      <c r="H172" s="11">
        <f t="shared" si="34"/>
        <v>0.24448449600000005</v>
      </c>
      <c r="I172" s="11">
        <f t="shared" si="35"/>
        <v>0.3822759579456001</v>
      </c>
      <c r="J172" s="11">
        <f t="shared" si="36"/>
        <v>0.59772668784374039</v>
      </c>
      <c r="K172" s="11">
        <f t="shared" si="37"/>
        <v>1.8518903140851764E-3</v>
      </c>
      <c r="L172" s="11">
        <f t="shared" si="38"/>
        <v>2.8956156951035822E-3</v>
      </c>
      <c r="M172" s="11">
        <f t="shared" ca="1" si="32"/>
        <v>-3.8665389369217582E-3</v>
      </c>
      <c r="N172" s="11">
        <f t="shared" ca="1" si="39"/>
        <v>2.4681349278494124E-5</v>
      </c>
      <c r="O172" s="94">
        <f t="shared" ca="1" si="40"/>
        <v>134540.38011260895</v>
      </c>
      <c r="P172" s="11">
        <f t="shared" ca="1" si="41"/>
        <v>6074822.5427289829</v>
      </c>
      <c r="Q172" s="11">
        <f t="shared" ca="1" si="42"/>
        <v>664558.13938250393</v>
      </c>
      <c r="R172" s="12">
        <f t="shared" ca="1" si="33"/>
        <v>1.5710298940024701E-2</v>
      </c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</row>
    <row r="173" spans="1:35">
      <c r="A173" s="70">
        <v>15641</v>
      </c>
      <c r="B173" s="70">
        <v>-5.7329399933223613E-3</v>
      </c>
      <c r="C173" s="70">
        <v>0.1</v>
      </c>
      <c r="D173" s="71">
        <f t="shared" si="30"/>
        <v>1.5641</v>
      </c>
      <c r="E173" s="71">
        <f t="shared" si="30"/>
        <v>-5.7329399933223613E-3</v>
      </c>
      <c r="F173" s="11">
        <f t="shared" si="31"/>
        <v>0.15641000000000002</v>
      </c>
      <c r="G173" s="11">
        <f t="shared" si="31"/>
        <v>-5.732939993322361E-4</v>
      </c>
      <c r="H173" s="11">
        <f t="shared" si="34"/>
        <v>0.24464088100000003</v>
      </c>
      <c r="I173" s="11">
        <f t="shared" si="35"/>
        <v>0.38264280197210004</v>
      </c>
      <c r="J173" s="11">
        <f t="shared" si="36"/>
        <v>0.59849160656456168</v>
      </c>
      <c r="K173" s="11">
        <f t="shared" si="37"/>
        <v>-8.9668914435555051E-4</v>
      </c>
      <c r="L173" s="11">
        <f t="shared" si="38"/>
        <v>-1.4025114906865165E-3</v>
      </c>
      <c r="M173" s="11">
        <f t="shared" ca="1" si="32"/>
        <v>-3.8750103986739219E-3</v>
      </c>
      <c r="N173" s="11">
        <f t="shared" ca="1" si="39"/>
        <v>3.4519023786705145E-7</v>
      </c>
      <c r="O173" s="94">
        <f t="shared" ca="1" si="40"/>
        <v>137838.74995893121</v>
      </c>
      <c r="P173" s="11">
        <f t="shared" ca="1" si="41"/>
        <v>6095700.5447790809</v>
      </c>
      <c r="Q173" s="11">
        <f t="shared" ca="1" si="42"/>
        <v>666019.60530054185</v>
      </c>
      <c r="R173" s="12">
        <f t="shared" ca="1" si="33"/>
        <v>-1.8579295946484393E-3</v>
      </c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</row>
    <row r="174" spans="1:35">
      <c r="A174" s="70">
        <v>16095</v>
      </c>
      <c r="B174" s="70">
        <v>-5.8972999977413565E-3</v>
      </c>
      <c r="C174" s="70">
        <v>1</v>
      </c>
      <c r="D174" s="71">
        <f t="shared" si="30"/>
        <v>1.6094999999999999</v>
      </c>
      <c r="E174" s="71">
        <f t="shared" si="30"/>
        <v>-5.8972999977413565E-3</v>
      </c>
      <c r="F174" s="11">
        <f t="shared" si="31"/>
        <v>1.6094999999999999</v>
      </c>
      <c r="G174" s="11">
        <f t="shared" si="31"/>
        <v>-5.8972999977413565E-3</v>
      </c>
      <c r="H174" s="11">
        <f t="shared" si="34"/>
        <v>2.5904902499999998</v>
      </c>
      <c r="I174" s="11">
        <f t="shared" si="35"/>
        <v>4.1693940573749995</v>
      </c>
      <c r="J174" s="11">
        <f t="shared" si="36"/>
        <v>6.7106397353450618</v>
      </c>
      <c r="K174" s="11">
        <f t="shared" si="37"/>
        <v>-9.4917043463647131E-3</v>
      </c>
      <c r="L174" s="11">
        <f t="shared" si="38"/>
        <v>-1.5276898145474005E-2</v>
      </c>
      <c r="M174" s="11">
        <f t="shared" ca="1" si="32"/>
        <v>-4.664849123936797E-3</v>
      </c>
      <c r="N174" s="11">
        <f t="shared" ca="1" si="39"/>
        <v>1.5189351563416222E-6</v>
      </c>
      <c r="O174" s="94">
        <f t="shared" ca="1" si="40"/>
        <v>58089824.271016218</v>
      </c>
      <c r="P174" s="11">
        <f t="shared" ca="1" si="41"/>
        <v>804130546.77348948</v>
      </c>
      <c r="Q174" s="11">
        <f t="shared" ca="1" si="42"/>
        <v>79754728.917982176</v>
      </c>
      <c r="R174" s="12">
        <f t="shared" ca="1" si="33"/>
        <v>-1.2324508738045595E-3</v>
      </c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</row>
    <row r="175" spans="1:35">
      <c r="A175" s="70">
        <v>16113</v>
      </c>
      <c r="B175" s="70">
        <v>-6.3734199939062819E-3</v>
      </c>
      <c r="C175" s="70">
        <v>1</v>
      </c>
      <c r="D175" s="71">
        <f t="shared" si="30"/>
        <v>1.6113</v>
      </c>
      <c r="E175" s="71">
        <f t="shared" si="30"/>
        <v>-6.3734199939062819E-3</v>
      </c>
      <c r="F175" s="11">
        <f t="shared" si="31"/>
        <v>1.6113</v>
      </c>
      <c r="G175" s="11">
        <f t="shared" si="31"/>
        <v>-6.3734199939062819E-3</v>
      </c>
      <c r="H175" s="11">
        <f t="shared" si="34"/>
        <v>2.59628769</v>
      </c>
      <c r="I175" s="11">
        <f t="shared" si="35"/>
        <v>4.1833983548970002</v>
      </c>
      <c r="J175" s="11">
        <f t="shared" si="36"/>
        <v>6.7407097692455364</v>
      </c>
      <c r="K175" s="11">
        <f t="shared" si="37"/>
        <v>-1.0269491636181191E-2</v>
      </c>
      <c r="L175" s="11">
        <f t="shared" si="38"/>
        <v>-1.6547231873378754E-2</v>
      </c>
      <c r="M175" s="11">
        <f t="shared" ca="1" si="32"/>
        <v>-4.6970054108876821E-3</v>
      </c>
      <c r="N175" s="11">
        <f t="shared" ca="1" si="39"/>
        <v>2.8103658541574256E-6</v>
      </c>
      <c r="O175" s="94">
        <f t="shared" ca="1" si="40"/>
        <v>60381973.993531846</v>
      </c>
      <c r="P175" s="11">
        <f t="shared" ca="1" si="41"/>
        <v>811992913.90304911</v>
      </c>
      <c r="Q175" s="11">
        <f t="shared" ca="1" si="42"/>
        <v>80268527.088956773</v>
      </c>
      <c r="R175" s="12">
        <f t="shared" ca="1" si="33"/>
        <v>-1.6764145830185997E-3</v>
      </c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</row>
    <row r="176" spans="1:35">
      <c r="A176" s="70">
        <v>16124.5</v>
      </c>
      <c r="B176" s="70">
        <v>-5.4998300038278103E-3</v>
      </c>
      <c r="C176" s="70">
        <v>1</v>
      </c>
      <c r="D176" s="71">
        <f t="shared" si="30"/>
        <v>1.6124499999999999</v>
      </c>
      <c r="E176" s="71">
        <f t="shared" si="30"/>
        <v>-5.4998300038278103E-3</v>
      </c>
      <c r="F176" s="11">
        <f t="shared" si="31"/>
        <v>1.6124499999999999</v>
      </c>
      <c r="G176" s="11">
        <f t="shared" si="31"/>
        <v>-5.4998300038278103E-3</v>
      </c>
      <c r="H176" s="11">
        <f t="shared" si="34"/>
        <v>2.5999950024999996</v>
      </c>
      <c r="I176" s="11">
        <f t="shared" si="35"/>
        <v>4.1923619417811242</v>
      </c>
      <c r="J176" s="11">
        <f t="shared" si="36"/>
        <v>6.7599740130249737</v>
      </c>
      <c r="K176" s="11">
        <f t="shared" si="37"/>
        <v>-8.8682008896721516E-3</v>
      </c>
      <c r="L176" s="11">
        <f t="shared" si="38"/>
        <v>-1.429953052455186E-2</v>
      </c>
      <c r="M176" s="11">
        <f t="shared" ca="1" si="32"/>
        <v>-4.7175832907271446E-3</v>
      </c>
      <c r="N176" s="11">
        <f t="shared" ca="1" si="39"/>
        <v>6.1190992015679512E-7</v>
      </c>
      <c r="O176" s="94">
        <f t="shared" ca="1" si="40"/>
        <v>61865811.829872116</v>
      </c>
      <c r="P176" s="11">
        <f t="shared" ca="1" si="41"/>
        <v>817019859.15649915</v>
      </c>
      <c r="Q176" s="11">
        <f t="shared" ca="1" si="42"/>
        <v>80596366.936070666</v>
      </c>
      <c r="R176" s="12">
        <f t="shared" ca="1" si="33"/>
        <v>-7.8224671310066565E-4</v>
      </c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</row>
    <row r="177" spans="1:35">
      <c r="A177" s="70">
        <v>16134</v>
      </c>
      <c r="B177" s="70">
        <v>-1.429556000221055E-2</v>
      </c>
      <c r="C177" s="70">
        <v>0.5</v>
      </c>
      <c r="D177" s="71">
        <f t="shared" si="30"/>
        <v>1.6133999999999999</v>
      </c>
      <c r="E177" s="71">
        <f t="shared" si="30"/>
        <v>-1.429556000221055E-2</v>
      </c>
      <c r="F177" s="11">
        <f t="shared" si="31"/>
        <v>0.80669999999999997</v>
      </c>
      <c r="G177" s="11">
        <f t="shared" si="31"/>
        <v>-7.147780001105275E-3</v>
      </c>
      <c r="H177" s="11">
        <f t="shared" si="34"/>
        <v>1.3015297799999999</v>
      </c>
      <c r="I177" s="11">
        <f t="shared" si="35"/>
        <v>2.0998881470519999</v>
      </c>
      <c r="J177" s="11">
        <f t="shared" si="36"/>
        <v>3.3879595364536965</v>
      </c>
      <c r="K177" s="11">
        <f t="shared" si="37"/>
        <v>-1.153222825378325E-2</v>
      </c>
      <c r="L177" s="11">
        <f t="shared" si="38"/>
        <v>-1.8606097064653895E-2</v>
      </c>
      <c r="M177" s="11">
        <f t="shared" ca="1" si="32"/>
        <v>-4.734602159148775E-3</v>
      </c>
      <c r="N177" s="11">
        <f t="shared" ca="1" si="39"/>
        <v>4.5705957438402232E-5</v>
      </c>
      <c r="O177" s="94">
        <f t="shared" ca="1" si="40"/>
        <v>15775728.197091909</v>
      </c>
      <c r="P177" s="11">
        <f t="shared" ca="1" si="41"/>
        <v>205293666.97471848</v>
      </c>
      <c r="Q177" s="11">
        <f t="shared" ca="1" si="42"/>
        <v>20216734.725048438</v>
      </c>
      <c r="R177" s="12">
        <f t="shared" ca="1" si="33"/>
        <v>-9.560957843061775E-3</v>
      </c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</row>
    <row r="178" spans="1:35">
      <c r="A178" s="70">
        <v>16134</v>
      </c>
      <c r="B178" s="70">
        <v>-1.0595560001092963E-2</v>
      </c>
      <c r="C178" s="70">
        <v>0.5</v>
      </c>
      <c r="D178" s="71">
        <f t="shared" si="30"/>
        <v>1.6133999999999999</v>
      </c>
      <c r="E178" s="71">
        <f t="shared" si="30"/>
        <v>-1.0595560001092963E-2</v>
      </c>
      <c r="F178" s="11">
        <f t="shared" si="31"/>
        <v>0.80669999999999997</v>
      </c>
      <c r="G178" s="11">
        <f t="shared" si="31"/>
        <v>-5.2977800005464815E-3</v>
      </c>
      <c r="H178" s="11">
        <f t="shared" si="34"/>
        <v>1.3015297799999999</v>
      </c>
      <c r="I178" s="11">
        <f t="shared" si="35"/>
        <v>2.0998881470519999</v>
      </c>
      <c r="J178" s="11">
        <f t="shared" si="36"/>
        <v>3.3879595364536965</v>
      </c>
      <c r="K178" s="11">
        <f t="shared" si="37"/>
        <v>-8.5474382528816922E-3</v>
      </c>
      <c r="L178" s="11">
        <f t="shared" si="38"/>
        <v>-1.3790436877199322E-2</v>
      </c>
      <c r="M178" s="11">
        <f t="shared" ca="1" si="32"/>
        <v>-4.734602159148775E-3</v>
      </c>
      <c r="N178" s="11">
        <f t="shared" ca="1" si="39"/>
        <v>1.7175413412523535E-5</v>
      </c>
      <c r="O178" s="94">
        <f t="shared" ca="1" si="40"/>
        <v>15775728.197091909</v>
      </c>
      <c r="P178" s="11">
        <f t="shared" ca="1" si="41"/>
        <v>205293666.97471848</v>
      </c>
      <c r="Q178" s="11">
        <f t="shared" ca="1" si="42"/>
        <v>20216734.725048438</v>
      </c>
      <c r="R178" s="12">
        <f t="shared" ca="1" si="33"/>
        <v>-5.860957841944188E-3</v>
      </c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</row>
    <row r="179" spans="1:35">
      <c r="A179" s="70">
        <v>16139</v>
      </c>
      <c r="B179" s="70">
        <v>-6.2722600050619803E-3</v>
      </c>
      <c r="C179" s="70">
        <v>0.5</v>
      </c>
      <c r="D179" s="71">
        <f t="shared" si="30"/>
        <v>1.6138999999999999</v>
      </c>
      <c r="E179" s="71">
        <f t="shared" si="30"/>
        <v>-6.2722600050619803E-3</v>
      </c>
      <c r="F179" s="11">
        <f t="shared" si="31"/>
        <v>0.80694999999999995</v>
      </c>
      <c r="G179" s="11">
        <f t="shared" si="31"/>
        <v>-3.1361300025309902E-3</v>
      </c>
      <c r="H179" s="11">
        <f t="shared" si="34"/>
        <v>1.3023366049999998</v>
      </c>
      <c r="I179" s="11">
        <f t="shared" si="35"/>
        <v>2.1018410468094997</v>
      </c>
      <c r="J179" s="11">
        <f t="shared" si="36"/>
        <v>3.3921612654458513</v>
      </c>
      <c r="K179" s="11">
        <f t="shared" si="37"/>
        <v>-5.0614002110847649E-3</v>
      </c>
      <c r="L179" s="11">
        <f t="shared" si="38"/>
        <v>-8.1685938006697007E-3</v>
      </c>
      <c r="M179" s="11">
        <f t="shared" ca="1" si="32"/>
        <v>-4.7435666357429594E-3</v>
      </c>
      <c r="N179" s="11">
        <f t="shared" ca="1" si="39"/>
        <v>1.1684517086999703E-6</v>
      </c>
      <c r="O179" s="94">
        <f t="shared" ca="1" si="40"/>
        <v>15939527.710415494</v>
      </c>
      <c r="P179" s="11">
        <f t="shared" ca="1" si="41"/>
        <v>205840538.43363792</v>
      </c>
      <c r="Q179" s="11">
        <f t="shared" ca="1" si="42"/>
        <v>20252313.066194363</v>
      </c>
      <c r="R179" s="12">
        <f t="shared" ca="1" si="33"/>
        <v>-1.5286933693190209E-3</v>
      </c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</row>
    <row r="180" spans="1:35">
      <c r="A180" s="70">
        <v>16139</v>
      </c>
      <c r="B180" s="70">
        <v>-2.4722599991946481E-3</v>
      </c>
      <c r="C180" s="70">
        <v>0.5</v>
      </c>
      <c r="D180" s="71">
        <f t="shared" si="30"/>
        <v>1.6138999999999999</v>
      </c>
      <c r="E180" s="71">
        <f t="shared" si="30"/>
        <v>-2.4722599991946481E-3</v>
      </c>
      <c r="F180" s="11">
        <f t="shared" si="31"/>
        <v>0.80694999999999995</v>
      </c>
      <c r="G180" s="11">
        <f t="shared" si="31"/>
        <v>-1.2361299995973241E-3</v>
      </c>
      <c r="H180" s="11">
        <f t="shared" si="34"/>
        <v>1.3023366049999998</v>
      </c>
      <c r="I180" s="11">
        <f t="shared" si="35"/>
        <v>2.1018410468094997</v>
      </c>
      <c r="J180" s="11">
        <f t="shared" si="36"/>
        <v>3.3921612654458513</v>
      </c>
      <c r="K180" s="11">
        <f t="shared" si="37"/>
        <v>-1.9949902063501213E-3</v>
      </c>
      <c r="L180" s="11">
        <f t="shared" si="38"/>
        <v>-3.2197146940284604E-3</v>
      </c>
      <c r="M180" s="11">
        <f t="shared" ca="1" si="32"/>
        <v>-4.7435666357429594E-3</v>
      </c>
      <c r="N180" s="11">
        <f t="shared" ca="1" si="39"/>
        <v>2.5794169186142014E-6</v>
      </c>
      <c r="O180" s="94">
        <f t="shared" ca="1" si="40"/>
        <v>15939527.710415494</v>
      </c>
      <c r="P180" s="11">
        <f t="shared" ca="1" si="41"/>
        <v>205840538.43363792</v>
      </c>
      <c r="Q180" s="11">
        <f t="shared" ca="1" si="42"/>
        <v>20252313.066194363</v>
      </c>
      <c r="R180" s="12">
        <f t="shared" ca="1" si="33"/>
        <v>2.2713066365483113E-3</v>
      </c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</row>
    <row r="181" spans="1:35">
      <c r="A181" s="70">
        <v>16231</v>
      </c>
      <c r="B181" s="70">
        <v>2.1646000095643103E-4</v>
      </c>
      <c r="C181" s="70">
        <v>0.1</v>
      </c>
      <c r="D181" s="71">
        <f t="shared" si="30"/>
        <v>1.6231</v>
      </c>
      <c r="E181" s="71">
        <f t="shared" si="30"/>
        <v>2.1646000095643103E-4</v>
      </c>
      <c r="F181" s="11">
        <f t="shared" si="31"/>
        <v>0.16231000000000001</v>
      </c>
      <c r="G181" s="11">
        <f t="shared" si="31"/>
        <v>2.1646000095643104E-5</v>
      </c>
      <c r="H181" s="11">
        <f t="shared" si="34"/>
        <v>0.26344536099999999</v>
      </c>
      <c r="I181" s="11">
        <f t="shared" si="35"/>
        <v>0.42759816543909995</v>
      </c>
      <c r="J181" s="11">
        <f t="shared" si="36"/>
        <v>0.69403458232420312</v>
      </c>
      <c r="K181" s="11">
        <f t="shared" si="37"/>
        <v>3.5133622755238318E-5</v>
      </c>
      <c r="L181" s="11">
        <f t="shared" si="38"/>
        <v>5.7025383094027316E-5</v>
      </c>
      <c r="M181" s="11">
        <f t="shared" ca="1" si="32"/>
        <v>-4.9093964718330725E-3</v>
      </c>
      <c r="N181" s="11">
        <f t="shared" ca="1" si="39"/>
        <v>2.6274404579638051E-6</v>
      </c>
      <c r="O181" s="94">
        <f t="shared" ca="1" si="40"/>
        <v>763063.46878411423</v>
      </c>
      <c r="P181" s="11">
        <f t="shared" ca="1" si="41"/>
        <v>8636914.1881209649</v>
      </c>
      <c r="Q181" s="11">
        <f t="shared" ca="1" si="42"/>
        <v>836157.48946488148</v>
      </c>
      <c r="R181" s="12">
        <f t="shared" ca="1" si="33"/>
        <v>5.1258564727895035E-3</v>
      </c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</row>
    <row r="182" spans="1:35">
      <c r="A182" s="70">
        <v>16249</v>
      </c>
      <c r="B182" s="70">
        <v>1.4034000196261331E-4</v>
      </c>
      <c r="C182" s="70">
        <v>0.1</v>
      </c>
      <c r="D182" s="71">
        <f t="shared" si="30"/>
        <v>1.6249</v>
      </c>
      <c r="E182" s="71">
        <f t="shared" si="30"/>
        <v>1.4034000196261331E-4</v>
      </c>
      <c r="F182" s="11">
        <f t="shared" si="31"/>
        <v>0.16249000000000002</v>
      </c>
      <c r="G182" s="11">
        <f t="shared" si="31"/>
        <v>1.4034000196261332E-5</v>
      </c>
      <c r="H182" s="11">
        <f t="shared" si="34"/>
        <v>0.26403000100000001</v>
      </c>
      <c r="I182" s="11">
        <f t="shared" si="35"/>
        <v>0.42902234862490002</v>
      </c>
      <c r="J182" s="11">
        <f t="shared" si="36"/>
        <v>0.69711841428060006</v>
      </c>
      <c r="K182" s="11">
        <f t="shared" si="37"/>
        <v>2.2803846918905037E-5</v>
      </c>
      <c r="L182" s="11">
        <f t="shared" si="38"/>
        <v>3.7053970858528796E-5</v>
      </c>
      <c r="M182" s="11">
        <f t="shared" ca="1" si="32"/>
        <v>-4.9420374577129889E-3</v>
      </c>
      <c r="N182" s="11">
        <f t="shared" ca="1" si="39"/>
        <v>2.5830560642618629E-6</v>
      </c>
      <c r="O182" s="94">
        <f t="shared" ca="1" si="40"/>
        <v>788680.78491292719</v>
      </c>
      <c r="P182" s="11">
        <f t="shared" ca="1" si="41"/>
        <v>8715966.9252487328</v>
      </c>
      <c r="Q182" s="11">
        <f t="shared" ca="1" si="42"/>
        <v>841228.88115968299</v>
      </c>
      <c r="R182" s="12">
        <f t="shared" ca="1" si="33"/>
        <v>5.0823774596756022E-3</v>
      </c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</row>
    <row r="183" spans="1:35">
      <c r="A183" s="70">
        <v>16254</v>
      </c>
      <c r="B183" s="70">
        <v>-2.4363600023207255E-3</v>
      </c>
      <c r="C183" s="70">
        <v>0.1</v>
      </c>
      <c r="D183" s="71">
        <f t="shared" si="30"/>
        <v>1.6254</v>
      </c>
      <c r="E183" s="71">
        <f t="shared" si="30"/>
        <v>-2.4363600023207255E-3</v>
      </c>
      <c r="F183" s="11">
        <f t="shared" si="31"/>
        <v>0.16254000000000002</v>
      </c>
      <c r="G183" s="11">
        <f t="shared" si="31"/>
        <v>-2.4363600023207256E-4</v>
      </c>
      <c r="H183" s="11">
        <f t="shared" si="34"/>
        <v>0.26419251600000004</v>
      </c>
      <c r="I183" s="11">
        <f t="shared" si="35"/>
        <v>0.42941851550640003</v>
      </c>
      <c r="J183" s="11">
        <f t="shared" si="36"/>
        <v>0.69797685510410257</v>
      </c>
      <c r="K183" s="11">
        <f t="shared" si="37"/>
        <v>-3.9600595477721074E-4</v>
      </c>
      <c r="L183" s="11">
        <f t="shared" si="38"/>
        <v>-6.4366807889487828E-4</v>
      </c>
      <c r="M183" s="11">
        <f t="shared" ca="1" si="32"/>
        <v>-4.951115783116071E-3</v>
      </c>
      <c r="N183" s="11">
        <f t="shared" ca="1" si="39"/>
        <v>6.3239966370436086E-7</v>
      </c>
      <c r="O183" s="94">
        <f t="shared" ca="1" si="40"/>
        <v>795857.11283655942</v>
      </c>
      <c r="P183" s="11">
        <f t="shared" ca="1" si="41"/>
        <v>8737932.9335356709</v>
      </c>
      <c r="Q183" s="11">
        <f t="shared" ca="1" si="42"/>
        <v>842635.87253849057</v>
      </c>
      <c r="R183" s="12">
        <f t="shared" ca="1" si="33"/>
        <v>2.5147557807953455E-3</v>
      </c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</row>
    <row r="184" spans="1:35">
      <c r="A184" s="70">
        <v>16298</v>
      </c>
      <c r="B184" s="70">
        <v>3.9886800004751422E-3</v>
      </c>
      <c r="C184" s="70">
        <v>0.5</v>
      </c>
      <c r="D184" s="71">
        <f t="shared" si="30"/>
        <v>1.6297999999999999</v>
      </c>
      <c r="E184" s="71">
        <f t="shared" si="30"/>
        <v>3.9886800004751422E-3</v>
      </c>
      <c r="F184" s="11">
        <f t="shared" si="31"/>
        <v>0.81489999999999996</v>
      </c>
      <c r="G184" s="11">
        <f t="shared" si="31"/>
        <v>1.9943400002375711E-3</v>
      </c>
      <c r="H184" s="11">
        <f t="shared" si="34"/>
        <v>1.32812402</v>
      </c>
      <c r="I184" s="11">
        <f t="shared" si="35"/>
        <v>2.1645765277959996</v>
      </c>
      <c r="J184" s="11">
        <f t="shared" si="36"/>
        <v>3.5278268250019198</v>
      </c>
      <c r="K184" s="11">
        <f t="shared" si="37"/>
        <v>3.2503753323871931E-3</v>
      </c>
      <c r="L184" s="11">
        <f t="shared" si="38"/>
        <v>5.2974617167246474E-3</v>
      </c>
      <c r="M184" s="11">
        <f t="shared" ca="1" si="32"/>
        <v>-5.0312184884301996E-3</v>
      </c>
      <c r="N184" s="11">
        <f t="shared" ca="1" si="39"/>
        <v>4.0679284375078432E-5</v>
      </c>
      <c r="O184" s="94">
        <f t="shared" ca="1" si="40"/>
        <v>21503117.021450289</v>
      </c>
      <c r="P184" s="11">
        <f t="shared" ca="1" si="41"/>
        <v>223283636.44661212</v>
      </c>
      <c r="Q184" s="11">
        <f t="shared" ca="1" si="42"/>
        <v>21374601.459821485</v>
      </c>
      <c r="R184" s="12">
        <f t="shared" ca="1" si="33"/>
        <v>9.0198984889053417E-3</v>
      </c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</row>
    <row r="185" spans="1:35">
      <c r="A185" s="70">
        <v>16605</v>
      </c>
      <c r="B185" s="70">
        <v>1.0793000037665479E-3</v>
      </c>
      <c r="C185" s="70">
        <v>0.1</v>
      </c>
      <c r="D185" s="71">
        <f t="shared" si="30"/>
        <v>1.6605000000000001</v>
      </c>
      <c r="E185" s="71">
        <f t="shared" si="30"/>
        <v>1.0793000037665479E-3</v>
      </c>
      <c r="F185" s="11">
        <f t="shared" si="31"/>
        <v>0.16605000000000003</v>
      </c>
      <c r="G185" s="11">
        <f t="shared" si="31"/>
        <v>1.0793000037665479E-4</v>
      </c>
      <c r="H185" s="11">
        <f t="shared" si="34"/>
        <v>0.27572602500000004</v>
      </c>
      <c r="I185" s="11">
        <f t="shared" si="35"/>
        <v>0.45784306451250012</v>
      </c>
      <c r="J185" s="11">
        <f t="shared" si="36"/>
        <v>0.76024840862300647</v>
      </c>
      <c r="K185" s="11">
        <f t="shared" si="37"/>
        <v>1.792177656254353E-4</v>
      </c>
      <c r="L185" s="11">
        <f t="shared" si="38"/>
        <v>2.9759109982103533E-4</v>
      </c>
      <c r="M185" s="11">
        <f t="shared" ca="1" si="32"/>
        <v>-5.6007847409912416E-3</v>
      </c>
      <c r="N185" s="11">
        <f t="shared" ca="1" si="39"/>
        <v>4.4623532197145744E-6</v>
      </c>
      <c r="O185" s="94">
        <f t="shared" ca="1" si="40"/>
        <v>1359970.0826374774</v>
      </c>
      <c r="P185" s="11">
        <f t="shared" ca="1" si="41"/>
        <v>10281742.883391619</v>
      </c>
      <c r="Q185" s="11">
        <f t="shared" ca="1" si="42"/>
        <v>939233.34071048221</v>
      </c>
      <c r="R185" s="12">
        <f t="shared" ca="1" si="33"/>
        <v>6.6800847447577895E-3</v>
      </c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</row>
    <row r="186" spans="1:35">
      <c r="A186" s="70">
        <v>16695</v>
      </c>
      <c r="B186" s="70">
        <v>-1.6301299998303875E-2</v>
      </c>
      <c r="C186" s="70">
        <v>0.1</v>
      </c>
      <c r="D186" s="71">
        <f t="shared" si="30"/>
        <v>1.6695</v>
      </c>
      <c r="E186" s="71">
        <f t="shared" si="30"/>
        <v>-1.6301299998303875E-2</v>
      </c>
      <c r="F186" s="11">
        <f t="shared" si="31"/>
        <v>0.16695000000000002</v>
      </c>
      <c r="G186" s="11">
        <f t="shared" si="31"/>
        <v>-1.6301299998303877E-3</v>
      </c>
      <c r="H186" s="11">
        <f t="shared" si="34"/>
        <v>0.27872302500000001</v>
      </c>
      <c r="I186" s="11">
        <f t="shared" si="35"/>
        <v>0.46532809023749999</v>
      </c>
      <c r="J186" s="11">
        <f t="shared" si="36"/>
        <v>0.77686524665150625</v>
      </c>
      <c r="K186" s="11">
        <f t="shared" si="37"/>
        <v>-2.721502034716832E-3</v>
      </c>
      <c r="L186" s="11">
        <f t="shared" si="38"/>
        <v>-4.5435476469597507E-3</v>
      </c>
      <c r="M186" s="11">
        <f t="shared" ca="1" si="32"/>
        <v>-5.7712957939533675E-3</v>
      </c>
      <c r="N186" s="11">
        <f t="shared" ca="1" si="39"/>
        <v>1.1088098854363937E-5</v>
      </c>
      <c r="O186" s="94">
        <f t="shared" ca="1" si="40"/>
        <v>1521812.3793702249</v>
      </c>
      <c r="P186" s="11">
        <f t="shared" ca="1" si="41"/>
        <v>10676054.312849902</v>
      </c>
      <c r="Q186" s="11">
        <f t="shared" ca="1" si="42"/>
        <v>963203.45818661258</v>
      </c>
      <c r="R186" s="12">
        <f t="shared" ca="1" si="33"/>
        <v>-1.0530004204350508E-2</v>
      </c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</row>
    <row r="187" spans="1:35">
      <c r="A187" s="70">
        <v>16701</v>
      </c>
      <c r="B187" s="70">
        <v>-3.9933399966685101E-3</v>
      </c>
      <c r="C187" s="70">
        <v>0.1</v>
      </c>
      <c r="D187" s="71">
        <f t="shared" si="30"/>
        <v>1.6700999999999999</v>
      </c>
      <c r="E187" s="71">
        <f t="shared" si="30"/>
        <v>-3.9933399966685101E-3</v>
      </c>
      <c r="F187" s="11">
        <f t="shared" si="31"/>
        <v>0.16700999999999999</v>
      </c>
      <c r="G187" s="11">
        <f t="shared" si="31"/>
        <v>-3.9933399966685101E-4</v>
      </c>
      <c r="H187" s="11">
        <f t="shared" si="34"/>
        <v>0.27892340099999996</v>
      </c>
      <c r="I187" s="11">
        <f t="shared" si="35"/>
        <v>0.4658299720100999</v>
      </c>
      <c r="J187" s="11">
        <f t="shared" si="36"/>
        <v>0.77798263625406783</v>
      </c>
      <c r="K187" s="11">
        <f t="shared" si="37"/>
        <v>-6.6692771284360781E-4</v>
      </c>
      <c r="L187" s="11">
        <f t="shared" si="38"/>
        <v>-1.1138359732201094E-3</v>
      </c>
      <c r="M187" s="11">
        <f t="shared" ca="1" si="32"/>
        <v>-5.7827202208875945E-3</v>
      </c>
      <c r="N187" s="11">
        <f t="shared" ca="1" si="39"/>
        <v>3.2018815868263412E-7</v>
      </c>
      <c r="O187" s="94">
        <f t="shared" ca="1" si="40"/>
        <v>1532823.4442065319</v>
      </c>
      <c r="P187" s="11">
        <f t="shared" ca="1" si="41"/>
        <v>10702289.591842487</v>
      </c>
      <c r="Q187" s="11">
        <f t="shared" ca="1" si="42"/>
        <v>964788.35703117959</v>
      </c>
      <c r="R187" s="12">
        <f t="shared" ca="1" si="33"/>
        <v>1.7893802242190844E-3</v>
      </c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</row>
    <row r="188" spans="1:35">
      <c r="A188" s="70">
        <v>16764</v>
      </c>
      <c r="B188" s="70">
        <v>-1.2597599998116493E-3</v>
      </c>
      <c r="C188" s="70">
        <v>0.1</v>
      </c>
      <c r="D188" s="71">
        <f t="shared" si="30"/>
        <v>1.6763999999999999</v>
      </c>
      <c r="E188" s="71">
        <f t="shared" si="30"/>
        <v>-1.2597599998116493E-3</v>
      </c>
      <c r="F188" s="11">
        <f t="shared" si="31"/>
        <v>0.16764000000000001</v>
      </c>
      <c r="G188" s="11">
        <f t="shared" si="31"/>
        <v>-1.2597599998116494E-4</v>
      </c>
      <c r="H188" s="11">
        <f t="shared" si="34"/>
        <v>0.281031696</v>
      </c>
      <c r="I188" s="11">
        <f t="shared" si="35"/>
        <v>0.47112153517439997</v>
      </c>
      <c r="J188" s="11">
        <f t="shared" si="36"/>
        <v>0.78978814156636401</v>
      </c>
      <c r="K188" s="11">
        <f t="shared" si="37"/>
        <v>-2.111861663684249E-4</v>
      </c>
      <c r="L188" s="11">
        <f t="shared" si="38"/>
        <v>-3.5403248930002747E-4</v>
      </c>
      <c r="M188" s="11">
        <f t="shared" ca="1" si="32"/>
        <v>-5.9031070521945901E-3</v>
      </c>
      <c r="N188" s="11">
        <f t="shared" ca="1" si="39"/>
        <v>2.1560671848873347E-6</v>
      </c>
      <c r="O188" s="94">
        <f t="shared" ca="1" si="40"/>
        <v>1650038.4649589981</v>
      </c>
      <c r="P188" s="11">
        <f t="shared" ca="1" si="41"/>
        <v>10977288.827784607</v>
      </c>
      <c r="Q188" s="11">
        <f t="shared" ca="1" si="42"/>
        <v>981326.93571615883</v>
      </c>
      <c r="R188" s="12">
        <f t="shared" ca="1" si="33"/>
        <v>4.6433470523829408E-3</v>
      </c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</row>
    <row r="189" spans="1:35">
      <c r="A189" s="70">
        <v>16785</v>
      </c>
      <c r="B189" s="70">
        <v>6.3181000004988164E-3</v>
      </c>
      <c r="C189" s="70">
        <v>0.1</v>
      </c>
      <c r="D189" s="71">
        <f t="shared" si="30"/>
        <v>1.6785000000000001</v>
      </c>
      <c r="E189" s="71">
        <f t="shared" si="30"/>
        <v>6.3181000004988164E-3</v>
      </c>
      <c r="F189" s="11">
        <f t="shared" si="31"/>
        <v>0.16785000000000003</v>
      </c>
      <c r="G189" s="11">
        <f t="shared" si="31"/>
        <v>6.3181000004988166E-4</v>
      </c>
      <c r="H189" s="11">
        <f t="shared" si="34"/>
        <v>0.28173622500000006</v>
      </c>
      <c r="I189" s="11">
        <f t="shared" si="35"/>
        <v>0.47289425366250015</v>
      </c>
      <c r="J189" s="11">
        <f t="shared" si="36"/>
        <v>0.79375300477250654</v>
      </c>
      <c r="K189" s="11">
        <f t="shared" si="37"/>
        <v>1.0604930850837263E-3</v>
      </c>
      <c r="L189" s="11">
        <f t="shared" si="38"/>
        <v>1.7800376433130347E-3</v>
      </c>
      <c r="M189" s="11">
        <f t="shared" ca="1" si="32"/>
        <v>-5.9434106301365537E-3</v>
      </c>
      <c r="N189" s="11">
        <f t="shared" ca="1" si="39"/>
        <v>1.5034464294518419E-5</v>
      </c>
      <c r="O189" s="94">
        <f t="shared" ca="1" si="40"/>
        <v>1689742.2327375244</v>
      </c>
      <c r="P189" s="11">
        <f t="shared" ca="1" si="41"/>
        <v>11068746.401090212</v>
      </c>
      <c r="Q189" s="11">
        <f t="shared" ca="1" si="42"/>
        <v>986797.16592667298</v>
      </c>
      <c r="R189" s="12">
        <f t="shared" ca="1" si="33"/>
        <v>1.226151063063537E-2</v>
      </c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</row>
    <row r="190" spans="1:35">
      <c r="A190" s="70">
        <v>17229</v>
      </c>
      <c r="B190" s="70">
        <v>-1.1092859997006599E-2</v>
      </c>
      <c r="C190" s="70">
        <v>1</v>
      </c>
      <c r="D190" s="71">
        <f t="shared" si="30"/>
        <v>1.7229000000000001</v>
      </c>
      <c r="E190" s="71">
        <f t="shared" si="30"/>
        <v>-1.1092859997006599E-2</v>
      </c>
      <c r="F190" s="11">
        <f t="shared" si="31"/>
        <v>1.7229000000000001</v>
      </c>
      <c r="G190" s="11">
        <f t="shared" si="31"/>
        <v>-1.1092859997006599E-2</v>
      </c>
      <c r="H190" s="11">
        <f t="shared" si="34"/>
        <v>2.9683844100000005</v>
      </c>
      <c r="I190" s="11">
        <f t="shared" si="35"/>
        <v>5.1142294999890012</v>
      </c>
      <c r="J190" s="11">
        <f t="shared" si="36"/>
        <v>8.8113060055310513</v>
      </c>
      <c r="K190" s="11">
        <f t="shared" si="37"/>
        <v>-1.9111888488842672E-2</v>
      </c>
      <c r="L190" s="11">
        <f t="shared" si="38"/>
        <v>-3.2927872677427042E-2</v>
      </c>
      <c r="M190" s="11">
        <f t="shared" ca="1" si="32"/>
        <v>-6.8159827470710178E-3</v>
      </c>
      <c r="N190" s="11">
        <f t="shared" ca="1" si="39"/>
        <v>1.829167901101654E-5</v>
      </c>
      <c r="O190" s="94">
        <f t="shared" ca="1" si="40"/>
        <v>259199691.97148752</v>
      </c>
      <c r="P190" s="11">
        <f t="shared" ca="1" si="41"/>
        <v>1296628202.7488816</v>
      </c>
      <c r="Q190" s="11">
        <f t="shared" ca="1" si="42"/>
        <v>109687925.16981858</v>
      </c>
      <c r="R190" s="12">
        <f t="shared" ca="1" si="33"/>
        <v>-4.276877249935581E-3</v>
      </c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</row>
    <row r="191" spans="1:35">
      <c r="A191" s="70">
        <v>17234</v>
      </c>
      <c r="B191" s="70">
        <v>-1.0769559994514566E-2</v>
      </c>
      <c r="C191" s="70">
        <v>1</v>
      </c>
      <c r="D191" s="71">
        <f t="shared" si="30"/>
        <v>1.7234</v>
      </c>
      <c r="E191" s="71">
        <f t="shared" si="30"/>
        <v>-1.0769559994514566E-2</v>
      </c>
      <c r="F191" s="11">
        <f t="shared" si="31"/>
        <v>1.7234</v>
      </c>
      <c r="G191" s="11">
        <f t="shared" si="31"/>
        <v>-1.0769559994514566E-2</v>
      </c>
      <c r="H191" s="11">
        <f t="shared" si="34"/>
        <v>2.9701075600000002</v>
      </c>
      <c r="I191" s="11">
        <f t="shared" si="35"/>
        <v>5.1186833689040006</v>
      </c>
      <c r="J191" s="11">
        <f t="shared" si="36"/>
        <v>8.8215389179691552</v>
      </c>
      <c r="K191" s="11">
        <f t="shared" si="37"/>
        <v>-1.8560259694546402E-2</v>
      </c>
      <c r="L191" s="11">
        <f t="shared" si="38"/>
        <v>-3.1986751557581274E-2</v>
      </c>
      <c r="M191" s="11">
        <f t="shared" ca="1" si="32"/>
        <v>-6.8260312623238742E-3</v>
      </c>
      <c r="N191" s="11">
        <f t="shared" ca="1" si="39"/>
        <v>1.5551418861613526E-5</v>
      </c>
      <c r="O191" s="94">
        <f t="shared" ca="1" si="40"/>
        <v>260273503.75859243</v>
      </c>
      <c r="P191" s="11">
        <f t="shared" ca="1" si="41"/>
        <v>1298714844.9135995</v>
      </c>
      <c r="Q191" s="11">
        <f t="shared" ca="1" si="42"/>
        <v>109805289.11007698</v>
      </c>
      <c r="R191" s="12">
        <f t="shared" ca="1" si="33"/>
        <v>-3.9435287321906917E-3</v>
      </c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</row>
    <row r="192" spans="1:35">
      <c r="A192" s="70">
        <v>17247</v>
      </c>
      <c r="B192" s="70">
        <v>-5.9689800036721863E-3</v>
      </c>
      <c r="C192" s="70">
        <v>0.1</v>
      </c>
      <c r="D192" s="71">
        <f t="shared" si="30"/>
        <v>1.7246999999999999</v>
      </c>
      <c r="E192" s="71">
        <f t="shared" si="30"/>
        <v>-5.9689800036721863E-3</v>
      </c>
      <c r="F192" s="11">
        <f t="shared" si="31"/>
        <v>0.17247000000000001</v>
      </c>
      <c r="G192" s="11">
        <f t="shared" si="31"/>
        <v>-5.9689800036721863E-4</v>
      </c>
      <c r="H192" s="11">
        <f t="shared" si="34"/>
        <v>0.297459009</v>
      </c>
      <c r="I192" s="11">
        <f t="shared" si="35"/>
        <v>0.51302755282229995</v>
      </c>
      <c r="J192" s="11">
        <f t="shared" si="36"/>
        <v>0.88481862035262071</v>
      </c>
      <c r="K192" s="11">
        <f t="shared" si="37"/>
        <v>-1.0294699812333418E-3</v>
      </c>
      <c r="L192" s="11">
        <f t="shared" si="38"/>
        <v>-1.7755268766331445E-3</v>
      </c>
      <c r="M192" s="11">
        <f t="shared" ca="1" si="32"/>
        <v>-6.852180567738942E-3</v>
      </c>
      <c r="N192" s="11">
        <f t="shared" ca="1" si="39"/>
        <v>7.8004323636783563E-8</v>
      </c>
      <c r="O192" s="94">
        <f t="shared" ca="1" si="40"/>
        <v>2630703.8228223957</v>
      </c>
      <c r="P192" s="11">
        <f t="shared" ca="1" si="41"/>
        <v>13041337.970642006</v>
      </c>
      <c r="Q192" s="11">
        <f t="shared" ca="1" si="42"/>
        <v>1101096.9405821182</v>
      </c>
      <c r="R192" s="12">
        <f t="shared" ca="1" si="33"/>
        <v>8.8320056406675576E-4</v>
      </c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</row>
    <row r="193" spans="1:35">
      <c r="A193" s="70">
        <v>17265</v>
      </c>
      <c r="B193" s="70">
        <v>-1.1145100004796404E-2</v>
      </c>
      <c r="C193" s="70">
        <v>1</v>
      </c>
      <c r="D193" s="71">
        <f t="shared" si="30"/>
        <v>1.7264999999999999</v>
      </c>
      <c r="E193" s="71">
        <f t="shared" si="30"/>
        <v>-1.1145100004796404E-2</v>
      </c>
      <c r="F193" s="11">
        <f t="shared" si="31"/>
        <v>1.7264999999999999</v>
      </c>
      <c r="G193" s="11">
        <f t="shared" si="31"/>
        <v>-1.1145100004796404E-2</v>
      </c>
      <c r="H193" s="11">
        <f t="shared" si="34"/>
        <v>2.9808022499999995</v>
      </c>
      <c r="I193" s="11">
        <f t="shared" si="35"/>
        <v>5.1463550846249992</v>
      </c>
      <c r="J193" s="11">
        <f t="shared" si="36"/>
        <v>8.8851820536050603</v>
      </c>
      <c r="K193" s="11">
        <f t="shared" si="37"/>
        <v>-1.924201515828099E-2</v>
      </c>
      <c r="L193" s="11">
        <f t="shared" si="38"/>
        <v>-3.3221339170772128E-2</v>
      </c>
      <c r="M193" s="11">
        <f t="shared" ca="1" si="32"/>
        <v>-6.8884425397357195E-3</v>
      </c>
      <c r="N193" s="11">
        <f t="shared" ca="1" si="39"/>
        <v>1.8119132774856855E-5</v>
      </c>
      <c r="O193" s="94">
        <f t="shared" ca="1" si="40"/>
        <v>266954639.14595449</v>
      </c>
      <c r="P193" s="11">
        <f t="shared" ca="1" si="41"/>
        <v>1311621702.4166954</v>
      </c>
      <c r="Q193" s="11">
        <f t="shared" ca="1" si="42"/>
        <v>110529400.68316317</v>
      </c>
      <c r="R193" s="12">
        <f t="shared" ca="1" si="33"/>
        <v>-4.2566574650606849E-3</v>
      </c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</row>
    <row r="194" spans="1:35">
      <c r="A194" s="70">
        <v>17265</v>
      </c>
      <c r="B194" s="70">
        <v>-1.1145100004796404E-2</v>
      </c>
      <c r="C194" s="70">
        <v>1</v>
      </c>
      <c r="D194" s="71">
        <f t="shared" si="30"/>
        <v>1.7264999999999999</v>
      </c>
      <c r="E194" s="71">
        <f t="shared" si="30"/>
        <v>-1.1145100004796404E-2</v>
      </c>
      <c r="F194" s="11">
        <f t="shared" si="31"/>
        <v>1.7264999999999999</v>
      </c>
      <c r="G194" s="11">
        <f t="shared" si="31"/>
        <v>-1.1145100004796404E-2</v>
      </c>
      <c r="H194" s="11">
        <f t="shared" si="34"/>
        <v>2.9808022499999995</v>
      </c>
      <c r="I194" s="11">
        <f t="shared" si="35"/>
        <v>5.1463550846249992</v>
      </c>
      <c r="J194" s="11">
        <f t="shared" si="36"/>
        <v>8.8851820536050603</v>
      </c>
      <c r="K194" s="11">
        <f t="shared" si="37"/>
        <v>-1.924201515828099E-2</v>
      </c>
      <c r="L194" s="11">
        <f t="shared" si="38"/>
        <v>-3.3221339170772128E-2</v>
      </c>
      <c r="M194" s="11">
        <f t="shared" ca="1" si="32"/>
        <v>-6.8884425397357195E-3</v>
      </c>
      <c r="N194" s="11">
        <f t="shared" ca="1" si="39"/>
        <v>1.8119132774856855E-5</v>
      </c>
      <c r="O194" s="94">
        <f t="shared" ca="1" si="40"/>
        <v>266954639.14595449</v>
      </c>
      <c r="P194" s="11">
        <f t="shared" ca="1" si="41"/>
        <v>1311621702.4166954</v>
      </c>
      <c r="Q194" s="11">
        <f t="shared" ca="1" si="42"/>
        <v>110529400.68316317</v>
      </c>
      <c r="R194" s="12">
        <f t="shared" ca="1" si="33"/>
        <v>-4.2566574650606849E-3</v>
      </c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</row>
    <row r="195" spans="1:35">
      <c r="A195" s="70">
        <v>17266.5</v>
      </c>
      <c r="B195" s="70">
        <v>-9.6181100016110577E-3</v>
      </c>
      <c r="C195" s="70">
        <v>1</v>
      </c>
      <c r="D195" s="71">
        <f t="shared" si="30"/>
        <v>1.72665</v>
      </c>
      <c r="E195" s="71">
        <f t="shared" si="30"/>
        <v>-9.6181100016110577E-3</v>
      </c>
      <c r="F195" s="11">
        <f t="shared" si="31"/>
        <v>1.72665</v>
      </c>
      <c r="G195" s="11">
        <f t="shared" si="31"/>
        <v>-9.6181100016110577E-3</v>
      </c>
      <c r="H195" s="11">
        <f t="shared" si="34"/>
        <v>2.9813202225</v>
      </c>
      <c r="I195" s="11">
        <f t="shared" si="35"/>
        <v>5.1476965621796253</v>
      </c>
      <c r="J195" s="11">
        <f t="shared" si="36"/>
        <v>8.8882702690874495</v>
      </c>
      <c r="K195" s="11">
        <f t="shared" si="37"/>
        <v>-1.6607109634281733E-2</v>
      </c>
      <c r="L195" s="11">
        <f t="shared" si="38"/>
        <v>-2.8674665850032553E-2</v>
      </c>
      <c r="M195" s="11">
        <f t="shared" ca="1" si="32"/>
        <v>-6.8914672664551584E-3</v>
      </c>
      <c r="N195" s="11">
        <f t="shared" ca="1" si="39"/>
        <v>7.4345806051784434E-6</v>
      </c>
      <c r="O195" s="94">
        <f t="shared" ca="1" si="40"/>
        <v>267278929.2053324</v>
      </c>
      <c r="P195" s="11">
        <f t="shared" ca="1" si="41"/>
        <v>1312244885.4788988</v>
      </c>
      <c r="Q195" s="11">
        <f t="shared" ca="1" si="42"/>
        <v>110564282.63296518</v>
      </c>
      <c r="R195" s="12">
        <f t="shared" ca="1" si="33"/>
        <v>-2.7266427351558993E-3</v>
      </c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</row>
    <row r="196" spans="1:35">
      <c r="A196" s="70">
        <v>17266.5</v>
      </c>
      <c r="B196" s="70">
        <v>-9.6181100016110577E-3</v>
      </c>
      <c r="C196" s="70">
        <v>1</v>
      </c>
      <c r="D196" s="71">
        <f t="shared" si="30"/>
        <v>1.72665</v>
      </c>
      <c r="E196" s="71">
        <f t="shared" si="30"/>
        <v>-9.6181100016110577E-3</v>
      </c>
      <c r="F196" s="11">
        <f t="shared" si="31"/>
        <v>1.72665</v>
      </c>
      <c r="G196" s="11">
        <f t="shared" si="31"/>
        <v>-9.6181100016110577E-3</v>
      </c>
      <c r="H196" s="11">
        <f t="shared" si="34"/>
        <v>2.9813202225</v>
      </c>
      <c r="I196" s="11">
        <f t="shared" si="35"/>
        <v>5.1476965621796253</v>
      </c>
      <c r="J196" s="11">
        <f t="shared" si="36"/>
        <v>8.8882702690874495</v>
      </c>
      <c r="K196" s="11">
        <f t="shared" si="37"/>
        <v>-1.6607109634281733E-2</v>
      </c>
      <c r="L196" s="11">
        <f t="shared" si="38"/>
        <v>-2.8674665850032553E-2</v>
      </c>
      <c r="M196" s="11">
        <f t="shared" ca="1" si="32"/>
        <v>-6.8914672664551584E-3</v>
      </c>
      <c r="N196" s="11">
        <f t="shared" ca="1" si="39"/>
        <v>7.4345806051784434E-6</v>
      </c>
      <c r="O196" s="94">
        <f t="shared" ca="1" si="40"/>
        <v>267278929.2053324</v>
      </c>
      <c r="P196" s="11">
        <f t="shared" ca="1" si="41"/>
        <v>1312244885.4788988</v>
      </c>
      <c r="Q196" s="11">
        <f t="shared" ca="1" si="42"/>
        <v>110564282.63296518</v>
      </c>
      <c r="R196" s="12">
        <f t="shared" ca="1" si="33"/>
        <v>-2.7266427351558993E-3</v>
      </c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</row>
    <row r="197" spans="1:35">
      <c r="A197" s="70">
        <v>17314</v>
      </c>
      <c r="B197" s="70">
        <v>-2.1696759999031201E-2</v>
      </c>
      <c r="C197" s="70">
        <v>0.1</v>
      </c>
      <c r="D197" s="71">
        <f t="shared" si="30"/>
        <v>1.7314000000000001</v>
      </c>
      <c r="E197" s="71">
        <f t="shared" si="30"/>
        <v>-2.1696759999031201E-2</v>
      </c>
      <c r="F197" s="11">
        <f t="shared" si="31"/>
        <v>0.17314000000000002</v>
      </c>
      <c r="G197" s="11">
        <f t="shared" si="31"/>
        <v>-2.1696759999031202E-3</v>
      </c>
      <c r="H197" s="11">
        <f t="shared" si="34"/>
        <v>0.29977459600000006</v>
      </c>
      <c r="I197" s="11">
        <f t="shared" si="35"/>
        <v>0.51902973551440013</v>
      </c>
      <c r="J197" s="11">
        <f t="shared" si="36"/>
        <v>0.89864808406963237</v>
      </c>
      <c r="K197" s="11">
        <f t="shared" si="37"/>
        <v>-3.7565770262322625E-3</v>
      </c>
      <c r="L197" s="11">
        <f t="shared" si="38"/>
        <v>-6.5041374632185392E-3</v>
      </c>
      <c r="M197" s="11">
        <f t="shared" ca="1" si="32"/>
        <v>-6.9874806993266148E-3</v>
      </c>
      <c r="N197" s="11">
        <f t="shared" ca="1" si="39"/>
        <v>2.1636289751671787E-5</v>
      </c>
      <c r="O197" s="94">
        <f t="shared" ca="1" si="40"/>
        <v>2775945.4552041921</v>
      </c>
      <c r="P197" s="11">
        <f t="shared" ca="1" si="41"/>
        <v>13319131.411758043</v>
      </c>
      <c r="Q197" s="11">
        <f t="shared" ca="1" si="42"/>
        <v>1116613.5704270366</v>
      </c>
      <c r="R197" s="12">
        <f t="shared" ca="1" si="33"/>
        <v>-1.4709279299704586E-2</v>
      </c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</row>
    <row r="198" spans="1:35">
      <c r="A198" s="70">
        <v>17316</v>
      </c>
      <c r="B198" s="70">
        <v>-1.2527439997938927E-2</v>
      </c>
      <c r="C198" s="70">
        <v>1</v>
      </c>
      <c r="D198" s="71">
        <f t="shared" si="30"/>
        <v>1.7316</v>
      </c>
      <c r="E198" s="71">
        <f t="shared" si="30"/>
        <v>-1.2527439997938927E-2</v>
      </c>
      <c r="F198" s="11">
        <f t="shared" si="31"/>
        <v>1.7316</v>
      </c>
      <c r="G198" s="11">
        <f t="shared" si="31"/>
        <v>-1.2527439997938927E-2</v>
      </c>
      <c r="H198" s="11">
        <f t="shared" si="34"/>
        <v>2.9984385600000003</v>
      </c>
      <c r="I198" s="11">
        <f t="shared" si="35"/>
        <v>5.1920962104960005</v>
      </c>
      <c r="J198" s="11">
        <f t="shared" si="36"/>
        <v>8.9906337980948745</v>
      </c>
      <c r="K198" s="11">
        <f t="shared" si="37"/>
        <v>-2.1692515100431048E-2</v>
      </c>
      <c r="L198" s="11">
        <f t="shared" si="38"/>
        <v>-3.7562759147906404E-2</v>
      </c>
      <c r="M198" s="11">
        <f t="shared" ca="1" si="32"/>
        <v>-6.991533171081827E-3</v>
      </c>
      <c r="N198" s="11">
        <f t="shared" ca="1" si="39"/>
        <v>3.0646264395643052E-5</v>
      </c>
      <c r="O198" s="94">
        <f t="shared" ca="1" si="40"/>
        <v>278030814.76521587</v>
      </c>
      <c r="P198" s="11">
        <f t="shared" ca="1" si="41"/>
        <v>1332738428.0856059</v>
      </c>
      <c r="Q198" s="11">
        <f t="shared" ca="1" si="42"/>
        <v>111707227.4271002</v>
      </c>
      <c r="R198" s="12">
        <f t="shared" ca="1" si="33"/>
        <v>-5.5359068268571003E-3</v>
      </c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</row>
    <row r="199" spans="1:35">
      <c r="A199" s="70">
        <v>17316</v>
      </c>
      <c r="B199" s="70">
        <v>-1.1827440001070499E-2</v>
      </c>
      <c r="C199" s="70">
        <v>1</v>
      </c>
      <c r="D199" s="71">
        <f t="shared" si="30"/>
        <v>1.7316</v>
      </c>
      <c r="E199" s="71">
        <f t="shared" si="30"/>
        <v>-1.1827440001070499E-2</v>
      </c>
      <c r="F199" s="11">
        <f t="shared" si="31"/>
        <v>1.7316</v>
      </c>
      <c r="G199" s="11">
        <f t="shared" si="31"/>
        <v>-1.1827440001070499E-2</v>
      </c>
      <c r="H199" s="11">
        <f t="shared" si="34"/>
        <v>2.9984385600000003</v>
      </c>
      <c r="I199" s="11">
        <f t="shared" si="35"/>
        <v>5.1920962104960005</v>
      </c>
      <c r="J199" s="11">
        <f t="shared" si="36"/>
        <v>8.9906337980948745</v>
      </c>
      <c r="K199" s="11">
        <f t="shared" si="37"/>
        <v>-2.0480395105853678E-2</v>
      </c>
      <c r="L199" s="11">
        <f t="shared" si="38"/>
        <v>-3.5463852165296232E-2</v>
      </c>
      <c r="M199" s="11">
        <f t="shared" ca="1" si="32"/>
        <v>-6.991533171081827E-3</v>
      </c>
      <c r="N199" s="11">
        <f t="shared" ca="1" si="39"/>
        <v>2.3385994868331092E-5</v>
      </c>
      <c r="O199" s="94">
        <f t="shared" ca="1" si="40"/>
        <v>278030814.76521587</v>
      </c>
      <c r="P199" s="11">
        <f t="shared" ca="1" si="41"/>
        <v>1332738428.0856059</v>
      </c>
      <c r="Q199" s="11">
        <f t="shared" ca="1" si="42"/>
        <v>111707227.4271002</v>
      </c>
      <c r="R199" s="12">
        <f t="shared" ca="1" si="33"/>
        <v>-4.8359068299886725E-3</v>
      </c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</row>
    <row r="200" spans="1:35">
      <c r="A200" s="70">
        <v>17316</v>
      </c>
      <c r="B200" s="70">
        <v>-1.1527440001373179E-2</v>
      </c>
      <c r="C200" s="70">
        <v>1</v>
      </c>
      <c r="D200" s="71">
        <f t="shared" si="30"/>
        <v>1.7316</v>
      </c>
      <c r="E200" s="71">
        <f t="shared" si="30"/>
        <v>-1.1527440001373179E-2</v>
      </c>
      <c r="F200" s="11">
        <f t="shared" si="31"/>
        <v>1.7316</v>
      </c>
      <c r="G200" s="11">
        <f t="shared" si="31"/>
        <v>-1.1527440001373179E-2</v>
      </c>
      <c r="H200" s="11">
        <f t="shared" si="34"/>
        <v>2.9984385600000003</v>
      </c>
      <c r="I200" s="11">
        <f t="shared" si="35"/>
        <v>5.1920962104960005</v>
      </c>
      <c r="J200" s="11">
        <f t="shared" si="36"/>
        <v>8.9906337980948745</v>
      </c>
      <c r="K200" s="11">
        <f t="shared" si="37"/>
        <v>-1.9960915106377798E-2</v>
      </c>
      <c r="L200" s="11">
        <f t="shared" si="38"/>
        <v>-3.4564320598203795E-2</v>
      </c>
      <c r="M200" s="11">
        <f t="shared" ca="1" si="32"/>
        <v>-6.991533171081827E-3</v>
      </c>
      <c r="N200" s="11">
        <f t="shared" ca="1" si="39"/>
        <v>2.0574450773083743E-5</v>
      </c>
      <c r="O200" s="94">
        <f t="shared" ca="1" si="40"/>
        <v>278030814.76521587</v>
      </c>
      <c r="P200" s="11">
        <f t="shared" ca="1" si="41"/>
        <v>1332738428.0856059</v>
      </c>
      <c r="Q200" s="11">
        <f t="shared" ca="1" si="42"/>
        <v>111707227.4271002</v>
      </c>
      <c r="R200" s="12">
        <f t="shared" ca="1" si="33"/>
        <v>-4.5359068302913523E-3</v>
      </c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</row>
    <row r="201" spans="1:35">
      <c r="A201" s="70">
        <v>17316</v>
      </c>
      <c r="B201" s="70">
        <v>-1.1327439999149647E-2</v>
      </c>
      <c r="C201" s="70">
        <v>1</v>
      </c>
      <c r="D201" s="71">
        <f t="shared" si="30"/>
        <v>1.7316</v>
      </c>
      <c r="E201" s="71">
        <f t="shared" si="30"/>
        <v>-1.1327439999149647E-2</v>
      </c>
      <c r="F201" s="11">
        <f t="shared" si="31"/>
        <v>1.7316</v>
      </c>
      <c r="G201" s="11">
        <f t="shared" si="31"/>
        <v>-1.1327439999149647E-2</v>
      </c>
      <c r="H201" s="11">
        <f t="shared" si="34"/>
        <v>2.9984385600000003</v>
      </c>
      <c r="I201" s="11">
        <f t="shared" si="35"/>
        <v>5.1920962104960005</v>
      </c>
      <c r="J201" s="11">
        <f t="shared" si="36"/>
        <v>8.9906337980948745</v>
      </c>
      <c r="K201" s="11">
        <f t="shared" si="37"/>
        <v>-1.9614595102527527E-2</v>
      </c>
      <c r="L201" s="11">
        <f t="shared" si="38"/>
        <v>-3.3964632879536667E-2</v>
      </c>
      <c r="M201" s="11">
        <f t="shared" ca="1" si="32"/>
        <v>-6.991533171081827E-3</v>
      </c>
      <c r="N201" s="11">
        <f t="shared" ca="1" si="39"/>
        <v>1.8800088021685142E-5</v>
      </c>
      <c r="O201" s="94">
        <f t="shared" ca="1" si="40"/>
        <v>278030814.76521587</v>
      </c>
      <c r="P201" s="11">
        <f t="shared" ca="1" si="41"/>
        <v>1332738428.0856059</v>
      </c>
      <c r="Q201" s="11">
        <f t="shared" ca="1" si="42"/>
        <v>111707227.4271002</v>
      </c>
      <c r="R201" s="12">
        <f t="shared" ca="1" si="33"/>
        <v>-4.3359068280678197E-3</v>
      </c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</row>
    <row r="202" spans="1:35">
      <c r="A202" s="70">
        <v>17317.5</v>
      </c>
      <c r="B202" s="70">
        <v>-1.3400449999608099E-2</v>
      </c>
      <c r="C202" s="70">
        <v>1</v>
      </c>
      <c r="D202" s="71">
        <f t="shared" si="30"/>
        <v>1.7317499999999999</v>
      </c>
      <c r="E202" s="71">
        <f t="shared" si="30"/>
        <v>-1.3400449999608099E-2</v>
      </c>
      <c r="F202" s="11">
        <f t="shared" si="31"/>
        <v>1.7317499999999999</v>
      </c>
      <c r="G202" s="11">
        <f t="shared" si="31"/>
        <v>-1.3400449999608099E-2</v>
      </c>
      <c r="H202" s="11">
        <f t="shared" si="34"/>
        <v>2.9989580624999999</v>
      </c>
      <c r="I202" s="11">
        <f t="shared" si="35"/>
        <v>5.1934456247343741</v>
      </c>
      <c r="J202" s="11">
        <f t="shared" si="36"/>
        <v>8.9937494606337527</v>
      </c>
      <c r="K202" s="11">
        <f t="shared" si="37"/>
        <v>-2.3206229286821325E-2</v>
      </c>
      <c r="L202" s="11">
        <f t="shared" si="38"/>
        <v>-4.0187387567452826E-2</v>
      </c>
      <c r="M202" s="11">
        <f t="shared" ca="1" si="32"/>
        <v>-6.9945730446427934E-3</v>
      </c>
      <c r="N202" s="11">
        <f t="shared" ca="1" si="39"/>
        <v>4.1035259562155585E-5</v>
      </c>
      <c r="O202" s="94">
        <f t="shared" ca="1" si="40"/>
        <v>278358116.40654087</v>
      </c>
      <c r="P202" s="11">
        <f t="shared" ca="1" si="41"/>
        <v>1333357239.5761967</v>
      </c>
      <c r="Q202" s="11">
        <f t="shared" ca="1" si="42"/>
        <v>111741613.00483741</v>
      </c>
      <c r="R202" s="12">
        <f t="shared" ca="1" si="33"/>
        <v>-6.4058769549653061E-3</v>
      </c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</row>
    <row r="203" spans="1:35">
      <c r="A203" s="70">
        <v>17317.5</v>
      </c>
      <c r="B203" s="70">
        <v>-1.0600449997582473E-2</v>
      </c>
      <c r="C203" s="70">
        <v>1</v>
      </c>
      <c r="D203" s="71">
        <f t="shared" si="30"/>
        <v>1.7317499999999999</v>
      </c>
      <c r="E203" s="71">
        <f t="shared" si="30"/>
        <v>-1.0600449997582473E-2</v>
      </c>
      <c r="F203" s="11">
        <f t="shared" si="31"/>
        <v>1.7317499999999999</v>
      </c>
      <c r="G203" s="11">
        <f t="shared" si="31"/>
        <v>-1.0600449997582473E-2</v>
      </c>
      <c r="H203" s="11">
        <f t="shared" si="34"/>
        <v>2.9989580624999999</v>
      </c>
      <c r="I203" s="11">
        <f t="shared" si="35"/>
        <v>5.1934456247343741</v>
      </c>
      <c r="J203" s="11">
        <f t="shared" si="36"/>
        <v>8.9937494606337527</v>
      </c>
      <c r="K203" s="11">
        <f t="shared" si="37"/>
        <v>-1.8357329283313448E-2</v>
      </c>
      <c r="L203" s="11">
        <f t="shared" si="38"/>
        <v>-3.1790304986378061E-2</v>
      </c>
      <c r="M203" s="11">
        <f t="shared" ca="1" si="32"/>
        <v>-6.9945730446427934E-3</v>
      </c>
      <c r="N203" s="11">
        <f t="shared" ca="1" si="39"/>
        <v>1.3002348599741547E-5</v>
      </c>
      <c r="O203" s="94">
        <f t="shared" ca="1" si="40"/>
        <v>278358116.40654087</v>
      </c>
      <c r="P203" s="11">
        <f t="shared" ca="1" si="41"/>
        <v>1333357239.5761967</v>
      </c>
      <c r="Q203" s="11">
        <f t="shared" ca="1" si="42"/>
        <v>111741613.00483741</v>
      </c>
      <c r="R203" s="12">
        <f t="shared" ca="1" si="33"/>
        <v>-3.6058769529396795E-3</v>
      </c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</row>
    <row r="204" spans="1:35">
      <c r="A204" s="70">
        <v>17317.5</v>
      </c>
      <c r="B204" s="70">
        <v>-9.3004500013194047E-3</v>
      </c>
      <c r="C204" s="70">
        <v>1</v>
      </c>
      <c r="D204" s="71">
        <f t="shared" si="30"/>
        <v>1.7317499999999999</v>
      </c>
      <c r="E204" s="71">
        <f t="shared" si="30"/>
        <v>-9.3004500013194047E-3</v>
      </c>
      <c r="F204" s="11">
        <f t="shared" si="31"/>
        <v>1.7317499999999999</v>
      </c>
      <c r="G204" s="11">
        <f t="shared" si="31"/>
        <v>-9.3004500013194047E-3</v>
      </c>
      <c r="H204" s="11">
        <f t="shared" si="34"/>
        <v>2.9989580624999999</v>
      </c>
      <c r="I204" s="11">
        <f t="shared" si="35"/>
        <v>5.1934456247343741</v>
      </c>
      <c r="J204" s="11">
        <f t="shared" si="36"/>
        <v>8.9937494606337527</v>
      </c>
      <c r="K204" s="11">
        <f t="shared" si="37"/>
        <v>-1.6106054289784878E-2</v>
      </c>
      <c r="L204" s="11">
        <f t="shared" si="38"/>
        <v>-2.789165951633496E-2</v>
      </c>
      <c r="M204" s="11">
        <f t="shared" ca="1" si="32"/>
        <v>-6.9945730446427934E-3</v>
      </c>
      <c r="N204" s="11">
        <f t="shared" ca="1" si="39"/>
        <v>5.3170685393321909E-6</v>
      </c>
      <c r="O204" s="94">
        <f t="shared" ca="1" si="40"/>
        <v>278358116.40654087</v>
      </c>
      <c r="P204" s="11">
        <f t="shared" ca="1" si="41"/>
        <v>1333357239.5761967</v>
      </c>
      <c r="Q204" s="11">
        <f t="shared" ca="1" si="42"/>
        <v>111741613.00483741</v>
      </c>
      <c r="R204" s="12">
        <f t="shared" ca="1" si="33"/>
        <v>-2.3058769566766113E-3</v>
      </c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</row>
    <row r="205" spans="1:35">
      <c r="A205" s="70">
        <v>17317.5</v>
      </c>
      <c r="B205" s="70">
        <v>-9.2004499965696596E-3</v>
      </c>
      <c r="C205" s="70">
        <v>1</v>
      </c>
      <c r="D205" s="71">
        <f t="shared" ref="D205:E268" si="43">A205/A$18</f>
        <v>1.7317499999999999</v>
      </c>
      <c r="E205" s="71">
        <f t="shared" si="43"/>
        <v>-9.2004499965696596E-3</v>
      </c>
      <c r="F205" s="11">
        <f t="shared" ref="F205:G268" si="44">$C205*D205</f>
        <v>1.7317499999999999</v>
      </c>
      <c r="G205" s="11">
        <f t="shared" si="44"/>
        <v>-9.2004499965696596E-3</v>
      </c>
      <c r="H205" s="11">
        <f t="shared" si="34"/>
        <v>2.9989580624999999</v>
      </c>
      <c r="I205" s="11">
        <f t="shared" si="35"/>
        <v>5.1934456247343741</v>
      </c>
      <c r="J205" s="11">
        <f t="shared" si="36"/>
        <v>8.9937494606337527</v>
      </c>
      <c r="K205" s="11">
        <f t="shared" si="37"/>
        <v>-1.5932879281559505E-2</v>
      </c>
      <c r="L205" s="11">
        <f t="shared" si="38"/>
        <v>-2.7591763695840672E-2</v>
      </c>
      <c r="M205" s="11">
        <f t="shared" ca="1" si="32"/>
        <v>-6.9945730446427934E-3</v>
      </c>
      <c r="N205" s="11">
        <f t="shared" ca="1" si="39"/>
        <v>4.8658931270421615E-6</v>
      </c>
      <c r="O205" s="94">
        <f t="shared" ca="1" si="40"/>
        <v>278358116.40654087</v>
      </c>
      <c r="P205" s="11">
        <f t="shared" ca="1" si="41"/>
        <v>1333357239.5761967</v>
      </c>
      <c r="Q205" s="11">
        <f t="shared" ca="1" si="42"/>
        <v>111741613.00483741</v>
      </c>
      <c r="R205" s="12">
        <f t="shared" ca="1" si="33"/>
        <v>-2.2058769519268662E-3</v>
      </c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</row>
    <row r="206" spans="1:35">
      <c r="A206" s="70">
        <v>17337</v>
      </c>
      <c r="B206" s="70">
        <v>4.6504199999617413E-3</v>
      </c>
      <c r="C206" s="70">
        <v>0.1</v>
      </c>
      <c r="D206" s="71">
        <f t="shared" si="43"/>
        <v>1.7337</v>
      </c>
      <c r="E206" s="71">
        <f t="shared" si="43"/>
        <v>4.6504199999617413E-3</v>
      </c>
      <c r="F206" s="11">
        <f t="shared" si="44"/>
        <v>0.17337000000000002</v>
      </c>
      <c r="G206" s="11">
        <f t="shared" si="44"/>
        <v>4.6504199999617416E-4</v>
      </c>
      <c r="H206" s="11">
        <f t="shared" si="34"/>
        <v>0.30057156900000004</v>
      </c>
      <c r="I206" s="11">
        <f t="shared" si="35"/>
        <v>0.52110092917530004</v>
      </c>
      <c r="J206" s="11">
        <f t="shared" si="36"/>
        <v>0.90343268091121764</v>
      </c>
      <c r="K206" s="11">
        <f t="shared" si="37"/>
        <v>8.0624331539336713E-4</v>
      </c>
      <c r="L206" s="11">
        <f t="shared" si="38"/>
        <v>1.3977840358974805E-3</v>
      </c>
      <c r="M206" s="11">
        <f t="shared" ca="1" si="32"/>
        <v>-7.0341319410112436E-3</v>
      </c>
      <c r="N206" s="11">
        <f t="shared" ca="1" si="39"/>
        <v>1.3652875406129555E-5</v>
      </c>
      <c r="O206" s="94">
        <f t="shared" ca="1" si="40"/>
        <v>2826207.2704675305</v>
      </c>
      <c r="P206" s="11">
        <f t="shared" ca="1" si="41"/>
        <v>13413897.118933689</v>
      </c>
      <c r="Q206" s="11">
        <f t="shared" ca="1" si="42"/>
        <v>1121872.7879410952</v>
      </c>
      <c r="R206" s="12">
        <f t="shared" ca="1" si="33"/>
        <v>1.1684551940972985E-2</v>
      </c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</row>
    <row r="207" spans="1:35">
      <c r="A207" s="70">
        <v>17341</v>
      </c>
      <c r="B207" s="70">
        <v>-1.0510939995583612E-2</v>
      </c>
      <c r="C207" s="70">
        <v>1</v>
      </c>
      <c r="D207" s="71">
        <f t="shared" si="43"/>
        <v>1.7341</v>
      </c>
      <c r="E207" s="71">
        <f t="shared" si="43"/>
        <v>-1.0510939995583612E-2</v>
      </c>
      <c r="F207" s="11">
        <f t="shared" si="44"/>
        <v>1.7341</v>
      </c>
      <c r="G207" s="11">
        <f t="shared" si="44"/>
        <v>-1.0510939995583612E-2</v>
      </c>
      <c r="H207" s="11">
        <f t="shared" si="34"/>
        <v>3.0071028100000001</v>
      </c>
      <c r="I207" s="11">
        <f t="shared" si="35"/>
        <v>5.2146169828210001</v>
      </c>
      <c r="J207" s="11">
        <f t="shared" si="36"/>
        <v>9.0426673099098966</v>
      </c>
      <c r="K207" s="11">
        <f t="shared" si="37"/>
        <v>-1.8227021046341541E-2</v>
      </c>
      <c r="L207" s="11">
        <f t="shared" si="38"/>
        <v>-3.1607477196460863E-2</v>
      </c>
      <c r="M207" s="11">
        <f t="shared" ca="1" si="32"/>
        <v>-7.0422558923227997E-3</v>
      </c>
      <c r="N207" s="11">
        <f t="shared" ca="1" si="39"/>
        <v>1.2031769408214269E-5</v>
      </c>
      <c r="O207" s="94">
        <f t="shared" ca="1" si="40"/>
        <v>283496851.88293284</v>
      </c>
      <c r="P207" s="11">
        <f t="shared" ca="1" si="41"/>
        <v>1343034604.0674546</v>
      </c>
      <c r="Q207" s="11">
        <f t="shared" ca="1" si="42"/>
        <v>112278387.21057495</v>
      </c>
      <c r="R207" s="12">
        <f t="shared" ca="1" si="33"/>
        <v>-3.4686841032608128E-3</v>
      </c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</row>
    <row r="208" spans="1:35">
      <c r="A208" s="70">
        <v>17350</v>
      </c>
      <c r="B208" s="70">
        <v>-8.8489999980083667E-3</v>
      </c>
      <c r="C208" s="70">
        <v>0.1</v>
      </c>
      <c r="D208" s="71">
        <f t="shared" si="43"/>
        <v>1.7350000000000001</v>
      </c>
      <c r="E208" s="71">
        <f t="shared" si="43"/>
        <v>-8.8489999980083667E-3</v>
      </c>
      <c r="F208" s="11">
        <f t="shared" si="44"/>
        <v>0.17350000000000002</v>
      </c>
      <c r="G208" s="11">
        <f t="shared" si="44"/>
        <v>-8.8489999980083671E-4</v>
      </c>
      <c r="H208" s="11">
        <f t="shared" si="34"/>
        <v>0.30102250000000003</v>
      </c>
      <c r="I208" s="11">
        <f t="shared" si="35"/>
        <v>0.52227403750000012</v>
      </c>
      <c r="J208" s="11">
        <f t="shared" si="36"/>
        <v>0.90614545506250022</v>
      </c>
      <c r="K208" s="11">
        <f t="shared" si="37"/>
        <v>-1.5353014996544517E-3</v>
      </c>
      <c r="L208" s="11">
        <f t="shared" si="38"/>
        <v>-2.6637481019004738E-3</v>
      </c>
      <c r="M208" s="11">
        <f t="shared" ca="1" si="32"/>
        <v>-7.0605463656526098E-3</v>
      </c>
      <c r="N208" s="11">
        <f t="shared" ca="1" si="39"/>
        <v>3.198566395086501E-7</v>
      </c>
      <c r="O208" s="94">
        <f t="shared" ca="1" si="40"/>
        <v>2854702.6708085681</v>
      </c>
      <c r="P208" s="11">
        <f t="shared" ca="1" si="41"/>
        <v>13467320.974444905</v>
      </c>
      <c r="Q208" s="11">
        <f t="shared" ca="1" si="42"/>
        <v>1124829.9331417282</v>
      </c>
      <c r="R208" s="12">
        <f t="shared" ca="1" si="33"/>
        <v>-1.7884536323557569E-3</v>
      </c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</row>
    <row r="209" spans="1:35">
      <c r="A209" s="70">
        <v>17353.5</v>
      </c>
      <c r="B209" s="70">
        <v>-9.352689994557295E-3</v>
      </c>
      <c r="C209" s="70">
        <v>1</v>
      </c>
      <c r="D209" s="71">
        <f t="shared" si="43"/>
        <v>1.7353499999999999</v>
      </c>
      <c r="E209" s="71">
        <f t="shared" si="43"/>
        <v>-9.352689994557295E-3</v>
      </c>
      <c r="F209" s="11">
        <f t="shared" si="44"/>
        <v>1.7353499999999999</v>
      </c>
      <c r="G209" s="11">
        <f t="shared" si="44"/>
        <v>-9.352689994557295E-3</v>
      </c>
      <c r="H209" s="11">
        <f t="shared" si="34"/>
        <v>3.0114396224999997</v>
      </c>
      <c r="I209" s="11">
        <f t="shared" si="35"/>
        <v>5.2259017489053745</v>
      </c>
      <c r="J209" s="11">
        <f t="shared" si="36"/>
        <v>9.0687685999629419</v>
      </c>
      <c r="K209" s="11">
        <f t="shared" si="37"/>
        <v>-1.6230190582055E-2</v>
      </c>
      <c r="L209" s="11">
        <f t="shared" si="38"/>
        <v>-2.8165061226569144E-2</v>
      </c>
      <c r="M209" s="11">
        <f t="shared" ref="M209:M272" ca="1" si="45">+E$4+E$5*D209+E$6*D209^2</f>
        <v>-7.0676636587077776E-3</v>
      </c>
      <c r="N209" s="11">
        <f t="shared" ca="1" si="39"/>
        <v>5.2213453555258717E-6</v>
      </c>
      <c r="O209" s="94">
        <f t="shared" ca="1" si="40"/>
        <v>286238497.71159726</v>
      </c>
      <c r="P209" s="11">
        <f t="shared" ca="1" si="41"/>
        <v>1348168690.7543635</v>
      </c>
      <c r="Q209" s="11">
        <f t="shared" ca="1" si="42"/>
        <v>112562417.00498869</v>
      </c>
      <c r="R209" s="12">
        <f t="shared" ref="R209:R272" ca="1" si="46">+E209-M209</f>
        <v>-2.2850263358495174E-3</v>
      </c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</row>
    <row r="210" spans="1:35">
      <c r="A210" s="70">
        <v>17353.5</v>
      </c>
      <c r="B210" s="70">
        <v>-8.352689997991547E-3</v>
      </c>
      <c r="C210" s="70">
        <v>1</v>
      </c>
      <c r="D210" s="71">
        <f t="shared" si="43"/>
        <v>1.7353499999999999</v>
      </c>
      <c r="E210" s="71">
        <f t="shared" si="43"/>
        <v>-8.352689997991547E-3</v>
      </c>
      <c r="F210" s="11">
        <f t="shared" si="44"/>
        <v>1.7353499999999999</v>
      </c>
      <c r="G210" s="11">
        <f t="shared" si="44"/>
        <v>-8.352689997991547E-3</v>
      </c>
      <c r="H210" s="11">
        <f t="shared" ref="H210:H273" si="47">C210*D210*D210</f>
        <v>3.0114396224999997</v>
      </c>
      <c r="I210" s="11">
        <f t="shared" ref="I210:I273" si="48">C210*D210*D210*D210</f>
        <v>5.2259017489053745</v>
      </c>
      <c r="J210" s="11">
        <f t="shared" ref="J210:J273" si="49">C210*D210*D210*D210*D210</f>
        <v>9.0687685999629419</v>
      </c>
      <c r="K210" s="11">
        <f t="shared" ref="K210:K273" si="50">C210*E210*D210</f>
        <v>-1.449484058801463E-2</v>
      </c>
      <c r="L210" s="11">
        <f t="shared" ref="L210:L273" si="51">C210*E210*D210*D210</f>
        <v>-2.5153621614411186E-2</v>
      </c>
      <c r="M210" s="11">
        <f t="shared" ca="1" si="45"/>
        <v>-7.0676636587077776E-3</v>
      </c>
      <c r="N210" s="11">
        <f t="shared" ref="N210:N273" ca="1" si="52">C210*(M210-E210)^2</f>
        <v>1.6512926926530452E-6</v>
      </c>
      <c r="O210" s="94">
        <f t="shared" ref="O210:O273" ca="1" si="53">(C210*O$1-O$2*F210+O$3*H210)^2</f>
        <v>286238497.71159726</v>
      </c>
      <c r="P210" s="11">
        <f t="shared" ref="P210:P273" ca="1" si="54">(-C210*O$2+O$4*F210-O$5*H210)^2</f>
        <v>1348168690.7543635</v>
      </c>
      <c r="Q210" s="11">
        <f t="shared" ref="Q210:Q273" ca="1" si="55">+(C210*O$3-F210*O$5+H210*O$6)^2</f>
        <v>112562417.00498869</v>
      </c>
      <c r="R210" s="12">
        <f t="shared" ca="1" si="46"/>
        <v>-1.2850263392837694E-3</v>
      </c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</row>
    <row r="211" spans="1:35">
      <c r="A211" s="70">
        <v>17353.5</v>
      </c>
      <c r="B211" s="70">
        <v>-8.1526899957680143E-3</v>
      </c>
      <c r="C211" s="70">
        <v>1</v>
      </c>
      <c r="D211" s="71">
        <f t="shared" si="43"/>
        <v>1.7353499999999999</v>
      </c>
      <c r="E211" s="71">
        <f t="shared" si="43"/>
        <v>-8.1526899957680143E-3</v>
      </c>
      <c r="F211" s="11">
        <f t="shared" si="44"/>
        <v>1.7353499999999999</v>
      </c>
      <c r="G211" s="11">
        <f t="shared" si="44"/>
        <v>-8.1526899957680143E-3</v>
      </c>
      <c r="H211" s="11">
        <f t="shared" si="47"/>
        <v>3.0114396224999997</v>
      </c>
      <c r="I211" s="11">
        <f t="shared" si="48"/>
        <v>5.2259017489053745</v>
      </c>
      <c r="J211" s="11">
        <f t="shared" si="49"/>
        <v>9.0687685999629419</v>
      </c>
      <c r="K211" s="11">
        <f t="shared" si="50"/>
        <v>-1.4147770584156023E-2</v>
      </c>
      <c r="L211" s="11">
        <f t="shared" si="51"/>
        <v>-2.4551333683215153E-2</v>
      </c>
      <c r="M211" s="11">
        <f t="shared" ca="1" si="45"/>
        <v>-7.0676636587077776E-3</v>
      </c>
      <c r="N211" s="11">
        <f t="shared" ca="1" si="52"/>
        <v>1.1772821521143543E-6</v>
      </c>
      <c r="O211" s="94">
        <f t="shared" ca="1" si="53"/>
        <v>286238497.71159726</v>
      </c>
      <c r="P211" s="11">
        <f t="shared" ca="1" si="54"/>
        <v>1348168690.7543635</v>
      </c>
      <c r="Q211" s="11">
        <f t="shared" ca="1" si="55"/>
        <v>112562417.00498869</v>
      </c>
      <c r="R211" s="12">
        <f t="shared" ca="1" si="46"/>
        <v>-1.0850263370602367E-3</v>
      </c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</row>
    <row r="212" spans="1:35">
      <c r="A212" s="70">
        <v>17353.5</v>
      </c>
      <c r="B212" s="70">
        <v>-6.752689994755201E-3</v>
      </c>
      <c r="C212" s="70">
        <v>1</v>
      </c>
      <c r="D212" s="71">
        <f t="shared" si="43"/>
        <v>1.7353499999999999</v>
      </c>
      <c r="E212" s="71">
        <f t="shared" si="43"/>
        <v>-6.752689994755201E-3</v>
      </c>
      <c r="F212" s="11">
        <f t="shared" si="44"/>
        <v>1.7353499999999999</v>
      </c>
      <c r="G212" s="11">
        <f t="shared" si="44"/>
        <v>-6.752689994755201E-3</v>
      </c>
      <c r="H212" s="11">
        <f t="shared" si="47"/>
        <v>3.0114396224999997</v>
      </c>
      <c r="I212" s="11">
        <f t="shared" si="48"/>
        <v>5.2259017489053745</v>
      </c>
      <c r="J212" s="11">
        <f t="shared" si="49"/>
        <v>9.0687685999629419</v>
      </c>
      <c r="K212" s="11">
        <f t="shared" si="50"/>
        <v>-1.1718280582398438E-2</v>
      </c>
      <c r="L212" s="11">
        <f t="shared" si="51"/>
        <v>-2.0335318208665128E-2</v>
      </c>
      <c r="M212" s="11">
        <f t="shared" ca="1" si="45"/>
        <v>-7.0676636587077776E-3</v>
      </c>
      <c r="N212" s="11">
        <f t="shared" ca="1" si="52"/>
        <v>9.9208408983710642E-8</v>
      </c>
      <c r="O212" s="94">
        <f t="shared" ca="1" si="53"/>
        <v>286238497.71159726</v>
      </c>
      <c r="P212" s="11">
        <f t="shared" ca="1" si="54"/>
        <v>1348168690.7543635</v>
      </c>
      <c r="Q212" s="11">
        <f t="shared" ca="1" si="55"/>
        <v>112562417.00498869</v>
      </c>
      <c r="R212" s="12">
        <f t="shared" ca="1" si="46"/>
        <v>3.1497366395257659E-4</v>
      </c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</row>
    <row r="213" spans="1:35">
      <c r="A213" s="70">
        <v>17355</v>
      </c>
      <c r="B213" s="70">
        <v>-1.0925699993094895E-2</v>
      </c>
      <c r="C213" s="70">
        <v>1</v>
      </c>
      <c r="D213" s="71">
        <f t="shared" si="43"/>
        <v>1.7355</v>
      </c>
      <c r="E213" s="71">
        <f t="shared" si="43"/>
        <v>-1.0925699993094895E-2</v>
      </c>
      <c r="F213" s="11">
        <f t="shared" si="44"/>
        <v>1.7355</v>
      </c>
      <c r="G213" s="11">
        <f t="shared" si="44"/>
        <v>-1.0925699993094895E-2</v>
      </c>
      <c r="H213" s="11">
        <f t="shared" si="47"/>
        <v>3.01196025</v>
      </c>
      <c r="I213" s="11">
        <f t="shared" si="48"/>
        <v>5.2272570138750005</v>
      </c>
      <c r="J213" s="11">
        <f t="shared" si="49"/>
        <v>9.071904547580063</v>
      </c>
      <c r="K213" s="11">
        <f t="shared" si="50"/>
        <v>-1.8961552338016191E-2</v>
      </c>
      <c r="L213" s="11">
        <f t="shared" si="51"/>
        <v>-3.29077740826271E-2</v>
      </c>
      <c r="M213" s="11">
        <f t="shared" ca="1" si="45"/>
        <v>-7.0707146696522283E-3</v>
      </c>
      <c r="N213" s="11">
        <f t="shared" ca="1" si="52"/>
        <v>1.4860911843958362E-5</v>
      </c>
      <c r="O213" s="94">
        <f t="shared" ca="1" si="53"/>
        <v>286567874.10307175</v>
      </c>
      <c r="P213" s="11">
        <f t="shared" ca="1" si="54"/>
        <v>1348784146.1969712</v>
      </c>
      <c r="Q213" s="11">
        <f t="shared" ca="1" si="55"/>
        <v>112596430.76519702</v>
      </c>
      <c r="R213" s="12">
        <f t="shared" ca="1" si="46"/>
        <v>-3.8549853234426668E-3</v>
      </c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</row>
    <row r="214" spans="1:35">
      <c r="A214" s="70">
        <v>17355</v>
      </c>
      <c r="B214" s="70">
        <v>-1.0325699993700255E-2</v>
      </c>
      <c r="C214" s="70">
        <v>1</v>
      </c>
      <c r="D214" s="71">
        <f t="shared" si="43"/>
        <v>1.7355</v>
      </c>
      <c r="E214" s="71">
        <f t="shared" si="43"/>
        <v>-1.0325699993700255E-2</v>
      </c>
      <c r="F214" s="11">
        <f t="shared" si="44"/>
        <v>1.7355</v>
      </c>
      <c r="G214" s="11">
        <f t="shared" si="44"/>
        <v>-1.0325699993700255E-2</v>
      </c>
      <c r="H214" s="11">
        <f t="shared" si="47"/>
        <v>3.01196025</v>
      </c>
      <c r="I214" s="11">
        <f t="shared" si="48"/>
        <v>5.2272570138750005</v>
      </c>
      <c r="J214" s="11">
        <f t="shared" si="49"/>
        <v>9.071904547580063</v>
      </c>
      <c r="K214" s="11">
        <f t="shared" si="50"/>
        <v>-1.7920252339066793E-2</v>
      </c>
      <c r="L214" s="11">
        <f t="shared" si="51"/>
        <v>-3.110059793445042E-2</v>
      </c>
      <c r="M214" s="11">
        <f t="shared" ca="1" si="45"/>
        <v>-7.0707146696522283E-3</v>
      </c>
      <c r="N214" s="11">
        <f t="shared" ca="1" si="52"/>
        <v>1.0594929459768035E-5</v>
      </c>
      <c r="O214" s="94">
        <f t="shared" ca="1" si="53"/>
        <v>286567874.10307175</v>
      </c>
      <c r="P214" s="11">
        <f t="shared" ca="1" si="54"/>
        <v>1348784146.1969712</v>
      </c>
      <c r="Q214" s="11">
        <f t="shared" ca="1" si="55"/>
        <v>112596430.76519702</v>
      </c>
      <c r="R214" s="12">
        <f t="shared" ca="1" si="46"/>
        <v>-3.2549853240480264E-3</v>
      </c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</row>
    <row r="215" spans="1:35">
      <c r="A215" s="70">
        <v>17355</v>
      </c>
      <c r="B215" s="70">
        <v>-1.0125699991476722E-2</v>
      </c>
      <c r="C215" s="70">
        <v>1</v>
      </c>
      <c r="D215" s="71">
        <f t="shared" si="43"/>
        <v>1.7355</v>
      </c>
      <c r="E215" s="71">
        <f t="shared" si="43"/>
        <v>-1.0125699991476722E-2</v>
      </c>
      <c r="F215" s="11">
        <f t="shared" si="44"/>
        <v>1.7355</v>
      </c>
      <c r="G215" s="11">
        <f t="shared" si="44"/>
        <v>-1.0125699991476722E-2</v>
      </c>
      <c r="H215" s="11">
        <f t="shared" si="47"/>
        <v>3.01196025</v>
      </c>
      <c r="I215" s="11">
        <f t="shared" si="48"/>
        <v>5.2272570138750005</v>
      </c>
      <c r="J215" s="11">
        <f t="shared" si="49"/>
        <v>9.071904547580063</v>
      </c>
      <c r="K215" s="11">
        <f t="shared" si="50"/>
        <v>-1.7573152335207853E-2</v>
      </c>
      <c r="L215" s="11">
        <f t="shared" si="51"/>
        <v>-3.0498205877753228E-2</v>
      </c>
      <c r="M215" s="11">
        <f t="shared" ca="1" si="45"/>
        <v>-7.0707146696522283E-3</v>
      </c>
      <c r="N215" s="11">
        <f t="shared" ca="1" si="52"/>
        <v>9.3329353165631065E-6</v>
      </c>
      <c r="O215" s="94">
        <f t="shared" ca="1" si="53"/>
        <v>286567874.10307175</v>
      </c>
      <c r="P215" s="11">
        <f t="shared" ca="1" si="54"/>
        <v>1348784146.1969712</v>
      </c>
      <c r="Q215" s="11">
        <f t="shared" ca="1" si="55"/>
        <v>112596430.76519702</v>
      </c>
      <c r="R215" s="12">
        <f t="shared" ca="1" si="46"/>
        <v>-3.0549853218244938E-3</v>
      </c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</row>
    <row r="216" spans="1:35">
      <c r="A216" s="70">
        <v>17355</v>
      </c>
      <c r="B216" s="70">
        <v>-9.2256999923847616E-3</v>
      </c>
      <c r="C216" s="70">
        <v>1</v>
      </c>
      <c r="D216" s="71">
        <f t="shared" si="43"/>
        <v>1.7355</v>
      </c>
      <c r="E216" s="71">
        <f t="shared" si="43"/>
        <v>-9.2256999923847616E-3</v>
      </c>
      <c r="F216" s="11">
        <f t="shared" si="44"/>
        <v>1.7355</v>
      </c>
      <c r="G216" s="11">
        <f t="shared" si="44"/>
        <v>-9.2256999923847616E-3</v>
      </c>
      <c r="H216" s="11">
        <f t="shared" si="47"/>
        <v>3.01196025</v>
      </c>
      <c r="I216" s="11">
        <f t="shared" si="48"/>
        <v>5.2272570138750005</v>
      </c>
      <c r="J216" s="11">
        <f t="shared" si="49"/>
        <v>9.071904547580063</v>
      </c>
      <c r="K216" s="11">
        <f t="shared" si="50"/>
        <v>-1.6011202336783756E-2</v>
      </c>
      <c r="L216" s="11">
        <f t="shared" si="51"/>
        <v>-2.7787441655488208E-2</v>
      </c>
      <c r="M216" s="11">
        <f t="shared" ca="1" si="45"/>
        <v>-7.0707146696522283E-3</v>
      </c>
      <c r="N216" s="11">
        <f t="shared" ca="1" si="52"/>
        <v>4.6439617411926406E-6</v>
      </c>
      <c r="O216" s="94">
        <f t="shared" ca="1" si="53"/>
        <v>286567874.10307175</v>
      </c>
      <c r="P216" s="11">
        <f t="shared" ca="1" si="54"/>
        <v>1348784146.1969712</v>
      </c>
      <c r="Q216" s="11">
        <f t="shared" ca="1" si="55"/>
        <v>112596430.76519702</v>
      </c>
      <c r="R216" s="12">
        <f t="shared" ca="1" si="46"/>
        <v>-2.1549853227325333E-3</v>
      </c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</row>
    <row r="217" spans="1:35">
      <c r="A217" s="70">
        <v>17396</v>
      </c>
      <c r="B217" s="70">
        <v>-1.0154639996471815E-2</v>
      </c>
      <c r="C217" s="70">
        <v>0.1</v>
      </c>
      <c r="D217" s="71">
        <f t="shared" si="43"/>
        <v>1.7396</v>
      </c>
      <c r="E217" s="71">
        <f t="shared" si="43"/>
        <v>-1.0154639996471815E-2</v>
      </c>
      <c r="F217" s="11">
        <f t="shared" si="44"/>
        <v>0.17396</v>
      </c>
      <c r="G217" s="11">
        <f t="shared" si="44"/>
        <v>-1.0154639996471815E-3</v>
      </c>
      <c r="H217" s="11">
        <f t="shared" si="47"/>
        <v>0.30262081600000001</v>
      </c>
      <c r="I217" s="11">
        <f t="shared" si="48"/>
        <v>0.52643917151360009</v>
      </c>
      <c r="J217" s="11">
        <f t="shared" si="49"/>
        <v>0.91579358276505873</v>
      </c>
      <c r="K217" s="11">
        <f t="shared" si="50"/>
        <v>-1.7665011737862371E-3</v>
      </c>
      <c r="L217" s="11">
        <f t="shared" si="51"/>
        <v>-3.073005441918538E-3</v>
      </c>
      <c r="M217" s="11">
        <f t="shared" ca="1" si="45"/>
        <v>-7.1542814744956912E-3</v>
      </c>
      <c r="N217" s="11">
        <f t="shared" ca="1" si="52"/>
        <v>9.0021512603947502E-7</v>
      </c>
      <c r="O217" s="94">
        <f t="shared" ca="1" si="53"/>
        <v>2956013.8126595197</v>
      </c>
      <c r="P217" s="11">
        <f t="shared" ca="1" si="54"/>
        <v>13655530.126023779</v>
      </c>
      <c r="Q217" s="11">
        <f t="shared" ca="1" si="55"/>
        <v>1135203.041730067</v>
      </c>
      <c r="R217" s="12">
        <f t="shared" ca="1" si="46"/>
        <v>-3.0003585219761236E-3</v>
      </c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</row>
    <row r="218" spans="1:35">
      <c r="A218" s="70">
        <v>17414</v>
      </c>
      <c r="B218" s="70">
        <v>-2.723075999529101E-2</v>
      </c>
      <c r="C218" s="70">
        <v>0.1</v>
      </c>
      <c r="D218" s="71">
        <f t="shared" si="43"/>
        <v>1.7414000000000001</v>
      </c>
      <c r="E218" s="71">
        <f t="shared" si="43"/>
        <v>-2.723075999529101E-2</v>
      </c>
      <c r="F218" s="11">
        <f t="shared" si="44"/>
        <v>0.17414000000000002</v>
      </c>
      <c r="G218" s="11">
        <f t="shared" si="44"/>
        <v>-2.7230759995291011E-3</v>
      </c>
      <c r="H218" s="11">
        <f t="shared" si="47"/>
        <v>0.30324739600000006</v>
      </c>
      <c r="I218" s="11">
        <f t="shared" si="48"/>
        <v>0.52807501539440016</v>
      </c>
      <c r="J218" s="11">
        <f t="shared" si="49"/>
        <v>0.91958983180780851</v>
      </c>
      <c r="K218" s="11">
        <f t="shared" si="50"/>
        <v>-4.7419645455799766E-3</v>
      </c>
      <c r="L218" s="11">
        <f t="shared" si="51"/>
        <v>-8.2576570596729713E-3</v>
      </c>
      <c r="M218" s="11">
        <f t="shared" ca="1" si="45"/>
        <v>-7.19107447693677E-3</v>
      </c>
      <c r="N218" s="11">
        <f t="shared" ca="1" si="52"/>
        <v>4.0158899567453667E-5</v>
      </c>
      <c r="O218" s="94">
        <f t="shared" ca="1" si="53"/>
        <v>2995853.4005434159</v>
      </c>
      <c r="P218" s="11">
        <f t="shared" ca="1" si="54"/>
        <v>13728816.998858878</v>
      </c>
      <c r="Q218" s="11">
        <f t="shared" ca="1" si="55"/>
        <v>1139223.2159768345</v>
      </c>
      <c r="R218" s="12">
        <f t="shared" ca="1" si="46"/>
        <v>-2.003968551835424E-2</v>
      </c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</row>
    <row r="219" spans="1:35">
      <c r="A219" s="70">
        <v>17837</v>
      </c>
      <c r="B219" s="70">
        <v>-7.0195799999055453E-3</v>
      </c>
      <c r="C219" s="70">
        <v>0.1</v>
      </c>
      <c r="D219" s="71">
        <f t="shared" si="43"/>
        <v>1.7837000000000001</v>
      </c>
      <c r="E219" s="71">
        <f t="shared" si="43"/>
        <v>-7.0195799999055453E-3</v>
      </c>
      <c r="F219" s="11">
        <f t="shared" si="44"/>
        <v>0.17837000000000003</v>
      </c>
      <c r="G219" s="11">
        <f t="shared" si="44"/>
        <v>-7.0195799999055457E-4</v>
      </c>
      <c r="H219" s="11">
        <f t="shared" si="47"/>
        <v>0.31815856900000006</v>
      </c>
      <c r="I219" s="11">
        <f t="shared" si="48"/>
        <v>0.56749943952530013</v>
      </c>
      <c r="J219" s="11">
        <f t="shared" si="49"/>
        <v>1.0122487502812778</v>
      </c>
      <c r="K219" s="11">
        <f t="shared" si="50"/>
        <v>-1.2520824845831523E-3</v>
      </c>
      <c r="L219" s="11">
        <f t="shared" si="51"/>
        <v>-2.2333395277509688E-3</v>
      </c>
      <c r="M219" s="11">
        <f t="shared" ca="1" si="45"/>
        <v>-8.0741775980925252E-3</v>
      </c>
      <c r="N219" s="11">
        <f t="shared" ca="1" si="52"/>
        <v>1.1121760941017469E-7</v>
      </c>
      <c r="O219" s="94">
        <f t="shared" ca="1" si="53"/>
        <v>3955689.3578318343</v>
      </c>
      <c r="P219" s="11">
        <f t="shared" ca="1" si="54"/>
        <v>15384594.166009177</v>
      </c>
      <c r="Q219" s="11">
        <f t="shared" ca="1" si="55"/>
        <v>1227017.6084133114</v>
      </c>
      <c r="R219" s="12">
        <f t="shared" ca="1" si="46"/>
        <v>1.05459759818698E-3</v>
      </c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</row>
    <row r="220" spans="1:35">
      <c r="A220" s="70">
        <v>17875</v>
      </c>
      <c r="B220" s="70">
        <v>-1.1502500005008187E-2</v>
      </c>
      <c r="C220" s="70">
        <v>0.5</v>
      </c>
      <c r="D220" s="71">
        <f t="shared" si="43"/>
        <v>1.7875000000000001</v>
      </c>
      <c r="E220" s="71">
        <f t="shared" si="43"/>
        <v>-1.1502500005008187E-2</v>
      </c>
      <c r="F220" s="11">
        <f t="shared" si="44"/>
        <v>0.89375000000000004</v>
      </c>
      <c r="G220" s="11">
        <f t="shared" si="44"/>
        <v>-5.7512500025040936E-3</v>
      </c>
      <c r="H220" s="11">
        <f t="shared" si="47"/>
        <v>1.5975781250000001</v>
      </c>
      <c r="I220" s="11">
        <f t="shared" si="48"/>
        <v>2.8556708984375003</v>
      </c>
      <c r="J220" s="11">
        <f t="shared" si="49"/>
        <v>5.1045117309570323</v>
      </c>
      <c r="K220" s="11">
        <f t="shared" si="50"/>
        <v>-1.0280359379476068E-2</v>
      </c>
      <c r="L220" s="11">
        <f t="shared" si="51"/>
        <v>-1.8376142390813473E-2</v>
      </c>
      <c r="M220" s="11">
        <f t="shared" ca="1" si="45"/>
        <v>-8.1552450028560819E-3</v>
      </c>
      <c r="N220" s="11">
        <f t="shared" ca="1" si="52"/>
        <v>5.6020580247161446E-6</v>
      </c>
      <c r="O220" s="94">
        <f t="shared" ca="1" si="53"/>
        <v>101085058.9741611</v>
      </c>
      <c r="P220" s="11">
        <f t="shared" ca="1" si="54"/>
        <v>388159442.04871953</v>
      </c>
      <c r="Q220" s="11">
        <f t="shared" ca="1" si="55"/>
        <v>30856090.428357881</v>
      </c>
      <c r="R220" s="12">
        <f t="shared" ca="1" si="46"/>
        <v>-3.3472550021521053E-3</v>
      </c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</row>
    <row r="221" spans="1:35">
      <c r="A221" s="70">
        <v>17883</v>
      </c>
      <c r="B221" s="70">
        <v>-1.0325219998776447E-2</v>
      </c>
      <c r="C221" s="70">
        <v>1</v>
      </c>
      <c r="D221" s="71">
        <f t="shared" si="43"/>
        <v>1.7883</v>
      </c>
      <c r="E221" s="71">
        <f t="shared" si="43"/>
        <v>-1.0325219998776447E-2</v>
      </c>
      <c r="F221" s="11">
        <f t="shared" si="44"/>
        <v>1.7883</v>
      </c>
      <c r="G221" s="11">
        <f t="shared" si="44"/>
        <v>-1.0325219998776447E-2</v>
      </c>
      <c r="H221" s="11">
        <f t="shared" si="47"/>
        <v>3.1980168899999999</v>
      </c>
      <c r="I221" s="11">
        <f t="shared" si="48"/>
        <v>5.7190136043869995</v>
      </c>
      <c r="J221" s="11">
        <f t="shared" si="49"/>
        <v>10.227312028725271</v>
      </c>
      <c r="K221" s="11">
        <f t="shared" si="50"/>
        <v>-1.8464590923811919E-2</v>
      </c>
      <c r="L221" s="11">
        <f t="shared" si="51"/>
        <v>-3.3020227949052856E-2</v>
      </c>
      <c r="M221" s="11">
        <f t="shared" ca="1" si="45"/>
        <v>-8.1723482565304144E-3</v>
      </c>
      <c r="N221" s="11">
        <f t="shared" ca="1" si="52"/>
        <v>4.6348567385614683E-6</v>
      </c>
      <c r="O221" s="94">
        <f t="shared" ca="1" si="53"/>
        <v>406188489.30891651</v>
      </c>
      <c r="P221" s="11">
        <f t="shared" ca="1" si="54"/>
        <v>1555606634.7895927</v>
      </c>
      <c r="Q221" s="11">
        <f t="shared" ca="1" si="55"/>
        <v>123575034.20759252</v>
      </c>
      <c r="R221" s="12">
        <f t="shared" ca="1" si="46"/>
        <v>-2.1528717422460326E-3</v>
      </c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</row>
    <row r="222" spans="1:35">
      <c r="A222" s="70">
        <v>17883</v>
      </c>
      <c r="B222" s="70">
        <v>-1.0325219998776447E-2</v>
      </c>
      <c r="C222" s="70">
        <v>1</v>
      </c>
      <c r="D222" s="71">
        <f t="shared" si="43"/>
        <v>1.7883</v>
      </c>
      <c r="E222" s="71">
        <f t="shared" si="43"/>
        <v>-1.0325219998776447E-2</v>
      </c>
      <c r="F222" s="11">
        <f t="shared" si="44"/>
        <v>1.7883</v>
      </c>
      <c r="G222" s="11">
        <f t="shared" si="44"/>
        <v>-1.0325219998776447E-2</v>
      </c>
      <c r="H222" s="11">
        <f t="shared" si="47"/>
        <v>3.1980168899999999</v>
      </c>
      <c r="I222" s="11">
        <f t="shared" si="48"/>
        <v>5.7190136043869995</v>
      </c>
      <c r="J222" s="11">
        <f t="shared" si="49"/>
        <v>10.227312028725271</v>
      </c>
      <c r="K222" s="11">
        <f t="shared" si="50"/>
        <v>-1.8464590923811919E-2</v>
      </c>
      <c r="L222" s="11">
        <f t="shared" si="51"/>
        <v>-3.3020227949052856E-2</v>
      </c>
      <c r="M222" s="11">
        <f t="shared" ca="1" si="45"/>
        <v>-8.1723482565304144E-3</v>
      </c>
      <c r="N222" s="11">
        <f t="shared" ca="1" si="52"/>
        <v>4.6348567385614683E-6</v>
      </c>
      <c r="O222" s="94">
        <f t="shared" ca="1" si="53"/>
        <v>406188489.30891651</v>
      </c>
      <c r="P222" s="11">
        <f t="shared" ca="1" si="54"/>
        <v>1555606634.7895927</v>
      </c>
      <c r="Q222" s="11">
        <f t="shared" ca="1" si="55"/>
        <v>123575034.20759252</v>
      </c>
      <c r="R222" s="12">
        <f t="shared" ca="1" si="46"/>
        <v>-2.1528717422460326E-3</v>
      </c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</row>
    <row r="223" spans="1:35">
      <c r="A223" s="70">
        <v>17884.5</v>
      </c>
      <c r="B223" s="70">
        <v>-8.8982299930648878E-3</v>
      </c>
      <c r="C223" s="70">
        <v>1</v>
      </c>
      <c r="D223" s="71">
        <f t="shared" si="43"/>
        <v>1.7884500000000001</v>
      </c>
      <c r="E223" s="71">
        <f t="shared" si="43"/>
        <v>-8.8982299930648878E-3</v>
      </c>
      <c r="F223" s="11">
        <f t="shared" si="44"/>
        <v>1.7884500000000001</v>
      </c>
      <c r="G223" s="11">
        <f t="shared" si="44"/>
        <v>-8.8982299930648878E-3</v>
      </c>
      <c r="H223" s="11">
        <f t="shared" si="47"/>
        <v>3.1985534025000004</v>
      </c>
      <c r="I223" s="11">
        <f t="shared" si="48"/>
        <v>5.7204528327011257</v>
      </c>
      <c r="J223" s="11">
        <f t="shared" si="49"/>
        <v>10.230743868644328</v>
      </c>
      <c r="K223" s="11">
        <f t="shared" si="50"/>
        <v>-1.5914039431096899E-2</v>
      </c>
      <c r="L223" s="11">
        <f t="shared" si="51"/>
        <v>-2.8461463820545249E-2</v>
      </c>
      <c r="M223" s="11">
        <f t="shared" ca="1" si="45"/>
        <v>-8.1755565273296006E-3</v>
      </c>
      <c r="N223" s="11">
        <f t="shared" ca="1" si="52"/>
        <v>5.2225693807785136E-7</v>
      </c>
      <c r="O223" s="94">
        <f t="shared" ca="1" si="53"/>
        <v>406535095.69569588</v>
      </c>
      <c r="P223" s="11">
        <f t="shared" ca="1" si="54"/>
        <v>1556162670.4336839</v>
      </c>
      <c r="Q223" s="11">
        <f t="shared" ca="1" si="55"/>
        <v>123603228.75419196</v>
      </c>
      <c r="R223" s="12">
        <f t="shared" ca="1" si="46"/>
        <v>-7.2267346573528721E-4</v>
      </c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</row>
    <row r="224" spans="1:35">
      <c r="A224" s="70">
        <v>17884.5</v>
      </c>
      <c r="B224" s="70">
        <v>-8.8982299930648878E-3</v>
      </c>
      <c r="C224" s="70">
        <v>1</v>
      </c>
      <c r="D224" s="71">
        <f t="shared" si="43"/>
        <v>1.7884500000000001</v>
      </c>
      <c r="E224" s="71">
        <f t="shared" si="43"/>
        <v>-8.8982299930648878E-3</v>
      </c>
      <c r="F224" s="11">
        <f t="shared" si="44"/>
        <v>1.7884500000000001</v>
      </c>
      <c r="G224" s="11">
        <f t="shared" si="44"/>
        <v>-8.8982299930648878E-3</v>
      </c>
      <c r="H224" s="11">
        <f t="shared" si="47"/>
        <v>3.1985534025000004</v>
      </c>
      <c r="I224" s="11">
        <f t="shared" si="48"/>
        <v>5.7204528327011257</v>
      </c>
      <c r="J224" s="11">
        <f t="shared" si="49"/>
        <v>10.230743868644328</v>
      </c>
      <c r="K224" s="11">
        <f t="shared" si="50"/>
        <v>-1.5914039431096899E-2</v>
      </c>
      <c r="L224" s="11">
        <f t="shared" si="51"/>
        <v>-2.8461463820545249E-2</v>
      </c>
      <c r="M224" s="11">
        <f t="shared" ca="1" si="45"/>
        <v>-8.1755565273296006E-3</v>
      </c>
      <c r="N224" s="11">
        <f t="shared" ca="1" si="52"/>
        <v>5.2225693807785136E-7</v>
      </c>
      <c r="O224" s="94">
        <f t="shared" ca="1" si="53"/>
        <v>406535095.69569588</v>
      </c>
      <c r="P224" s="11">
        <f t="shared" ca="1" si="54"/>
        <v>1556162670.4336839</v>
      </c>
      <c r="Q224" s="11">
        <f t="shared" ca="1" si="55"/>
        <v>123603228.75419196</v>
      </c>
      <c r="R224" s="12">
        <f t="shared" ca="1" si="46"/>
        <v>-7.2267346573528721E-4</v>
      </c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</row>
    <row r="225" spans="1:35">
      <c r="A225" s="70">
        <v>17909</v>
      </c>
      <c r="B225" s="70">
        <v>-1.1024059996998403E-2</v>
      </c>
      <c r="C225" s="70">
        <v>1</v>
      </c>
      <c r="D225" s="71">
        <f t="shared" si="43"/>
        <v>1.7908999999999999</v>
      </c>
      <c r="E225" s="71">
        <f t="shared" si="43"/>
        <v>-1.1024059996998403E-2</v>
      </c>
      <c r="F225" s="11">
        <f t="shared" si="44"/>
        <v>1.7908999999999999</v>
      </c>
      <c r="G225" s="11">
        <f t="shared" si="44"/>
        <v>-1.1024059996998403E-2</v>
      </c>
      <c r="H225" s="11">
        <f t="shared" si="47"/>
        <v>3.20732281</v>
      </c>
      <c r="I225" s="11">
        <f t="shared" si="48"/>
        <v>5.7439944204289999</v>
      </c>
      <c r="J225" s="11">
        <f t="shared" si="49"/>
        <v>10.286919607546295</v>
      </c>
      <c r="K225" s="11">
        <f t="shared" si="50"/>
        <v>-1.974298904862444E-2</v>
      </c>
      <c r="L225" s="11">
        <f t="shared" si="51"/>
        <v>-3.5357719087181508E-2</v>
      </c>
      <c r="M225" s="11">
        <f t="shared" ca="1" si="45"/>
        <v>-8.2280213460564147E-3</v>
      </c>
      <c r="N225" s="11">
        <f t="shared" ca="1" si="52"/>
        <v>7.8178321375614955E-6</v>
      </c>
      <c r="O225" s="94">
        <f t="shared" ca="1" si="53"/>
        <v>412198787.93464065</v>
      </c>
      <c r="P225" s="11">
        <f t="shared" ca="1" si="54"/>
        <v>1565216394.6143429</v>
      </c>
      <c r="Q225" s="11">
        <f t="shared" ca="1" si="55"/>
        <v>124061204.27244854</v>
      </c>
      <c r="R225" s="12">
        <f t="shared" ca="1" si="46"/>
        <v>-2.7960386509419885E-3</v>
      </c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</row>
    <row r="226" spans="1:35">
      <c r="A226" s="70">
        <v>17909</v>
      </c>
      <c r="B226" s="70">
        <v>-1.1024059996998403E-2</v>
      </c>
      <c r="C226" s="70">
        <v>1</v>
      </c>
      <c r="D226" s="71">
        <f t="shared" si="43"/>
        <v>1.7908999999999999</v>
      </c>
      <c r="E226" s="71">
        <f t="shared" si="43"/>
        <v>-1.1024059996998403E-2</v>
      </c>
      <c r="F226" s="11">
        <f t="shared" si="44"/>
        <v>1.7908999999999999</v>
      </c>
      <c r="G226" s="11">
        <f t="shared" si="44"/>
        <v>-1.1024059996998403E-2</v>
      </c>
      <c r="H226" s="11">
        <f t="shared" si="47"/>
        <v>3.20732281</v>
      </c>
      <c r="I226" s="11">
        <f t="shared" si="48"/>
        <v>5.7439944204289999</v>
      </c>
      <c r="J226" s="11">
        <f t="shared" si="49"/>
        <v>10.286919607546295</v>
      </c>
      <c r="K226" s="11">
        <f t="shared" si="50"/>
        <v>-1.974298904862444E-2</v>
      </c>
      <c r="L226" s="11">
        <f t="shared" si="51"/>
        <v>-3.5357719087181508E-2</v>
      </c>
      <c r="M226" s="11">
        <f t="shared" ca="1" si="45"/>
        <v>-8.2280213460564147E-3</v>
      </c>
      <c r="N226" s="11">
        <f t="shared" ca="1" si="52"/>
        <v>7.8178321375614955E-6</v>
      </c>
      <c r="O226" s="94">
        <f t="shared" ca="1" si="53"/>
        <v>412198787.93464065</v>
      </c>
      <c r="P226" s="11">
        <f t="shared" ca="1" si="54"/>
        <v>1565216394.6143429</v>
      </c>
      <c r="Q226" s="11">
        <f t="shared" ca="1" si="55"/>
        <v>124061204.27244854</v>
      </c>
      <c r="R226" s="12">
        <f t="shared" ca="1" si="46"/>
        <v>-2.7960386509419885E-3</v>
      </c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</row>
    <row r="227" spans="1:35">
      <c r="A227" s="70">
        <v>17927</v>
      </c>
      <c r="B227" s="70">
        <v>-2.4001799974939786E-3</v>
      </c>
      <c r="C227" s="70">
        <v>0.1</v>
      </c>
      <c r="D227" s="71">
        <f t="shared" si="43"/>
        <v>1.7927</v>
      </c>
      <c r="E227" s="71">
        <f t="shared" si="43"/>
        <v>-2.4001799974939786E-3</v>
      </c>
      <c r="F227" s="11">
        <f t="shared" si="44"/>
        <v>0.17927000000000001</v>
      </c>
      <c r="G227" s="11">
        <f t="shared" si="44"/>
        <v>-2.4001799974939788E-4</v>
      </c>
      <c r="H227" s="11">
        <f t="shared" si="47"/>
        <v>0.32137732899999999</v>
      </c>
      <c r="I227" s="11">
        <f t="shared" si="48"/>
        <v>0.57613313769829999</v>
      </c>
      <c r="J227" s="11">
        <f t="shared" si="49"/>
        <v>1.0328338759517424</v>
      </c>
      <c r="K227" s="11">
        <f t="shared" si="50"/>
        <v>-4.3028026815074559E-4</v>
      </c>
      <c r="L227" s="11">
        <f t="shared" si="51"/>
        <v>-7.7136343671384158E-4</v>
      </c>
      <c r="M227" s="11">
        <f t="shared" ca="1" si="45"/>
        <v>-8.2666426613694846E-3</v>
      </c>
      <c r="N227" s="11">
        <f t="shared" ca="1" si="52"/>
        <v>3.4415384186645302E-6</v>
      </c>
      <c r="O227" s="94">
        <f t="shared" ca="1" si="53"/>
        <v>4163625.4142718157</v>
      </c>
      <c r="P227" s="11">
        <f t="shared" ca="1" si="54"/>
        <v>15718339.906038458</v>
      </c>
      <c r="Q227" s="11">
        <f t="shared" ca="1" si="55"/>
        <v>1243946.1931032147</v>
      </c>
      <c r="R227" s="12">
        <f t="shared" ca="1" si="46"/>
        <v>5.866462663875506E-3</v>
      </c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</row>
    <row r="228" spans="1:35">
      <c r="A228" s="70">
        <v>17968</v>
      </c>
      <c r="B228" s="70">
        <v>8.7088000145740807E-4</v>
      </c>
      <c r="C228" s="70">
        <v>0.1</v>
      </c>
      <c r="D228" s="71">
        <f t="shared" si="43"/>
        <v>1.7968</v>
      </c>
      <c r="E228" s="71">
        <f t="shared" si="43"/>
        <v>8.7088000145740807E-4</v>
      </c>
      <c r="F228" s="11">
        <f t="shared" si="44"/>
        <v>0.17968000000000001</v>
      </c>
      <c r="G228" s="11">
        <f t="shared" si="44"/>
        <v>8.7088000145740818E-5</v>
      </c>
      <c r="H228" s="11">
        <f t="shared" si="47"/>
        <v>0.32284902399999998</v>
      </c>
      <c r="I228" s="11">
        <f t="shared" si="48"/>
        <v>0.58009512632319993</v>
      </c>
      <c r="J228" s="11">
        <f t="shared" si="49"/>
        <v>1.0423149229775257</v>
      </c>
      <c r="K228" s="11">
        <f t="shared" si="50"/>
        <v>1.5647971866186711E-4</v>
      </c>
      <c r="L228" s="11">
        <f t="shared" si="51"/>
        <v>2.8116275849164281E-4</v>
      </c>
      <c r="M228" s="11">
        <f t="shared" ca="1" si="45"/>
        <v>-8.3548529136327106E-3</v>
      </c>
      <c r="N228" s="11">
        <f t="shared" ca="1" si="52"/>
        <v>8.5114147820577219E-6</v>
      </c>
      <c r="O228" s="94">
        <f t="shared" ca="1" si="53"/>
        <v>4258534.6290637152</v>
      </c>
      <c r="P228" s="11">
        <f t="shared" ca="1" si="54"/>
        <v>15867979.443837183</v>
      </c>
      <c r="Q228" s="11">
        <f t="shared" ca="1" si="55"/>
        <v>1251443.2828532325</v>
      </c>
      <c r="R228" s="12">
        <f t="shared" ca="1" si="46"/>
        <v>9.2257329150901186E-3</v>
      </c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</row>
    <row r="229" spans="1:35">
      <c r="A229" s="70">
        <v>18045</v>
      </c>
      <c r="B229" s="70">
        <v>-1.261030000023311E-2</v>
      </c>
      <c r="C229" s="70">
        <v>0.5</v>
      </c>
      <c r="D229" s="71">
        <f t="shared" si="43"/>
        <v>1.8045</v>
      </c>
      <c r="E229" s="71">
        <f t="shared" si="43"/>
        <v>-1.261030000023311E-2</v>
      </c>
      <c r="F229" s="11">
        <f t="shared" si="44"/>
        <v>0.90225</v>
      </c>
      <c r="G229" s="11">
        <f t="shared" si="44"/>
        <v>-6.305150000116555E-3</v>
      </c>
      <c r="H229" s="11">
        <f t="shared" si="47"/>
        <v>1.6281101250000001</v>
      </c>
      <c r="I229" s="11">
        <f t="shared" si="48"/>
        <v>2.9379247205625001</v>
      </c>
      <c r="J229" s="11">
        <f t="shared" si="49"/>
        <v>5.3014851582550317</v>
      </c>
      <c r="K229" s="11">
        <f t="shared" si="50"/>
        <v>-1.1377643175210323E-2</v>
      </c>
      <c r="L229" s="11">
        <f t="shared" si="51"/>
        <v>-2.0530957109667028E-2</v>
      </c>
      <c r="M229" s="11">
        <f t="shared" ca="1" si="45"/>
        <v>-8.5214155749114805E-3</v>
      </c>
      <c r="N229" s="11">
        <f t="shared" ca="1" si="52"/>
        <v>8.3594879218188969E-6</v>
      </c>
      <c r="O229" s="94">
        <f t="shared" ca="1" si="53"/>
        <v>110923390.63858545</v>
      </c>
      <c r="P229" s="11">
        <f t="shared" ca="1" si="54"/>
        <v>403620094.20612663</v>
      </c>
      <c r="Q229" s="11">
        <f t="shared" ca="1" si="55"/>
        <v>31628831.09882009</v>
      </c>
      <c r="R229" s="12">
        <f t="shared" ca="1" si="46"/>
        <v>-4.0888844253216296E-3</v>
      </c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</row>
    <row r="230" spans="1:35">
      <c r="A230" s="70">
        <v>18045</v>
      </c>
      <c r="B230" s="70">
        <v>-1.261030000023311E-2</v>
      </c>
      <c r="C230" s="70">
        <v>0.5</v>
      </c>
      <c r="D230" s="71">
        <f t="shared" si="43"/>
        <v>1.8045</v>
      </c>
      <c r="E230" s="71">
        <f t="shared" si="43"/>
        <v>-1.261030000023311E-2</v>
      </c>
      <c r="F230" s="11">
        <f t="shared" si="44"/>
        <v>0.90225</v>
      </c>
      <c r="G230" s="11">
        <f t="shared" si="44"/>
        <v>-6.305150000116555E-3</v>
      </c>
      <c r="H230" s="11">
        <f t="shared" si="47"/>
        <v>1.6281101250000001</v>
      </c>
      <c r="I230" s="11">
        <f t="shared" si="48"/>
        <v>2.9379247205625001</v>
      </c>
      <c r="J230" s="11">
        <f t="shared" si="49"/>
        <v>5.3014851582550317</v>
      </c>
      <c r="K230" s="11">
        <f t="shared" si="50"/>
        <v>-1.1377643175210323E-2</v>
      </c>
      <c r="L230" s="11">
        <f t="shared" si="51"/>
        <v>-2.0530957109667028E-2</v>
      </c>
      <c r="M230" s="11">
        <f t="shared" ca="1" si="45"/>
        <v>-8.5214155749114805E-3</v>
      </c>
      <c r="N230" s="11">
        <f t="shared" ca="1" si="52"/>
        <v>8.3594879218188969E-6</v>
      </c>
      <c r="O230" s="94">
        <f t="shared" ca="1" si="53"/>
        <v>110923390.63858545</v>
      </c>
      <c r="P230" s="11">
        <f t="shared" ca="1" si="54"/>
        <v>403620094.20612663</v>
      </c>
      <c r="Q230" s="11">
        <f t="shared" ca="1" si="55"/>
        <v>31628831.09882009</v>
      </c>
      <c r="R230" s="12">
        <f t="shared" ca="1" si="46"/>
        <v>-4.0888844253216296E-3</v>
      </c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</row>
    <row r="231" spans="1:35">
      <c r="A231" s="70">
        <v>18045</v>
      </c>
      <c r="B231" s="70">
        <v>-1.1010299996996764E-2</v>
      </c>
      <c r="C231" s="70">
        <v>0.5</v>
      </c>
      <c r="D231" s="71">
        <f t="shared" si="43"/>
        <v>1.8045</v>
      </c>
      <c r="E231" s="71">
        <f t="shared" si="43"/>
        <v>-1.1010299996996764E-2</v>
      </c>
      <c r="F231" s="11">
        <f t="shared" si="44"/>
        <v>0.90225</v>
      </c>
      <c r="G231" s="11">
        <f t="shared" si="44"/>
        <v>-5.505149998498382E-3</v>
      </c>
      <c r="H231" s="11">
        <f t="shared" si="47"/>
        <v>1.6281101250000001</v>
      </c>
      <c r="I231" s="11">
        <f t="shared" si="48"/>
        <v>2.9379247205625001</v>
      </c>
      <c r="J231" s="11">
        <f t="shared" si="49"/>
        <v>5.3014851582550317</v>
      </c>
      <c r="K231" s="11">
        <f t="shared" si="50"/>
        <v>-9.9340431722903296E-3</v>
      </c>
      <c r="L231" s="11">
        <f t="shared" si="51"/>
        <v>-1.7925980904397901E-2</v>
      </c>
      <c r="M231" s="11">
        <f t="shared" ca="1" si="45"/>
        <v>-8.5214155749114805E-3</v>
      </c>
      <c r="N231" s="11">
        <f t="shared" ca="1" si="52"/>
        <v>3.0972728332493983E-6</v>
      </c>
      <c r="O231" s="94">
        <f t="shared" ca="1" si="53"/>
        <v>110923390.63858545</v>
      </c>
      <c r="P231" s="11">
        <f t="shared" ca="1" si="54"/>
        <v>403620094.20612663</v>
      </c>
      <c r="Q231" s="11">
        <f t="shared" ca="1" si="55"/>
        <v>31628831.09882009</v>
      </c>
      <c r="R231" s="12">
        <f t="shared" ca="1" si="46"/>
        <v>-2.4888844220852836E-3</v>
      </c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</row>
    <row r="232" spans="1:35">
      <c r="A232" s="70">
        <v>18045</v>
      </c>
      <c r="B232" s="70">
        <v>-1.231030000053579E-2</v>
      </c>
      <c r="C232" s="70">
        <v>1</v>
      </c>
      <c r="D232" s="71">
        <f t="shared" si="43"/>
        <v>1.8045</v>
      </c>
      <c r="E232" s="71">
        <f t="shared" si="43"/>
        <v>-1.231030000053579E-2</v>
      </c>
      <c r="F232" s="11">
        <f t="shared" si="44"/>
        <v>1.8045</v>
      </c>
      <c r="G232" s="11">
        <f t="shared" si="44"/>
        <v>-1.231030000053579E-2</v>
      </c>
      <c r="H232" s="11">
        <f t="shared" si="47"/>
        <v>3.2562202500000001</v>
      </c>
      <c r="I232" s="11">
        <f t="shared" si="48"/>
        <v>5.8758494411250002</v>
      </c>
      <c r="J232" s="11">
        <f t="shared" si="49"/>
        <v>10.602970316510063</v>
      </c>
      <c r="K232" s="11">
        <f t="shared" si="50"/>
        <v>-2.2213936350966832E-2</v>
      </c>
      <c r="L232" s="11">
        <f t="shared" si="51"/>
        <v>-4.008504814531965E-2</v>
      </c>
      <c r="M232" s="11">
        <f t="shared" ca="1" si="45"/>
        <v>-8.5214155749114805E-3</v>
      </c>
      <c r="N232" s="11">
        <f t="shared" ca="1" si="52"/>
        <v>1.4355645190738454E-5</v>
      </c>
      <c r="O232" s="94">
        <f t="shared" ca="1" si="53"/>
        <v>443693562.55434179</v>
      </c>
      <c r="P232" s="11">
        <f t="shared" ca="1" si="54"/>
        <v>1614480376.8245065</v>
      </c>
      <c r="Q232" s="11">
        <f t="shared" ca="1" si="55"/>
        <v>126515324.39528036</v>
      </c>
      <c r="R232" s="12">
        <f t="shared" ca="1" si="46"/>
        <v>-3.7888844256243094E-3</v>
      </c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</row>
    <row r="233" spans="1:35">
      <c r="A233" s="70">
        <v>18052</v>
      </c>
      <c r="B233" s="70">
        <v>-1.8176800003857352E-3</v>
      </c>
      <c r="C233" s="70">
        <v>0.1</v>
      </c>
      <c r="D233" s="71">
        <f t="shared" si="43"/>
        <v>1.8051999999999999</v>
      </c>
      <c r="E233" s="71">
        <f t="shared" si="43"/>
        <v>-1.8176800003857352E-3</v>
      </c>
      <c r="F233" s="11">
        <f t="shared" si="44"/>
        <v>0.18052000000000001</v>
      </c>
      <c r="G233" s="11">
        <f t="shared" si="44"/>
        <v>-1.8176800003857354E-4</v>
      </c>
      <c r="H233" s="11">
        <f t="shared" si="47"/>
        <v>0.32587470400000002</v>
      </c>
      <c r="I233" s="11">
        <f t="shared" si="48"/>
        <v>0.58826901566080003</v>
      </c>
      <c r="J233" s="11">
        <f t="shared" si="49"/>
        <v>1.0619432270708762</v>
      </c>
      <c r="K233" s="11">
        <f t="shared" si="50"/>
        <v>-3.2812759366963293E-4</v>
      </c>
      <c r="L233" s="11">
        <f t="shared" si="51"/>
        <v>-5.923359320924213E-4</v>
      </c>
      <c r="M233" s="11">
        <f t="shared" ca="1" si="45"/>
        <v>-8.5366158464187138E-3</v>
      </c>
      <c r="N233" s="11">
        <f t="shared" ca="1" si="52"/>
        <v>4.5144098903106896E-6</v>
      </c>
      <c r="O233" s="94">
        <f t="shared" ca="1" si="53"/>
        <v>4453158.2043870185</v>
      </c>
      <c r="P233" s="11">
        <f t="shared" ca="1" si="54"/>
        <v>16169691.868399175</v>
      </c>
      <c r="Q233" s="11">
        <f t="shared" ca="1" si="55"/>
        <v>1266375.416472136</v>
      </c>
      <c r="R233" s="12">
        <f t="shared" ca="1" si="46"/>
        <v>6.7189358460329786E-3</v>
      </c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</row>
    <row r="234" spans="1:35">
      <c r="A234" s="70">
        <v>18103</v>
      </c>
      <c r="B234" s="70">
        <v>-1.3100019998091739E-2</v>
      </c>
      <c r="C234" s="70">
        <v>1</v>
      </c>
      <c r="D234" s="71">
        <f t="shared" si="43"/>
        <v>1.8103</v>
      </c>
      <c r="E234" s="71">
        <f t="shared" si="43"/>
        <v>-1.3100019998091739E-2</v>
      </c>
      <c r="F234" s="11">
        <f t="shared" si="44"/>
        <v>1.8103</v>
      </c>
      <c r="G234" s="11">
        <f t="shared" si="44"/>
        <v>-1.3100019998091739E-2</v>
      </c>
      <c r="H234" s="11">
        <f t="shared" si="47"/>
        <v>3.2771860900000003</v>
      </c>
      <c r="I234" s="11">
        <f t="shared" si="48"/>
        <v>5.9326899787270007</v>
      </c>
      <c r="J234" s="11">
        <f t="shared" si="49"/>
        <v>10.73994866848949</v>
      </c>
      <c r="K234" s="11">
        <f t="shared" si="50"/>
        <v>-2.3714966202545474E-2</v>
      </c>
      <c r="L234" s="11">
        <f t="shared" si="51"/>
        <v>-4.2931203316468075E-2</v>
      </c>
      <c r="M234" s="11">
        <f t="shared" ca="1" si="45"/>
        <v>-8.6476535206220159E-3</v>
      </c>
      <c r="N234" s="11">
        <f t="shared" ca="1" si="52"/>
        <v>1.9823567249696149E-5</v>
      </c>
      <c r="O234" s="94">
        <f t="shared" ca="1" si="53"/>
        <v>457134154.58220059</v>
      </c>
      <c r="P234" s="11">
        <f t="shared" ca="1" si="54"/>
        <v>1634959253.0083337</v>
      </c>
      <c r="Q234" s="11">
        <f t="shared" ca="1" si="55"/>
        <v>127515682.72347853</v>
      </c>
      <c r="R234" s="12">
        <f t="shared" ca="1" si="46"/>
        <v>-4.4523664774697227E-3</v>
      </c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</row>
    <row r="235" spans="1:35">
      <c r="A235" s="70">
        <v>18429</v>
      </c>
      <c r="B235" s="70">
        <v>-1.4400859996385407E-2</v>
      </c>
      <c r="C235" s="70">
        <v>1</v>
      </c>
      <c r="D235" s="71">
        <f t="shared" si="43"/>
        <v>1.8429</v>
      </c>
      <c r="E235" s="71">
        <f t="shared" si="43"/>
        <v>-1.4400859996385407E-2</v>
      </c>
      <c r="F235" s="11">
        <f t="shared" si="44"/>
        <v>1.8429</v>
      </c>
      <c r="G235" s="11">
        <f t="shared" si="44"/>
        <v>-1.4400859996385407E-2</v>
      </c>
      <c r="H235" s="11">
        <f t="shared" si="47"/>
        <v>3.3962804100000001</v>
      </c>
      <c r="I235" s="11">
        <f t="shared" si="48"/>
        <v>6.2590051675890006</v>
      </c>
      <c r="J235" s="11">
        <f t="shared" si="49"/>
        <v>11.534720623349768</v>
      </c>
      <c r="K235" s="11">
        <f t="shared" si="50"/>
        <v>-2.6539344887338667E-2</v>
      </c>
      <c r="L235" s="11">
        <f t="shared" si="51"/>
        <v>-4.890935869287643E-2</v>
      </c>
      <c r="M235" s="11">
        <f t="shared" ca="1" si="45"/>
        <v>-9.3695909225097011E-3</v>
      </c>
      <c r="N235" s="11">
        <f t="shared" ca="1" si="52"/>
        <v>2.5313668493738101E-5</v>
      </c>
      <c r="O235" s="94">
        <f t="shared" ca="1" si="53"/>
        <v>532278392.16296452</v>
      </c>
      <c r="P235" s="11">
        <f t="shared" ca="1" si="54"/>
        <v>1743690305.3622191</v>
      </c>
      <c r="Q235" s="11">
        <f t="shared" ca="1" si="55"/>
        <v>132603367.13273458</v>
      </c>
      <c r="R235" s="12">
        <f t="shared" ca="1" si="46"/>
        <v>-5.0312690738757056E-3</v>
      </c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</row>
    <row r="236" spans="1:35">
      <c r="A236" s="70">
        <v>18563</v>
      </c>
      <c r="B236" s="70">
        <v>1.1243580003792886E-2</v>
      </c>
      <c r="C236" s="70">
        <v>1</v>
      </c>
      <c r="D236" s="71">
        <f t="shared" si="43"/>
        <v>1.8563000000000001</v>
      </c>
      <c r="E236" s="71">
        <f t="shared" si="43"/>
        <v>1.1243580003792886E-2</v>
      </c>
      <c r="F236" s="11">
        <f t="shared" si="44"/>
        <v>1.8563000000000001</v>
      </c>
      <c r="G236" s="11">
        <f t="shared" si="44"/>
        <v>1.1243580003792886E-2</v>
      </c>
      <c r="H236" s="11">
        <f t="shared" si="47"/>
        <v>3.4458496900000002</v>
      </c>
      <c r="I236" s="11">
        <f t="shared" si="48"/>
        <v>6.3965307795470006</v>
      </c>
      <c r="J236" s="11">
        <f t="shared" si="49"/>
        <v>11.873880086073097</v>
      </c>
      <c r="K236" s="11">
        <f t="shared" si="50"/>
        <v>2.0871457561040734E-2</v>
      </c>
      <c r="L236" s="11">
        <f t="shared" si="51"/>
        <v>3.8743686670559919E-2</v>
      </c>
      <c r="M236" s="11">
        <f t="shared" ca="1" si="45"/>
        <v>-9.6724404942893777E-3</v>
      </c>
      <c r="N236" s="11">
        <f t="shared" ca="1" si="52"/>
        <v>4.3747991347619741E-4</v>
      </c>
      <c r="O236" s="94">
        <f t="shared" ca="1" si="53"/>
        <v>562733153.54080307</v>
      </c>
      <c r="P236" s="11">
        <f t="shared" ca="1" si="54"/>
        <v>1785029193.1931326</v>
      </c>
      <c r="Q236" s="11">
        <f t="shared" ca="1" si="55"/>
        <v>134422081.5855628</v>
      </c>
      <c r="R236" s="12">
        <f t="shared" ca="1" si="46"/>
        <v>2.0916020498082263E-2</v>
      </c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</row>
    <row r="237" spans="1:35">
      <c r="A237" s="70">
        <v>18629</v>
      </c>
      <c r="B237" s="70">
        <v>4.6311400001286529E-3</v>
      </c>
      <c r="C237" s="70">
        <v>0.1</v>
      </c>
      <c r="D237" s="71">
        <f t="shared" si="43"/>
        <v>1.8629</v>
      </c>
      <c r="E237" s="71">
        <f t="shared" si="43"/>
        <v>4.6311400001286529E-3</v>
      </c>
      <c r="F237" s="11">
        <f t="shared" si="44"/>
        <v>0.18629000000000001</v>
      </c>
      <c r="G237" s="11">
        <f t="shared" si="44"/>
        <v>4.6311400001286529E-4</v>
      </c>
      <c r="H237" s="11">
        <f t="shared" si="47"/>
        <v>0.34703964100000001</v>
      </c>
      <c r="I237" s="11">
        <f t="shared" si="48"/>
        <v>0.64650014721890003</v>
      </c>
      <c r="J237" s="11">
        <f t="shared" si="49"/>
        <v>1.2043651242540889</v>
      </c>
      <c r="K237" s="11">
        <f t="shared" si="50"/>
        <v>8.6273507062396674E-4</v>
      </c>
      <c r="L237" s="11">
        <f t="shared" si="51"/>
        <v>1.6071891630653876E-3</v>
      </c>
      <c r="M237" s="11">
        <f t="shared" ca="1" si="45"/>
        <v>-9.8229119950762923E-3</v>
      </c>
      <c r="N237" s="11">
        <f t="shared" ca="1" si="52"/>
        <v>2.0891961908008809E-5</v>
      </c>
      <c r="O237" s="94">
        <f t="shared" ca="1" si="53"/>
        <v>5775915.0682399832</v>
      </c>
      <c r="P237" s="11">
        <f t="shared" ca="1" si="54"/>
        <v>18046278.171455141</v>
      </c>
      <c r="Q237" s="11">
        <f t="shared" ca="1" si="55"/>
        <v>1352577.0325716329</v>
      </c>
      <c r="R237" s="12">
        <f t="shared" ca="1" si="46"/>
        <v>1.4454051995204945E-2</v>
      </c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</row>
    <row r="238" spans="1:35">
      <c r="A238" s="70">
        <v>18645</v>
      </c>
      <c r="B238" s="70">
        <v>-1.8214299998362549E-2</v>
      </c>
      <c r="C238" s="70">
        <v>0.1</v>
      </c>
      <c r="D238" s="71">
        <f t="shared" si="43"/>
        <v>1.8645</v>
      </c>
      <c r="E238" s="71">
        <f t="shared" si="43"/>
        <v>-1.8214299998362549E-2</v>
      </c>
      <c r="F238" s="11">
        <f t="shared" si="44"/>
        <v>0.18645</v>
      </c>
      <c r="G238" s="11">
        <f t="shared" si="44"/>
        <v>-1.8214299998362549E-3</v>
      </c>
      <c r="H238" s="11">
        <f t="shared" si="47"/>
        <v>0.34763602500000002</v>
      </c>
      <c r="I238" s="11">
        <f t="shared" si="48"/>
        <v>0.64816736861250002</v>
      </c>
      <c r="J238" s="11">
        <f t="shared" si="49"/>
        <v>1.2085080587780064</v>
      </c>
      <c r="K238" s="11">
        <f t="shared" si="50"/>
        <v>-3.3960562346946974E-3</v>
      </c>
      <c r="L238" s="11">
        <f t="shared" si="51"/>
        <v>-6.3319468495882632E-3</v>
      </c>
      <c r="M238" s="11">
        <f t="shared" ca="1" si="45"/>
        <v>-9.8595198213021103E-3</v>
      </c>
      <c r="N238" s="11">
        <f t="shared" ca="1" si="52"/>
        <v>6.9802351807002055E-6</v>
      </c>
      <c r="O238" s="94">
        <f t="shared" ca="1" si="53"/>
        <v>5811775.1747943051</v>
      </c>
      <c r="P238" s="11">
        <f t="shared" ca="1" si="54"/>
        <v>18093015.398613654</v>
      </c>
      <c r="Q238" s="11">
        <f t="shared" ca="1" si="55"/>
        <v>1354542.3175808522</v>
      </c>
      <c r="R238" s="12">
        <f t="shared" ca="1" si="46"/>
        <v>-8.3547801770604384E-3</v>
      </c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</row>
    <row r="239" spans="1:35">
      <c r="A239" s="70">
        <v>19009</v>
      </c>
      <c r="B239" s="70">
        <v>-1.2198060001537669E-2</v>
      </c>
      <c r="C239" s="70">
        <v>0.1</v>
      </c>
      <c r="D239" s="71">
        <f t="shared" si="43"/>
        <v>1.9009</v>
      </c>
      <c r="E239" s="71">
        <f t="shared" si="43"/>
        <v>-1.2198060001537669E-2</v>
      </c>
      <c r="F239" s="11">
        <f t="shared" si="44"/>
        <v>0.19009000000000001</v>
      </c>
      <c r="G239" s="11">
        <f t="shared" si="44"/>
        <v>-1.2198060001537671E-3</v>
      </c>
      <c r="H239" s="11">
        <f t="shared" si="47"/>
        <v>0.36134208100000004</v>
      </c>
      <c r="I239" s="11">
        <f t="shared" si="48"/>
        <v>0.68687516177290009</v>
      </c>
      <c r="J239" s="11">
        <f t="shared" si="49"/>
        <v>1.3056809950141057</v>
      </c>
      <c r="K239" s="11">
        <f t="shared" si="50"/>
        <v>-2.3187292256922959E-3</v>
      </c>
      <c r="L239" s="11">
        <f t="shared" si="51"/>
        <v>-4.4076723851184853E-3</v>
      </c>
      <c r="M239" s="11">
        <f t="shared" ca="1" si="45"/>
        <v>-1.070604140467625E-2</v>
      </c>
      <c r="N239" s="11">
        <f t="shared" ca="1" si="52"/>
        <v>2.226119493380318E-7</v>
      </c>
      <c r="O239" s="94">
        <f t="shared" ca="1" si="53"/>
        <v>6606701.1411927035</v>
      </c>
      <c r="P239" s="11">
        <f t="shared" ca="1" si="54"/>
        <v>19071200.133587681</v>
      </c>
      <c r="Q239" s="11">
        <f t="shared" ca="1" si="55"/>
        <v>1392748.8708172124</v>
      </c>
      <c r="R239" s="12">
        <f t="shared" ca="1" si="46"/>
        <v>-1.4920185968614191E-3</v>
      </c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</row>
    <row r="240" spans="1:35">
      <c r="A240" s="70">
        <v>19009</v>
      </c>
      <c r="B240" s="70">
        <v>-1.9805999909294769E-4</v>
      </c>
      <c r="C240" s="70">
        <v>0.1</v>
      </c>
      <c r="D240" s="71">
        <f t="shared" si="43"/>
        <v>1.9009</v>
      </c>
      <c r="E240" s="71">
        <f t="shared" si="43"/>
        <v>-1.9805999909294769E-4</v>
      </c>
      <c r="F240" s="11">
        <f t="shared" si="44"/>
        <v>0.19009000000000001</v>
      </c>
      <c r="G240" s="11">
        <f t="shared" si="44"/>
        <v>-1.9805999909294772E-5</v>
      </c>
      <c r="H240" s="11">
        <f t="shared" si="47"/>
        <v>0.36134208100000004</v>
      </c>
      <c r="I240" s="11">
        <f t="shared" si="48"/>
        <v>0.68687516177290009</v>
      </c>
      <c r="J240" s="11">
        <f t="shared" si="49"/>
        <v>1.3056809950141057</v>
      </c>
      <c r="K240" s="11">
        <f t="shared" si="50"/>
        <v>-3.7649225227578434E-5</v>
      </c>
      <c r="L240" s="11">
        <f t="shared" si="51"/>
        <v>-7.1567412235103842E-5</v>
      </c>
      <c r="M240" s="11">
        <f t="shared" ca="1" si="45"/>
        <v>-1.070604140467625E-2</v>
      </c>
      <c r="N240" s="11">
        <f t="shared" ca="1" si="52"/>
        <v>1.1041767322008445E-5</v>
      </c>
      <c r="O240" s="94">
        <f t="shared" ca="1" si="53"/>
        <v>6606701.1411927035</v>
      </c>
      <c r="P240" s="11">
        <f t="shared" ca="1" si="54"/>
        <v>19071200.133587681</v>
      </c>
      <c r="Q240" s="11">
        <f t="shared" ca="1" si="55"/>
        <v>1392748.8708172124</v>
      </c>
      <c r="R240" s="12">
        <f t="shared" ca="1" si="46"/>
        <v>1.0507981405583303E-2</v>
      </c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</row>
    <row r="241" spans="1:35">
      <c r="A241" s="70">
        <v>19183</v>
      </c>
      <c r="B241" s="70">
        <v>9.7327799958293326E-3</v>
      </c>
      <c r="C241" s="70">
        <v>0.1</v>
      </c>
      <c r="D241" s="71">
        <f t="shared" si="43"/>
        <v>1.9182999999999999</v>
      </c>
      <c r="E241" s="71">
        <f t="shared" si="43"/>
        <v>9.7327799958293326E-3</v>
      </c>
      <c r="F241" s="11">
        <f t="shared" si="44"/>
        <v>0.19183</v>
      </c>
      <c r="G241" s="11">
        <f t="shared" si="44"/>
        <v>9.7327799958293328E-4</v>
      </c>
      <c r="H241" s="11">
        <f t="shared" si="47"/>
        <v>0.367987489</v>
      </c>
      <c r="I241" s="11">
        <f t="shared" si="48"/>
        <v>0.70591040014869999</v>
      </c>
      <c r="J241" s="11">
        <f t="shared" si="49"/>
        <v>1.3541479206052511</v>
      </c>
      <c r="K241" s="11">
        <f t="shared" si="50"/>
        <v>1.8670391865999408E-3</v>
      </c>
      <c r="L241" s="11">
        <f t="shared" si="51"/>
        <v>3.5815412716546664E-3</v>
      </c>
      <c r="M241" s="11">
        <f t="shared" ca="1" si="45"/>
        <v>-1.1119964817441583E-2</v>
      </c>
      <c r="N241" s="11">
        <f t="shared" ca="1" si="52"/>
        <v>4.3483696624739708E-5</v>
      </c>
      <c r="O241" s="94">
        <f t="shared" ca="1" si="53"/>
        <v>6969348.9103192668</v>
      </c>
      <c r="P241" s="11">
        <f t="shared" ca="1" si="54"/>
        <v>19478555.671487469</v>
      </c>
      <c r="Q241" s="11">
        <f t="shared" ca="1" si="55"/>
        <v>1406516.6438316607</v>
      </c>
      <c r="R241" s="12">
        <f t="shared" ca="1" si="46"/>
        <v>2.0852744813270915E-2</v>
      </c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</row>
    <row r="242" spans="1:35">
      <c r="A242" s="70">
        <v>19191</v>
      </c>
      <c r="B242" s="70">
        <v>-1.6889940001419745E-2</v>
      </c>
      <c r="C242" s="70">
        <v>0.5</v>
      </c>
      <c r="D242" s="71">
        <f t="shared" si="43"/>
        <v>1.9191</v>
      </c>
      <c r="E242" s="71">
        <f t="shared" si="43"/>
        <v>-1.6889940001419745E-2</v>
      </c>
      <c r="F242" s="11">
        <f t="shared" si="44"/>
        <v>0.95955000000000001</v>
      </c>
      <c r="G242" s="11">
        <f t="shared" si="44"/>
        <v>-8.4449700007098727E-3</v>
      </c>
      <c r="H242" s="11">
        <f t="shared" si="47"/>
        <v>1.841472405</v>
      </c>
      <c r="I242" s="11">
        <f t="shared" si="48"/>
        <v>3.5339696924355</v>
      </c>
      <c r="J242" s="11">
        <f t="shared" si="49"/>
        <v>6.7820412367529679</v>
      </c>
      <c r="K242" s="11">
        <f t="shared" si="50"/>
        <v>-1.6206741928362318E-2</v>
      </c>
      <c r="L242" s="11">
        <f t="shared" si="51"/>
        <v>-3.1102358434720125E-2</v>
      </c>
      <c r="M242" s="11">
        <f t="shared" ca="1" si="45"/>
        <v>-1.1139139921440007E-2</v>
      </c>
      <c r="N242" s="11">
        <f t="shared" ca="1" si="52"/>
        <v>1.6535850779947482E-5</v>
      </c>
      <c r="O242" s="94">
        <f t="shared" ca="1" si="53"/>
        <v>174642643.68427685</v>
      </c>
      <c r="P242" s="11">
        <f t="shared" ca="1" si="54"/>
        <v>487407755.32999456</v>
      </c>
      <c r="Q242" s="11">
        <f t="shared" ca="1" si="55"/>
        <v>35176961.823114596</v>
      </c>
      <c r="R242" s="12">
        <f t="shared" ca="1" si="46"/>
        <v>-5.7508000799797385E-3</v>
      </c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</row>
    <row r="243" spans="1:35">
      <c r="A243" s="70">
        <v>19191</v>
      </c>
      <c r="B243" s="70">
        <v>-1.5989939995051827E-2</v>
      </c>
      <c r="C243" s="70">
        <v>0.5</v>
      </c>
      <c r="D243" s="71">
        <f t="shared" si="43"/>
        <v>1.9191</v>
      </c>
      <c r="E243" s="71">
        <f t="shared" si="43"/>
        <v>-1.5989939995051827E-2</v>
      </c>
      <c r="F243" s="11">
        <f t="shared" si="44"/>
        <v>0.95955000000000001</v>
      </c>
      <c r="G243" s="11">
        <f t="shared" si="44"/>
        <v>-7.9949699975259136E-3</v>
      </c>
      <c r="H243" s="11">
        <f t="shared" si="47"/>
        <v>1.841472405</v>
      </c>
      <c r="I243" s="11">
        <f t="shared" si="48"/>
        <v>3.5339696924355</v>
      </c>
      <c r="J243" s="11">
        <f t="shared" si="49"/>
        <v>6.7820412367529679</v>
      </c>
      <c r="K243" s="11">
        <f t="shared" si="50"/>
        <v>-1.5343146922251982E-2</v>
      </c>
      <c r="L243" s="11">
        <f t="shared" si="51"/>
        <v>-2.9445033258493777E-2</v>
      </c>
      <c r="M243" s="11">
        <f t="shared" ca="1" si="45"/>
        <v>-1.1139139921440007E-2</v>
      </c>
      <c r="N243" s="11">
        <f t="shared" ca="1" si="52"/>
        <v>1.1765130677076221E-5</v>
      </c>
      <c r="O243" s="94">
        <f t="shared" ca="1" si="53"/>
        <v>174642643.68427685</v>
      </c>
      <c r="P243" s="11">
        <f t="shared" ca="1" si="54"/>
        <v>487407755.32999456</v>
      </c>
      <c r="Q243" s="11">
        <f t="shared" ca="1" si="55"/>
        <v>35176961.823114596</v>
      </c>
      <c r="R243" s="12">
        <f t="shared" ca="1" si="46"/>
        <v>-4.8508000736118204E-3</v>
      </c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</row>
    <row r="244" spans="1:35">
      <c r="A244" s="70">
        <v>19191</v>
      </c>
      <c r="B244" s="70">
        <v>-1.6589939994446468E-2</v>
      </c>
      <c r="C244" s="70">
        <v>1</v>
      </c>
      <c r="D244" s="71">
        <f t="shared" si="43"/>
        <v>1.9191</v>
      </c>
      <c r="E244" s="71">
        <f t="shared" si="43"/>
        <v>-1.6589939994446468E-2</v>
      </c>
      <c r="F244" s="11">
        <f t="shared" si="44"/>
        <v>1.9191</v>
      </c>
      <c r="G244" s="11">
        <f t="shared" si="44"/>
        <v>-1.6589939994446468E-2</v>
      </c>
      <c r="H244" s="11">
        <f t="shared" si="47"/>
        <v>3.68294481</v>
      </c>
      <c r="I244" s="11">
        <f t="shared" si="48"/>
        <v>7.0679393848709999</v>
      </c>
      <c r="J244" s="11">
        <f t="shared" si="49"/>
        <v>13.564082473505936</v>
      </c>
      <c r="K244" s="11">
        <f t="shared" si="50"/>
        <v>-3.1837753843342219E-2</v>
      </c>
      <c r="L244" s="11">
        <f t="shared" si="51"/>
        <v>-6.1099833400758051E-2</v>
      </c>
      <c r="M244" s="11">
        <f t="shared" ca="1" si="45"/>
        <v>-1.1139139921440007E-2</v>
      </c>
      <c r="N244" s="11">
        <f t="shared" ca="1" si="52"/>
        <v>2.9711221435887236E-5</v>
      </c>
      <c r="O244" s="94">
        <f t="shared" ca="1" si="53"/>
        <v>698570574.7371074</v>
      </c>
      <c r="P244" s="11">
        <f t="shared" ca="1" si="54"/>
        <v>1949631021.3199782</v>
      </c>
      <c r="Q244" s="11">
        <f t="shared" ca="1" si="55"/>
        <v>140707847.29245839</v>
      </c>
      <c r="R244" s="12">
        <f t="shared" ca="1" si="46"/>
        <v>-5.4508000730064607E-3</v>
      </c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</row>
    <row r="245" spans="1:35">
      <c r="A245" s="70">
        <v>19696</v>
      </c>
      <c r="B245" s="70">
        <v>-1.2436639997758903E-2</v>
      </c>
      <c r="C245" s="70">
        <v>0.1</v>
      </c>
      <c r="D245" s="71">
        <f t="shared" si="43"/>
        <v>1.9696</v>
      </c>
      <c r="E245" s="71">
        <f t="shared" si="43"/>
        <v>-1.2436639997758903E-2</v>
      </c>
      <c r="F245" s="11">
        <f t="shared" si="44"/>
        <v>0.19696000000000002</v>
      </c>
      <c r="G245" s="11">
        <f t="shared" si="44"/>
        <v>-1.2436639997758904E-3</v>
      </c>
      <c r="H245" s="11">
        <f t="shared" si="47"/>
        <v>0.38793241600000006</v>
      </c>
      <c r="I245" s="11">
        <f t="shared" si="48"/>
        <v>0.76407168655360014</v>
      </c>
      <c r="J245" s="11">
        <f t="shared" si="49"/>
        <v>1.5049155938359708</v>
      </c>
      <c r="K245" s="11">
        <f t="shared" si="50"/>
        <v>-2.4495206139585938E-3</v>
      </c>
      <c r="L245" s="11">
        <f t="shared" si="51"/>
        <v>-4.8245758012528464E-3</v>
      </c>
      <c r="M245" s="11">
        <f t="shared" ca="1" si="45"/>
        <v>-1.2375215528016813E-2</v>
      </c>
      <c r="N245" s="11">
        <f t="shared" ca="1" si="52"/>
        <v>3.7729654830969144E-10</v>
      </c>
      <c r="O245" s="94">
        <f t="shared" ca="1" si="53"/>
        <v>7952357.8425615262</v>
      </c>
      <c r="P245" s="11">
        <f t="shared" ca="1" si="54"/>
        <v>20436595.525658511</v>
      </c>
      <c r="Q245" s="11">
        <f t="shared" ca="1" si="55"/>
        <v>1429684.4301661998</v>
      </c>
      <c r="R245" s="12">
        <f t="shared" ca="1" si="46"/>
        <v>-6.1424469742089871E-5</v>
      </c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</row>
    <row r="246" spans="1:35">
      <c r="A246" s="70">
        <v>19787.5</v>
      </c>
      <c r="B246" s="70">
        <v>-1.9902499989257194E-3</v>
      </c>
      <c r="C246" s="70">
        <v>0.1</v>
      </c>
      <c r="D246" s="71">
        <f t="shared" si="43"/>
        <v>1.97875</v>
      </c>
      <c r="E246" s="71">
        <f t="shared" si="43"/>
        <v>-1.9902499989257194E-3</v>
      </c>
      <c r="F246" s="11">
        <f t="shared" si="44"/>
        <v>0.19787500000000002</v>
      </c>
      <c r="G246" s="11">
        <f t="shared" si="44"/>
        <v>-1.9902499989257196E-4</v>
      </c>
      <c r="H246" s="11">
        <f t="shared" si="47"/>
        <v>0.39154515625000003</v>
      </c>
      <c r="I246" s="11">
        <f t="shared" si="48"/>
        <v>0.7747699779296876</v>
      </c>
      <c r="J246" s="11">
        <f t="shared" si="49"/>
        <v>1.5330760938283694</v>
      </c>
      <c r="K246" s="11">
        <f t="shared" si="50"/>
        <v>-3.9382071853742679E-4</v>
      </c>
      <c r="L246" s="11">
        <f t="shared" si="51"/>
        <v>-7.792727468059333E-4</v>
      </c>
      <c r="M246" s="11">
        <f t="shared" ca="1" si="45"/>
        <v>-1.2604581080601418E-2</v>
      </c>
      <c r="N246" s="11">
        <f t="shared" ca="1" si="52"/>
        <v>1.126640243114268E-5</v>
      </c>
      <c r="O246" s="94">
        <f t="shared" ca="1" si="53"/>
        <v>8111988.6261109188</v>
      </c>
      <c r="P246" s="11">
        <f t="shared" ca="1" si="54"/>
        <v>20567809.34745916</v>
      </c>
      <c r="Q246" s="11">
        <f t="shared" ca="1" si="55"/>
        <v>1431046.2113234703</v>
      </c>
      <c r="R246" s="12">
        <f t="shared" ca="1" si="46"/>
        <v>1.0614331081675699E-2</v>
      </c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</row>
    <row r="247" spans="1:35">
      <c r="A247" s="70">
        <v>19812</v>
      </c>
      <c r="B247" s="70">
        <v>-1.5816079998330679E-2</v>
      </c>
      <c r="C247" s="70">
        <v>0.1</v>
      </c>
      <c r="D247" s="71">
        <f t="shared" si="43"/>
        <v>1.9812000000000001</v>
      </c>
      <c r="E247" s="71">
        <f t="shared" si="43"/>
        <v>-1.5816079998330679E-2</v>
      </c>
      <c r="F247" s="11">
        <f t="shared" si="44"/>
        <v>0.19812000000000002</v>
      </c>
      <c r="G247" s="11">
        <f t="shared" si="44"/>
        <v>-1.581607999833068E-3</v>
      </c>
      <c r="H247" s="11">
        <f t="shared" si="47"/>
        <v>0.39251534400000004</v>
      </c>
      <c r="I247" s="11">
        <f t="shared" si="48"/>
        <v>0.77765139953280016</v>
      </c>
      <c r="J247" s="11">
        <f t="shared" si="49"/>
        <v>1.5406829527543837</v>
      </c>
      <c r="K247" s="11">
        <f t="shared" si="50"/>
        <v>-3.1334817692692742E-3</v>
      </c>
      <c r="L247" s="11">
        <f t="shared" si="51"/>
        <v>-6.2080540812762862E-3</v>
      </c>
      <c r="M247" s="11">
        <f t="shared" ca="1" si="45"/>
        <v>-1.2666277255748815E-2</v>
      </c>
      <c r="N247" s="11">
        <f t="shared" ca="1" si="52"/>
        <v>9.9212573171762352E-7</v>
      </c>
      <c r="O247" s="94">
        <f t="shared" ca="1" si="53"/>
        <v>8153841.5127104297</v>
      </c>
      <c r="P247" s="11">
        <f t="shared" ca="1" si="54"/>
        <v>20600851.474083435</v>
      </c>
      <c r="Q247" s="11">
        <f t="shared" ca="1" si="55"/>
        <v>1431267.6329151029</v>
      </c>
      <c r="R247" s="12">
        <f t="shared" ca="1" si="46"/>
        <v>-3.1498027425818642E-3</v>
      </c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</row>
    <row r="248" spans="1:35">
      <c r="A248" s="70">
        <v>19817</v>
      </c>
      <c r="B248" s="70">
        <v>-1.9392779999179766E-2</v>
      </c>
      <c r="C248" s="70">
        <v>0.1</v>
      </c>
      <c r="D248" s="71">
        <f t="shared" si="43"/>
        <v>1.9817</v>
      </c>
      <c r="E248" s="71">
        <f t="shared" si="43"/>
        <v>-1.9392779999179766E-2</v>
      </c>
      <c r="F248" s="11">
        <f t="shared" si="44"/>
        <v>0.19817000000000001</v>
      </c>
      <c r="G248" s="11">
        <f t="shared" si="44"/>
        <v>-1.9392779999179766E-3</v>
      </c>
      <c r="H248" s="11">
        <f t="shared" si="47"/>
        <v>0.39271348900000003</v>
      </c>
      <c r="I248" s="11">
        <f t="shared" si="48"/>
        <v>0.77824032115130004</v>
      </c>
      <c r="J248" s="11">
        <f t="shared" si="49"/>
        <v>1.5422388444255313</v>
      </c>
      <c r="K248" s="11">
        <f t="shared" si="50"/>
        <v>-3.8430672124374543E-3</v>
      </c>
      <c r="L248" s="11">
        <f t="shared" si="51"/>
        <v>-7.6158062948873031E-3</v>
      </c>
      <c r="M248" s="11">
        <f t="shared" ca="1" si="45"/>
        <v>-1.2678882914248572E-2</v>
      </c>
      <c r="N248" s="11">
        <f t="shared" ca="1" si="52"/>
        <v>4.5076414067047588E-6</v>
      </c>
      <c r="O248" s="94">
        <f t="shared" ca="1" si="53"/>
        <v>8162335.967104895</v>
      </c>
      <c r="P248" s="11">
        <f t="shared" ca="1" si="54"/>
        <v>20607485.753918704</v>
      </c>
      <c r="Q248" s="11">
        <f t="shared" ca="1" si="55"/>
        <v>1431305.3849450038</v>
      </c>
      <c r="R248" s="12">
        <f t="shared" ca="1" si="46"/>
        <v>-6.7138970849311939E-3</v>
      </c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</row>
    <row r="249" spans="1:35">
      <c r="A249" s="70">
        <v>20420</v>
      </c>
      <c r="B249" s="70">
        <v>-2.0442799999727868E-2</v>
      </c>
      <c r="C249" s="70">
        <v>1</v>
      </c>
      <c r="D249" s="71">
        <f t="shared" si="43"/>
        <v>2.0419999999999998</v>
      </c>
      <c r="E249" s="71">
        <f t="shared" si="43"/>
        <v>-2.0442799999727868E-2</v>
      </c>
      <c r="F249" s="11">
        <f t="shared" si="44"/>
        <v>2.0419999999999998</v>
      </c>
      <c r="G249" s="11">
        <f t="shared" si="44"/>
        <v>-2.0442799999727868E-2</v>
      </c>
      <c r="H249" s="11">
        <f t="shared" si="47"/>
        <v>4.1697639999999989</v>
      </c>
      <c r="I249" s="11">
        <f t="shared" si="48"/>
        <v>8.5146580879999973</v>
      </c>
      <c r="J249" s="11">
        <f t="shared" si="49"/>
        <v>17.386931815695991</v>
      </c>
      <c r="K249" s="11">
        <f t="shared" si="50"/>
        <v>-4.1744197599444303E-2</v>
      </c>
      <c r="L249" s="11">
        <f t="shared" si="51"/>
        <v>-8.5241651498065257E-2</v>
      </c>
      <c r="M249" s="11">
        <f t="shared" ca="1" si="45"/>
        <v>-1.4235420725593143E-2</v>
      </c>
      <c r="N249" s="11">
        <f t="shared" ca="1" si="52"/>
        <v>3.8531557452957338E-5</v>
      </c>
      <c r="O249" s="94">
        <f t="shared" ca="1" si="53"/>
        <v>906090132.28875232</v>
      </c>
      <c r="P249" s="11">
        <f t="shared" ca="1" si="54"/>
        <v>2113188300.138751</v>
      </c>
      <c r="Q249" s="11">
        <f t="shared" ca="1" si="55"/>
        <v>141740407.61431098</v>
      </c>
      <c r="R249" s="12">
        <f t="shared" ca="1" si="46"/>
        <v>-6.2073792741347243E-3</v>
      </c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</row>
    <row r="250" spans="1:35">
      <c r="A250" s="70">
        <v>20450</v>
      </c>
      <c r="B250" s="70">
        <v>-1.9402999998419546E-2</v>
      </c>
      <c r="C250" s="70">
        <v>0.1</v>
      </c>
      <c r="D250" s="71">
        <f t="shared" si="43"/>
        <v>2.0449999999999999</v>
      </c>
      <c r="E250" s="71">
        <f t="shared" si="43"/>
        <v>-1.9402999998419546E-2</v>
      </c>
      <c r="F250" s="11">
        <f t="shared" si="44"/>
        <v>0.20450000000000002</v>
      </c>
      <c r="G250" s="11">
        <f t="shared" si="44"/>
        <v>-1.9402999998419546E-3</v>
      </c>
      <c r="H250" s="11">
        <f t="shared" si="47"/>
        <v>0.41820250000000003</v>
      </c>
      <c r="I250" s="11">
        <f t="shared" si="48"/>
        <v>0.85522411250000008</v>
      </c>
      <c r="J250" s="11">
        <f t="shared" si="49"/>
        <v>1.7489333100625002</v>
      </c>
      <c r="K250" s="11">
        <f t="shared" si="50"/>
        <v>-3.9679134996767973E-3</v>
      </c>
      <c r="L250" s="11">
        <f t="shared" si="51"/>
        <v>-8.1143831068390508E-3</v>
      </c>
      <c r="M250" s="11">
        <f t="shared" ca="1" si="45"/>
        <v>-1.4314740408031188E-2</v>
      </c>
      <c r="N250" s="11">
        <f t="shared" ca="1" si="52"/>
        <v>2.5890385659179098E-6</v>
      </c>
      <c r="O250" s="94">
        <f t="shared" ca="1" si="53"/>
        <v>9098648.6824763957</v>
      </c>
      <c r="P250" s="11">
        <f t="shared" ca="1" si="54"/>
        <v>21143500.930657066</v>
      </c>
      <c r="Q250" s="11">
        <f t="shared" ca="1" si="55"/>
        <v>1415761.6644025347</v>
      </c>
      <c r="R250" s="12">
        <f t="shared" ca="1" si="46"/>
        <v>-5.0882595903883575E-3</v>
      </c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</row>
    <row r="251" spans="1:35">
      <c r="A251" s="70">
        <v>20904</v>
      </c>
      <c r="B251" s="70">
        <v>-2.6767360002850182E-2</v>
      </c>
      <c r="C251" s="70">
        <v>1</v>
      </c>
      <c r="D251" s="71">
        <f t="shared" si="43"/>
        <v>2.0903999999999998</v>
      </c>
      <c r="E251" s="71">
        <f t="shared" si="43"/>
        <v>-2.6767360002850182E-2</v>
      </c>
      <c r="F251" s="11">
        <f t="shared" si="44"/>
        <v>2.0903999999999998</v>
      </c>
      <c r="G251" s="11">
        <f t="shared" si="44"/>
        <v>-2.6767360002850182E-2</v>
      </c>
      <c r="H251" s="11">
        <f t="shared" si="47"/>
        <v>4.3697721599999992</v>
      </c>
      <c r="I251" s="11">
        <f t="shared" si="48"/>
        <v>9.1345717232639974</v>
      </c>
      <c r="J251" s="11">
        <f t="shared" si="49"/>
        <v>19.094908730311058</v>
      </c>
      <c r="K251" s="11">
        <f t="shared" si="50"/>
        <v>-5.5954489349958017E-2</v>
      </c>
      <c r="L251" s="11">
        <f t="shared" si="51"/>
        <v>-0.11696726453715223</v>
      </c>
      <c r="M251" s="11">
        <f t="shared" ca="1" si="45"/>
        <v>-1.5536865238671344E-2</v>
      </c>
      <c r="N251" s="11">
        <f t="shared" ca="1" si="52"/>
        <v>1.2612401264824831E-4</v>
      </c>
      <c r="O251" s="94">
        <f t="shared" ca="1" si="53"/>
        <v>958208376.21407783</v>
      </c>
      <c r="P251" s="11">
        <f t="shared" ca="1" si="54"/>
        <v>2114993046.7573433</v>
      </c>
      <c r="Q251" s="11">
        <f t="shared" ca="1" si="55"/>
        <v>138012035.08397022</v>
      </c>
      <c r="R251" s="12">
        <f t="shared" ca="1" si="46"/>
        <v>-1.1230494764178839E-2</v>
      </c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</row>
    <row r="252" spans="1:35">
      <c r="A252" s="70">
        <v>22053</v>
      </c>
      <c r="B252" s="70">
        <v>-1.1293019997538067E-2</v>
      </c>
      <c r="C252" s="70">
        <v>1</v>
      </c>
      <c r="D252" s="71">
        <f t="shared" si="43"/>
        <v>2.2052999999999998</v>
      </c>
      <c r="E252" s="71">
        <f t="shared" si="43"/>
        <v>-1.1293019997538067E-2</v>
      </c>
      <c r="F252" s="11">
        <f t="shared" si="44"/>
        <v>2.2052999999999998</v>
      </c>
      <c r="G252" s="11">
        <f t="shared" si="44"/>
        <v>-1.1293019997538067E-2</v>
      </c>
      <c r="H252" s="11">
        <f t="shared" si="47"/>
        <v>4.8633480899999988</v>
      </c>
      <c r="I252" s="11">
        <f t="shared" si="48"/>
        <v>10.725141542876996</v>
      </c>
      <c r="J252" s="11">
        <f t="shared" si="49"/>
        <v>23.652154644506638</v>
      </c>
      <c r="K252" s="11">
        <f t="shared" si="50"/>
        <v>-2.4904497000570697E-2</v>
      </c>
      <c r="L252" s="11">
        <f t="shared" si="51"/>
        <v>-5.4921887235358555E-2</v>
      </c>
      <c r="M252" s="11">
        <f t="shared" ca="1" si="45"/>
        <v>-1.8812204929387819E-2</v>
      </c>
      <c r="N252" s="11">
        <f t="shared" ca="1" si="52"/>
        <v>5.6538142039356357E-5</v>
      </c>
      <c r="O252" s="94">
        <f t="shared" ca="1" si="53"/>
        <v>1001188639.8641863</v>
      </c>
      <c r="P252" s="11">
        <f t="shared" ca="1" si="54"/>
        <v>1976925174.5983813</v>
      </c>
      <c r="Q252" s="11">
        <f t="shared" ca="1" si="55"/>
        <v>120521145.04396108</v>
      </c>
      <c r="R252" s="12">
        <f t="shared" ca="1" si="46"/>
        <v>7.5191849318497518E-3</v>
      </c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</row>
    <row r="253" spans="1:35">
      <c r="A253" s="70">
        <v>22077.5</v>
      </c>
      <c r="B253" s="70">
        <v>-7.1188500005519018E-3</v>
      </c>
      <c r="C253" s="70">
        <v>0.1</v>
      </c>
      <c r="D253" s="71">
        <f t="shared" si="43"/>
        <v>2.2077499999999999</v>
      </c>
      <c r="E253" s="71">
        <f t="shared" si="43"/>
        <v>-7.1188500005519018E-3</v>
      </c>
      <c r="F253" s="11">
        <f t="shared" si="44"/>
        <v>0.220775</v>
      </c>
      <c r="G253" s="11">
        <f t="shared" si="44"/>
        <v>-7.1188500005519022E-4</v>
      </c>
      <c r="H253" s="11">
        <f t="shared" si="47"/>
        <v>0.48741600624999998</v>
      </c>
      <c r="I253" s="11">
        <f t="shared" si="48"/>
        <v>1.0760926877984374</v>
      </c>
      <c r="J253" s="11">
        <f t="shared" si="49"/>
        <v>2.375743631487</v>
      </c>
      <c r="K253" s="11">
        <f t="shared" si="50"/>
        <v>-1.5716641088718462E-3</v>
      </c>
      <c r="L253" s="11">
        <f t="shared" si="51"/>
        <v>-3.4698414363618182E-3</v>
      </c>
      <c r="M253" s="11">
        <f t="shared" ca="1" si="45"/>
        <v>-1.8884890930058514E-2</v>
      </c>
      <c r="N253" s="11">
        <f t="shared" ca="1" si="52"/>
        <v>1.3843971915482483E-5</v>
      </c>
      <c r="O253" s="94">
        <f t="shared" ca="1" si="53"/>
        <v>10008159.886535849</v>
      </c>
      <c r="P253" s="11">
        <f t="shared" ca="1" si="54"/>
        <v>19718906.676977653</v>
      </c>
      <c r="Q253" s="11">
        <f t="shared" ca="1" si="55"/>
        <v>1200282.826279352</v>
      </c>
      <c r="R253" s="12">
        <f t="shared" ca="1" si="46"/>
        <v>1.1766040929506612E-2</v>
      </c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</row>
    <row r="254" spans="1:35">
      <c r="A254" s="70">
        <v>22107</v>
      </c>
      <c r="B254" s="70">
        <v>-2.2521380000398494E-2</v>
      </c>
      <c r="C254" s="70">
        <v>1</v>
      </c>
      <c r="D254" s="71">
        <f t="shared" si="43"/>
        <v>2.2107000000000001</v>
      </c>
      <c r="E254" s="71">
        <f t="shared" si="43"/>
        <v>-2.2521380000398494E-2</v>
      </c>
      <c r="F254" s="11">
        <f t="shared" si="44"/>
        <v>2.2107000000000001</v>
      </c>
      <c r="G254" s="11">
        <f t="shared" si="44"/>
        <v>-2.2521380000398494E-2</v>
      </c>
      <c r="H254" s="11">
        <f t="shared" si="47"/>
        <v>4.8871944900000006</v>
      </c>
      <c r="I254" s="11">
        <f t="shared" si="48"/>
        <v>10.804120859043001</v>
      </c>
      <c r="J254" s="11">
        <f t="shared" si="49"/>
        <v>23.884669983086365</v>
      </c>
      <c r="K254" s="11">
        <f t="shared" si="50"/>
        <v>-4.9788014766880953E-2</v>
      </c>
      <c r="L254" s="11">
        <f t="shared" si="51"/>
        <v>-0.11006636424514372</v>
      </c>
      <c r="M254" s="11">
        <f t="shared" ca="1" si="45"/>
        <v>-1.897256851376717E-2</v>
      </c>
      <c r="N254" s="11">
        <f t="shared" ca="1" si="52"/>
        <v>1.259406296764643E-5</v>
      </c>
      <c r="O254" s="94">
        <f t="shared" ca="1" si="53"/>
        <v>1000295423.8311323</v>
      </c>
      <c r="P254" s="11">
        <f t="shared" ca="1" si="54"/>
        <v>1965718803.5149891</v>
      </c>
      <c r="Q254" s="11">
        <f t="shared" ca="1" si="55"/>
        <v>119428837.93604092</v>
      </c>
      <c r="R254" s="12">
        <f t="shared" ca="1" si="46"/>
        <v>-3.5488114866313245E-3</v>
      </c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</row>
    <row r="255" spans="1:35">
      <c r="A255" s="70">
        <v>22640</v>
      </c>
      <c r="B255" s="70">
        <v>-2.3997600001166575E-2</v>
      </c>
      <c r="C255" s="70">
        <v>1</v>
      </c>
      <c r="D255" s="71">
        <f t="shared" si="43"/>
        <v>2.2639999999999998</v>
      </c>
      <c r="E255" s="71">
        <f t="shared" si="43"/>
        <v>-2.3997600001166575E-2</v>
      </c>
      <c r="F255" s="11">
        <f t="shared" si="44"/>
        <v>2.2639999999999998</v>
      </c>
      <c r="G255" s="11">
        <f t="shared" si="44"/>
        <v>-2.3997600001166575E-2</v>
      </c>
      <c r="H255" s="11">
        <f t="shared" si="47"/>
        <v>5.1256959999999987</v>
      </c>
      <c r="I255" s="11">
        <f t="shared" si="48"/>
        <v>11.604575743999996</v>
      </c>
      <c r="J255" s="11">
        <f t="shared" si="49"/>
        <v>26.272759484415989</v>
      </c>
      <c r="K255" s="11">
        <f t="shared" si="50"/>
        <v>-5.4330566402641119E-2</v>
      </c>
      <c r="L255" s="11">
        <f t="shared" si="51"/>
        <v>-0.12300440233557948</v>
      </c>
      <c r="M255" s="11">
        <f t="shared" ca="1" si="45"/>
        <v>-2.0586390390459036E-2</v>
      </c>
      <c r="N255" s="11">
        <f t="shared" ca="1" si="52"/>
        <v>1.1636351008183477E-5</v>
      </c>
      <c r="O255" s="94">
        <f t="shared" ca="1" si="53"/>
        <v>977480762.16982675</v>
      </c>
      <c r="P255" s="11">
        <f t="shared" ca="1" si="54"/>
        <v>1834280231.8388546</v>
      </c>
      <c r="Q255" s="11">
        <f t="shared" ca="1" si="55"/>
        <v>107542166.61809997</v>
      </c>
      <c r="R255" s="12">
        <f t="shared" ca="1" si="46"/>
        <v>-3.4112096107075385E-3</v>
      </c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</row>
    <row r="256" spans="1:35">
      <c r="A256" s="70">
        <v>22723</v>
      </c>
      <c r="B256" s="70">
        <v>-2.5570819998392835E-2</v>
      </c>
      <c r="C256" s="70">
        <v>1</v>
      </c>
      <c r="D256" s="71">
        <f t="shared" si="43"/>
        <v>2.2723</v>
      </c>
      <c r="E256" s="71">
        <f t="shared" si="43"/>
        <v>-2.5570819998392835E-2</v>
      </c>
      <c r="F256" s="11">
        <f t="shared" si="44"/>
        <v>2.2723</v>
      </c>
      <c r="G256" s="11">
        <f t="shared" si="44"/>
        <v>-2.5570819998392835E-2</v>
      </c>
      <c r="H256" s="11">
        <f t="shared" si="47"/>
        <v>5.1633472899999999</v>
      </c>
      <c r="I256" s="11">
        <f t="shared" si="48"/>
        <v>11.732674047067</v>
      </c>
      <c r="J256" s="11">
        <f t="shared" si="49"/>
        <v>26.660155237150345</v>
      </c>
      <c r="K256" s="11">
        <f t="shared" si="50"/>
        <v>-5.810457428234804E-2</v>
      </c>
      <c r="L256" s="11">
        <f t="shared" si="51"/>
        <v>-0.13203102414177945</v>
      </c>
      <c r="M256" s="11">
        <f t="shared" ca="1" si="45"/>
        <v>-2.0842760106624732E-2</v>
      </c>
      <c r="N256" s="11">
        <f t="shared" ca="1" si="52"/>
        <v>2.235455034014621E-5</v>
      </c>
      <c r="O256" s="94">
        <f t="shared" ca="1" si="53"/>
        <v>971674274.00451803</v>
      </c>
      <c r="P256" s="11">
        <f t="shared" ca="1" si="54"/>
        <v>1810571962.1134903</v>
      </c>
      <c r="Q256" s="11">
        <f t="shared" ca="1" si="55"/>
        <v>105525703.39839965</v>
      </c>
      <c r="R256" s="12">
        <f t="shared" ca="1" si="46"/>
        <v>-4.7280598917681035E-3</v>
      </c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</row>
    <row r="257" spans="1:35">
      <c r="A257" s="70">
        <v>22723</v>
      </c>
      <c r="B257" s="70">
        <v>-2.4070819999906234E-2</v>
      </c>
      <c r="C257" s="70">
        <v>1</v>
      </c>
      <c r="D257" s="71">
        <f t="shared" si="43"/>
        <v>2.2723</v>
      </c>
      <c r="E257" s="71">
        <f t="shared" si="43"/>
        <v>-2.4070819999906234E-2</v>
      </c>
      <c r="F257" s="11">
        <f t="shared" si="44"/>
        <v>2.2723</v>
      </c>
      <c r="G257" s="11">
        <f t="shared" si="44"/>
        <v>-2.4070819999906234E-2</v>
      </c>
      <c r="H257" s="11">
        <f t="shared" si="47"/>
        <v>5.1633472899999999</v>
      </c>
      <c r="I257" s="11">
        <f t="shared" si="48"/>
        <v>11.732674047067</v>
      </c>
      <c r="J257" s="11">
        <f t="shared" si="49"/>
        <v>26.660155237150345</v>
      </c>
      <c r="K257" s="11">
        <f t="shared" si="50"/>
        <v>-5.4696124285786935E-2</v>
      </c>
      <c r="L257" s="11">
        <f t="shared" si="51"/>
        <v>-0.12428600321459365</v>
      </c>
      <c r="M257" s="11">
        <f t="shared" ca="1" si="45"/>
        <v>-2.0842760106624732E-2</v>
      </c>
      <c r="N257" s="11">
        <f t="shared" ca="1" si="52"/>
        <v>1.0420370674612586E-5</v>
      </c>
      <c r="O257" s="94">
        <f t="shared" ca="1" si="53"/>
        <v>971674274.00451803</v>
      </c>
      <c r="P257" s="11">
        <f t="shared" ca="1" si="54"/>
        <v>1810571962.1134903</v>
      </c>
      <c r="Q257" s="11">
        <f t="shared" ca="1" si="55"/>
        <v>105525703.39839965</v>
      </c>
      <c r="R257" s="12">
        <f t="shared" ca="1" si="46"/>
        <v>-3.2280598932815027E-3</v>
      </c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</row>
    <row r="258" spans="1:35">
      <c r="A258" s="70">
        <v>22723</v>
      </c>
      <c r="B258" s="70">
        <v>-2.1670819995051716E-2</v>
      </c>
      <c r="C258" s="70">
        <v>1</v>
      </c>
      <c r="D258" s="71">
        <f t="shared" si="43"/>
        <v>2.2723</v>
      </c>
      <c r="E258" s="71">
        <f t="shared" si="43"/>
        <v>-2.1670819995051716E-2</v>
      </c>
      <c r="F258" s="11">
        <f t="shared" si="44"/>
        <v>2.2723</v>
      </c>
      <c r="G258" s="11">
        <f t="shared" si="44"/>
        <v>-2.1670819995051716E-2</v>
      </c>
      <c r="H258" s="11">
        <f t="shared" si="47"/>
        <v>5.1633472899999999</v>
      </c>
      <c r="I258" s="11">
        <f t="shared" si="48"/>
        <v>11.732674047067</v>
      </c>
      <c r="J258" s="11">
        <f t="shared" si="49"/>
        <v>26.660155237150345</v>
      </c>
      <c r="K258" s="11">
        <f t="shared" si="50"/>
        <v>-4.9242604274756012E-2</v>
      </c>
      <c r="L258" s="11">
        <f t="shared" si="51"/>
        <v>-0.11189396969352809</v>
      </c>
      <c r="M258" s="11">
        <f t="shared" ca="1" si="45"/>
        <v>-2.0842760106624732E-2</v>
      </c>
      <c r="N258" s="11">
        <f t="shared" ca="1" si="52"/>
        <v>6.8568317882170891E-7</v>
      </c>
      <c r="O258" s="94">
        <f t="shared" ca="1" si="53"/>
        <v>971674274.00451803</v>
      </c>
      <c r="P258" s="11">
        <f t="shared" ca="1" si="54"/>
        <v>1810571962.1134903</v>
      </c>
      <c r="Q258" s="11">
        <f t="shared" ca="1" si="55"/>
        <v>105525703.39839965</v>
      </c>
      <c r="R258" s="12">
        <f t="shared" ca="1" si="46"/>
        <v>-8.280598884269838E-4</v>
      </c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</row>
    <row r="259" spans="1:35">
      <c r="A259" s="70">
        <v>22810</v>
      </c>
      <c r="B259" s="70">
        <v>-2.560539999831235E-2</v>
      </c>
      <c r="C259" s="70">
        <v>0.2</v>
      </c>
      <c r="D259" s="71">
        <f t="shared" si="43"/>
        <v>2.2810000000000001</v>
      </c>
      <c r="E259" s="71">
        <f t="shared" si="43"/>
        <v>-2.560539999831235E-2</v>
      </c>
      <c r="F259" s="11">
        <f t="shared" si="44"/>
        <v>0.45620000000000005</v>
      </c>
      <c r="G259" s="11">
        <f t="shared" si="44"/>
        <v>-5.1210799996624706E-3</v>
      </c>
      <c r="H259" s="11">
        <f t="shared" si="47"/>
        <v>1.0405922000000001</v>
      </c>
      <c r="I259" s="11">
        <f t="shared" si="48"/>
        <v>2.3735908082000003</v>
      </c>
      <c r="J259" s="11">
        <f t="shared" si="49"/>
        <v>5.414160633504201</v>
      </c>
      <c r="K259" s="11">
        <f t="shared" si="50"/>
        <v>-1.1681183479230096E-2</v>
      </c>
      <c r="L259" s="11">
        <f t="shared" si="51"/>
        <v>-2.6644779516123852E-2</v>
      </c>
      <c r="M259" s="11">
        <f t="shared" ca="1" si="45"/>
        <v>-2.1112949184515999E-2</v>
      </c>
      <c r="N259" s="11">
        <f t="shared" ca="1" si="52"/>
        <v>4.0364228628759008E-6</v>
      </c>
      <c r="O259" s="94">
        <f t="shared" ca="1" si="53"/>
        <v>38598011.241040029</v>
      </c>
      <c r="P259" s="11">
        <f t="shared" ca="1" si="54"/>
        <v>71393553.660093695</v>
      </c>
      <c r="Q259" s="11">
        <f t="shared" ca="1" si="55"/>
        <v>4134766.1908108341</v>
      </c>
      <c r="R259" s="12">
        <f t="shared" ca="1" si="46"/>
        <v>-4.4924508137963517E-3</v>
      </c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</row>
    <row r="260" spans="1:35">
      <c r="A260" s="70">
        <v>23278.5</v>
      </c>
      <c r="B260" s="70">
        <v>-2.5642189997597598E-2</v>
      </c>
      <c r="C260" s="70">
        <v>1</v>
      </c>
      <c r="D260" s="71">
        <f t="shared" si="43"/>
        <v>2.3278500000000002</v>
      </c>
      <c r="E260" s="71">
        <f t="shared" si="43"/>
        <v>-2.5642189997597598E-2</v>
      </c>
      <c r="F260" s="11">
        <f t="shared" si="44"/>
        <v>2.3278500000000002</v>
      </c>
      <c r="G260" s="11">
        <f t="shared" si="44"/>
        <v>-2.5642189997597598E-2</v>
      </c>
      <c r="H260" s="11">
        <f t="shared" si="47"/>
        <v>5.4188856225000013</v>
      </c>
      <c r="I260" s="11">
        <f t="shared" si="48"/>
        <v>12.614352896336628</v>
      </c>
      <c r="J260" s="11">
        <f t="shared" si="49"/>
        <v>29.364321389737224</v>
      </c>
      <c r="K260" s="11">
        <f t="shared" si="50"/>
        <v>-5.9691171985907572E-2</v>
      </c>
      <c r="L260" s="11">
        <f t="shared" si="51"/>
        <v>-0.13895209470739495</v>
      </c>
      <c r="M260" s="11">
        <f t="shared" ca="1" si="45"/>
        <v>-2.2593697550765811E-2</v>
      </c>
      <c r="N260" s="11">
        <f t="shared" ca="1" si="52"/>
        <v>9.2933061983904537E-6</v>
      </c>
      <c r="O260" s="94">
        <f t="shared" ca="1" si="53"/>
        <v>917847755.01908457</v>
      </c>
      <c r="P260" s="11">
        <f t="shared" ca="1" si="54"/>
        <v>1631756303.9812593</v>
      </c>
      <c r="Q260" s="11">
        <f t="shared" ca="1" si="55"/>
        <v>91088802.77727145</v>
      </c>
      <c r="R260" s="12">
        <f t="shared" ca="1" si="46"/>
        <v>-3.0484924468317867E-3</v>
      </c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</row>
    <row r="261" spans="1:35">
      <c r="A261" s="70">
        <v>23278.5</v>
      </c>
      <c r="B261" s="70">
        <v>-2.524219000042649E-2</v>
      </c>
      <c r="C261" s="70">
        <v>1</v>
      </c>
      <c r="D261" s="71">
        <f t="shared" si="43"/>
        <v>2.3278500000000002</v>
      </c>
      <c r="E261" s="71">
        <f t="shared" si="43"/>
        <v>-2.524219000042649E-2</v>
      </c>
      <c r="F261" s="11">
        <f t="shared" si="44"/>
        <v>2.3278500000000002</v>
      </c>
      <c r="G261" s="11">
        <f t="shared" si="44"/>
        <v>-2.524219000042649E-2</v>
      </c>
      <c r="H261" s="11">
        <f t="shared" si="47"/>
        <v>5.4188856225000013</v>
      </c>
      <c r="I261" s="11">
        <f t="shared" si="48"/>
        <v>12.614352896336628</v>
      </c>
      <c r="J261" s="11">
        <f t="shared" si="49"/>
        <v>29.364321389737224</v>
      </c>
      <c r="K261" s="11">
        <f t="shared" si="50"/>
        <v>-5.8760031992492807E-2</v>
      </c>
      <c r="L261" s="11">
        <f t="shared" si="51"/>
        <v>-0.1367845404737244</v>
      </c>
      <c r="M261" s="11">
        <f t="shared" ca="1" si="45"/>
        <v>-2.2593697550765811E-2</v>
      </c>
      <c r="N261" s="11">
        <f t="shared" ca="1" si="52"/>
        <v>7.0145122559096249E-6</v>
      </c>
      <c r="O261" s="94">
        <f t="shared" ca="1" si="53"/>
        <v>917847755.01908457</v>
      </c>
      <c r="P261" s="11">
        <f t="shared" ca="1" si="54"/>
        <v>1631756303.9812593</v>
      </c>
      <c r="Q261" s="11">
        <f t="shared" ca="1" si="55"/>
        <v>91088802.77727145</v>
      </c>
      <c r="R261" s="12">
        <f t="shared" ca="1" si="46"/>
        <v>-2.648492449660679E-3</v>
      </c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</row>
    <row r="262" spans="1:35">
      <c r="A262" s="70">
        <v>23278.5</v>
      </c>
      <c r="B262" s="70">
        <v>-2.1842189999006223E-2</v>
      </c>
      <c r="C262" s="70">
        <v>1</v>
      </c>
      <c r="D262" s="71">
        <f t="shared" si="43"/>
        <v>2.3278500000000002</v>
      </c>
      <c r="E262" s="71">
        <f t="shared" si="43"/>
        <v>-2.1842189999006223E-2</v>
      </c>
      <c r="F262" s="11">
        <f t="shared" si="44"/>
        <v>2.3278500000000002</v>
      </c>
      <c r="G262" s="11">
        <f t="shared" si="44"/>
        <v>-2.1842189999006223E-2</v>
      </c>
      <c r="H262" s="11">
        <f t="shared" si="47"/>
        <v>5.4188856225000013</v>
      </c>
      <c r="I262" s="11">
        <f t="shared" si="48"/>
        <v>12.614352896336628</v>
      </c>
      <c r="J262" s="11">
        <f t="shared" si="49"/>
        <v>29.364321389737224</v>
      </c>
      <c r="K262" s="11">
        <f t="shared" si="50"/>
        <v>-5.0845341989186638E-2</v>
      </c>
      <c r="L262" s="11">
        <f t="shared" si="51"/>
        <v>-0.11836032934952813</v>
      </c>
      <c r="M262" s="11">
        <f t="shared" ca="1" si="45"/>
        <v>-2.2593697550765811E-2</v>
      </c>
      <c r="N262" s="11">
        <f t="shared" ca="1" si="52"/>
        <v>5.6476360035168963E-7</v>
      </c>
      <c r="O262" s="94">
        <f t="shared" ca="1" si="53"/>
        <v>917847755.01908457</v>
      </c>
      <c r="P262" s="11">
        <f t="shared" ca="1" si="54"/>
        <v>1631756303.9812593</v>
      </c>
      <c r="Q262" s="11">
        <f t="shared" ca="1" si="55"/>
        <v>91088802.77727145</v>
      </c>
      <c r="R262" s="12">
        <f t="shared" ca="1" si="46"/>
        <v>7.5150755175958789E-4</v>
      </c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</row>
    <row r="263" spans="1:35">
      <c r="A263" s="70">
        <v>23312</v>
      </c>
      <c r="B263" s="70">
        <v>-2.9506079998100176E-2</v>
      </c>
      <c r="C263" s="70">
        <v>1</v>
      </c>
      <c r="D263" s="71">
        <f t="shared" si="43"/>
        <v>2.3311999999999999</v>
      </c>
      <c r="E263" s="71">
        <f t="shared" si="43"/>
        <v>-2.9506079998100176E-2</v>
      </c>
      <c r="F263" s="11">
        <f t="shared" si="44"/>
        <v>2.3311999999999999</v>
      </c>
      <c r="G263" s="11">
        <f t="shared" si="44"/>
        <v>-2.9506079998100176E-2</v>
      </c>
      <c r="H263" s="11">
        <f t="shared" si="47"/>
        <v>5.4344934399999998</v>
      </c>
      <c r="I263" s="11">
        <f t="shared" si="48"/>
        <v>12.668891107327999</v>
      </c>
      <c r="J263" s="11">
        <f t="shared" si="49"/>
        <v>29.533718949403031</v>
      </c>
      <c r="K263" s="11">
        <f t="shared" si="50"/>
        <v>-6.8784573691571135E-2</v>
      </c>
      <c r="L263" s="11">
        <f t="shared" si="51"/>
        <v>-0.16035059818979064</v>
      </c>
      <c r="M263" s="11">
        <f t="shared" ca="1" si="45"/>
        <v>-2.2701243035919562E-2</v>
      </c>
      <c r="N263" s="11">
        <f t="shared" ca="1" si="52"/>
        <v>4.6305806081859496E-5</v>
      </c>
      <c r="O263" s="94">
        <f t="shared" ca="1" si="53"/>
        <v>913798692.14665926</v>
      </c>
      <c r="P263" s="11">
        <f t="shared" ca="1" si="54"/>
        <v>1619937965.9382644</v>
      </c>
      <c r="Q263" s="11">
        <f t="shared" ca="1" si="55"/>
        <v>90173113.086686686</v>
      </c>
      <c r="R263" s="12">
        <f t="shared" ca="1" si="46"/>
        <v>-6.8048369621806146E-3</v>
      </c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</row>
    <row r="264" spans="1:35">
      <c r="A264" s="70">
        <v>23392</v>
      </c>
      <c r="B264" s="70">
        <v>-2.873327999986941E-2</v>
      </c>
      <c r="C264" s="70">
        <v>1</v>
      </c>
      <c r="D264" s="71">
        <f t="shared" si="43"/>
        <v>2.3391999999999999</v>
      </c>
      <c r="E264" s="71">
        <f t="shared" si="43"/>
        <v>-2.873327999986941E-2</v>
      </c>
      <c r="F264" s="11">
        <f t="shared" si="44"/>
        <v>2.3391999999999999</v>
      </c>
      <c r="G264" s="11">
        <f t="shared" si="44"/>
        <v>-2.873327999986941E-2</v>
      </c>
      <c r="H264" s="11">
        <f t="shared" si="47"/>
        <v>5.4718566399999995</v>
      </c>
      <c r="I264" s="11">
        <f t="shared" si="48"/>
        <v>12.799767052287999</v>
      </c>
      <c r="J264" s="11">
        <f t="shared" si="49"/>
        <v>29.941215088712088</v>
      </c>
      <c r="K264" s="11">
        <f t="shared" si="50"/>
        <v>-6.7212888575694518E-2</v>
      </c>
      <c r="L264" s="11">
        <f t="shared" si="51"/>
        <v>-0.15722438895626462</v>
      </c>
      <c r="M264" s="11">
        <f t="shared" ca="1" si="45"/>
        <v>-2.2958966985688216E-2</v>
      </c>
      <c r="N264" s="11">
        <f t="shared" ca="1" si="52"/>
        <v>3.3342690785742308E-5</v>
      </c>
      <c r="O264" s="94">
        <f t="shared" ca="1" si="53"/>
        <v>903775617.31612635</v>
      </c>
      <c r="P264" s="11">
        <f t="shared" ca="1" si="54"/>
        <v>1591281460.8104002</v>
      </c>
      <c r="Q264" s="11">
        <f t="shared" ca="1" si="55"/>
        <v>87969204.493368655</v>
      </c>
      <c r="R264" s="12">
        <f t="shared" ca="1" si="46"/>
        <v>-5.7743130141811941E-3</v>
      </c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</row>
    <row r="265" spans="1:35">
      <c r="A265" s="70">
        <v>23891.5</v>
      </c>
      <c r="B265" s="70">
        <v>-2.6945609999529552E-2</v>
      </c>
      <c r="C265" s="70">
        <v>1</v>
      </c>
      <c r="D265" s="71">
        <f t="shared" si="43"/>
        <v>2.3891499999999999</v>
      </c>
      <c r="E265" s="71">
        <f t="shared" si="43"/>
        <v>-2.6945609999529552E-2</v>
      </c>
      <c r="F265" s="11">
        <f t="shared" si="44"/>
        <v>2.3891499999999999</v>
      </c>
      <c r="G265" s="11">
        <f t="shared" si="44"/>
        <v>-2.6945609999529552E-2</v>
      </c>
      <c r="H265" s="11">
        <f t="shared" si="47"/>
        <v>5.7080377224999994</v>
      </c>
      <c r="I265" s="11">
        <f t="shared" si="48"/>
        <v>13.637358324710872</v>
      </c>
      <c r="J265" s="11">
        <f t="shared" si="49"/>
        <v>32.581694641482976</v>
      </c>
      <c r="K265" s="11">
        <f t="shared" si="50"/>
        <v>-6.437710413037602E-2</v>
      </c>
      <c r="L265" s="11">
        <f t="shared" si="51"/>
        <v>-0.15380655833308787</v>
      </c>
      <c r="M265" s="11">
        <f t="shared" ca="1" si="45"/>
        <v>-2.4596787162001421E-2</v>
      </c>
      <c r="N265" s="11">
        <f t="shared" ca="1" si="52"/>
        <v>5.5169687220936993E-6</v>
      </c>
      <c r="O265" s="94">
        <f t="shared" ca="1" si="53"/>
        <v>830488157.91842568</v>
      </c>
      <c r="P265" s="11">
        <f t="shared" ca="1" si="54"/>
        <v>1399922398.4518819</v>
      </c>
      <c r="Q265" s="11">
        <f t="shared" ca="1" si="55"/>
        <v>73773483.801332459</v>
      </c>
      <c r="R265" s="12">
        <f t="shared" ca="1" si="46"/>
        <v>-2.3488228375281306E-3</v>
      </c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</row>
    <row r="266" spans="1:35">
      <c r="A266" s="70">
        <v>23891.5</v>
      </c>
      <c r="B266" s="70">
        <v>-2.6245610002661124E-2</v>
      </c>
      <c r="C266" s="70">
        <v>1</v>
      </c>
      <c r="D266" s="71">
        <f t="shared" si="43"/>
        <v>2.3891499999999999</v>
      </c>
      <c r="E266" s="71">
        <f t="shared" si="43"/>
        <v>-2.6245610002661124E-2</v>
      </c>
      <c r="F266" s="11">
        <f t="shared" si="44"/>
        <v>2.3891499999999999</v>
      </c>
      <c r="G266" s="11">
        <f t="shared" si="44"/>
        <v>-2.6245610002661124E-2</v>
      </c>
      <c r="H266" s="11">
        <f t="shared" si="47"/>
        <v>5.7080377224999994</v>
      </c>
      <c r="I266" s="11">
        <f t="shared" si="48"/>
        <v>13.637358324710872</v>
      </c>
      <c r="J266" s="11">
        <f t="shared" si="49"/>
        <v>32.581694641482976</v>
      </c>
      <c r="K266" s="11">
        <f t="shared" si="50"/>
        <v>-6.2704699137857825E-2</v>
      </c>
      <c r="L266" s="11">
        <f t="shared" si="51"/>
        <v>-0.14981093194521303</v>
      </c>
      <c r="M266" s="11">
        <f t="shared" ca="1" si="45"/>
        <v>-2.4596787162001421E-2</v>
      </c>
      <c r="N266" s="11">
        <f t="shared" ca="1" si="52"/>
        <v>2.7186167598811316E-6</v>
      </c>
      <c r="O266" s="94">
        <f t="shared" ca="1" si="53"/>
        <v>830488157.91842568</v>
      </c>
      <c r="P266" s="11">
        <f t="shared" ca="1" si="54"/>
        <v>1399922398.4518819</v>
      </c>
      <c r="Q266" s="11">
        <f t="shared" ca="1" si="55"/>
        <v>73773483.801332459</v>
      </c>
      <c r="R266" s="12">
        <f t="shared" ca="1" si="46"/>
        <v>-1.6488228406597027E-3</v>
      </c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</row>
    <row r="267" spans="1:35">
      <c r="A267" s="70">
        <v>23891.5</v>
      </c>
      <c r="B267" s="70">
        <v>-2.5545609998516738E-2</v>
      </c>
      <c r="C267" s="70">
        <v>1</v>
      </c>
      <c r="D267" s="71">
        <f t="shared" si="43"/>
        <v>2.3891499999999999</v>
      </c>
      <c r="E267" s="71">
        <f t="shared" si="43"/>
        <v>-2.5545609998516738E-2</v>
      </c>
      <c r="F267" s="11">
        <f t="shared" si="44"/>
        <v>2.3891499999999999</v>
      </c>
      <c r="G267" s="11">
        <f t="shared" si="44"/>
        <v>-2.5545609998516738E-2</v>
      </c>
      <c r="H267" s="11">
        <f t="shared" si="47"/>
        <v>5.7080377224999994</v>
      </c>
      <c r="I267" s="11">
        <f t="shared" si="48"/>
        <v>13.637358324710872</v>
      </c>
      <c r="J267" s="11">
        <f t="shared" si="49"/>
        <v>32.581694641482976</v>
      </c>
      <c r="K267" s="11">
        <f t="shared" si="50"/>
        <v>-6.1032294127956264E-2</v>
      </c>
      <c r="L267" s="11">
        <f t="shared" si="51"/>
        <v>-0.14581530551580671</v>
      </c>
      <c r="M267" s="11">
        <f t="shared" ca="1" si="45"/>
        <v>-2.4596787162001421E-2</v>
      </c>
      <c r="N267" s="11">
        <f t="shared" ca="1" si="52"/>
        <v>9.0026477509297256E-7</v>
      </c>
      <c r="O267" s="94">
        <f t="shared" ca="1" si="53"/>
        <v>830488157.91842568</v>
      </c>
      <c r="P267" s="11">
        <f t="shared" ca="1" si="54"/>
        <v>1399922398.4518819</v>
      </c>
      <c r="Q267" s="11">
        <f t="shared" ca="1" si="55"/>
        <v>73773483.801332459</v>
      </c>
      <c r="R267" s="12">
        <f t="shared" ca="1" si="46"/>
        <v>-9.4882283651531729E-4</v>
      </c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</row>
    <row r="268" spans="1:35">
      <c r="A268" s="70">
        <v>23898</v>
      </c>
      <c r="B268" s="70">
        <v>-2.0095319996471517E-2</v>
      </c>
      <c r="C268" s="70">
        <v>1</v>
      </c>
      <c r="D268" s="71">
        <f t="shared" si="43"/>
        <v>2.3898000000000001</v>
      </c>
      <c r="E268" s="71">
        <f t="shared" si="43"/>
        <v>-2.0095319996471517E-2</v>
      </c>
      <c r="F268" s="11">
        <f t="shared" si="44"/>
        <v>2.3898000000000001</v>
      </c>
      <c r="G268" s="11">
        <f t="shared" si="44"/>
        <v>-2.0095319996471517E-2</v>
      </c>
      <c r="H268" s="11">
        <f t="shared" si="47"/>
        <v>5.7111440400000006</v>
      </c>
      <c r="I268" s="11">
        <f t="shared" si="48"/>
        <v>13.648492026792002</v>
      </c>
      <c r="J268" s="11">
        <f t="shared" si="49"/>
        <v>32.61716624562753</v>
      </c>
      <c r="K268" s="11">
        <f t="shared" si="50"/>
        <v>-4.8023795727567632E-2</v>
      </c>
      <c r="L268" s="11">
        <f t="shared" si="51"/>
        <v>-0.11476726702974113</v>
      </c>
      <c r="M268" s="11">
        <f t="shared" ca="1" si="45"/>
        <v>-2.4618425744862234E-2</v>
      </c>
      <c r="N268" s="11">
        <f t="shared" ca="1" si="52"/>
        <v>2.0458485611125147E-5</v>
      </c>
      <c r="O268" s="94">
        <f t="shared" ca="1" si="53"/>
        <v>829419607.9264816</v>
      </c>
      <c r="P268" s="11">
        <f t="shared" ca="1" si="54"/>
        <v>1397306862.4247668</v>
      </c>
      <c r="Q268" s="11">
        <f t="shared" ca="1" si="55"/>
        <v>73585089.894439057</v>
      </c>
      <c r="R268" s="12">
        <f t="shared" ca="1" si="46"/>
        <v>4.5231057483907169E-3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</row>
    <row r="269" spans="1:35">
      <c r="A269" s="70">
        <v>23898</v>
      </c>
      <c r="B269" s="70">
        <v>-1.9095319999905769E-2</v>
      </c>
      <c r="C269" s="70">
        <v>1</v>
      </c>
      <c r="D269" s="71">
        <f t="shared" ref="D269:E332" si="56">A269/A$18</f>
        <v>2.3898000000000001</v>
      </c>
      <c r="E269" s="71">
        <f t="shared" si="56"/>
        <v>-1.9095319999905769E-2</v>
      </c>
      <c r="F269" s="11">
        <f t="shared" ref="F269:G332" si="57">$C269*D269</f>
        <v>2.3898000000000001</v>
      </c>
      <c r="G269" s="11">
        <f t="shared" si="57"/>
        <v>-1.9095319999905769E-2</v>
      </c>
      <c r="H269" s="11">
        <f t="shared" si="47"/>
        <v>5.7111440400000006</v>
      </c>
      <c r="I269" s="11">
        <f t="shared" si="48"/>
        <v>13.648492026792002</v>
      </c>
      <c r="J269" s="11">
        <f t="shared" si="49"/>
        <v>32.61716624562753</v>
      </c>
      <c r="K269" s="11">
        <f t="shared" si="50"/>
        <v>-4.5633995735774806E-2</v>
      </c>
      <c r="L269" s="11">
        <f t="shared" si="51"/>
        <v>-0.10905612300935463</v>
      </c>
      <c r="M269" s="11">
        <f t="shared" ca="1" si="45"/>
        <v>-2.4618425744862234E-2</v>
      </c>
      <c r="N269" s="11">
        <f t="shared" ca="1" si="52"/>
        <v>3.0504697069971106E-5</v>
      </c>
      <c r="O269" s="94">
        <f t="shared" ca="1" si="53"/>
        <v>829419607.9264816</v>
      </c>
      <c r="P269" s="11">
        <f t="shared" ca="1" si="54"/>
        <v>1397306862.4247668</v>
      </c>
      <c r="Q269" s="11">
        <f t="shared" ca="1" si="55"/>
        <v>73585089.894439057</v>
      </c>
      <c r="R269" s="12">
        <f t="shared" ca="1" si="46"/>
        <v>5.5231057449564649E-3</v>
      </c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</row>
    <row r="270" spans="1:35">
      <c r="A270" s="70">
        <v>23898</v>
      </c>
      <c r="B270" s="70">
        <v>-1.8695319995458703E-2</v>
      </c>
      <c r="C270" s="70">
        <v>1</v>
      </c>
      <c r="D270" s="71">
        <f t="shared" si="56"/>
        <v>2.3898000000000001</v>
      </c>
      <c r="E270" s="71">
        <f t="shared" si="56"/>
        <v>-1.8695319995458703E-2</v>
      </c>
      <c r="F270" s="11">
        <f t="shared" si="57"/>
        <v>2.3898000000000001</v>
      </c>
      <c r="G270" s="11">
        <f t="shared" si="57"/>
        <v>-1.8695319995458703E-2</v>
      </c>
      <c r="H270" s="11">
        <f t="shared" si="47"/>
        <v>5.7111440400000006</v>
      </c>
      <c r="I270" s="11">
        <f t="shared" si="48"/>
        <v>13.648492026792002</v>
      </c>
      <c r="J270" s="11">
        <f t="shared" si="49"/>
        <v>32.61716624562753</v>
      </c>
      <c r="K270" s="11">
        <f t="shared" si="50"/>
        <v>-4.4678075725147211E-2</v>
      </c>
      <c r="L270" s="11">
        <f t="shared" si="51"/>
        <v>-0.10677166536795681</v>
      </c>
      <c r="M270" s="11">
        <f t="shared" ca="1" si="45"/>
        <v>-2.4618425744862234E-2</v>
      </c>
      <c r="N270" s="11">
        <f t="shared" ca="1" si="52"/>
        <v>3.5083181718617153E-5</v>
      </c>
      <c r="O270" s="94">
        <f t="shared" ca="1" si="53"/>
        <v>829419607.9264816</v>
      </c>
      <c r="P270" s="11">
        <f t="shared" ca="1" si="54"/>
        <v>1397306862.4247668</v>
      </c>
      <c r="Q270" s="11">
        <f t="shared" ca="1" si="55"/>
        <v>73585089.894439057</v>
      </c>
      <c r="R270" s="12">
        <f t="shared" ca="1" si="46"/>
        <v>5.9231057494035302E-3</v>
      </c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</row>
    <row r="271" spans="1:35">
      <c r="A271" s="70">
        <v>23938</v>
      </c>
      <c r="B271" s="70">
        <v>-4.5708919999015052E-2</v>
      </c>
      <c r="C271" s="70">
        <v>1</v>
      </c>
      <c r="D271" s="71">
        <f t="shared" si="56"/>
        <v>2.3938000000000001</v>
      </c>
      <c r="E271" s="71">
        <f t="shared" si="56"/>
        <v>-4.5708919999015052E-2</v>
      </c>
      <c r="F271" s="11">
        <f t="shared" si="57"/>
        <v>2.3938000000000001</v>
      </c>
      <c r="G271" s="11">
        <f t="shared" si="57"/>
        <v>-4.5708919999015052E-2</v>
      </c>
      <c r="H271" s="11">
        <f t="shared" si="47"/>
        <v>5.7302784400000011</v>
      </c>
      <c r="I271" s="11">
        <f t="shared" si="48"/>
        <v>13.717140529672003</v>
      </c>
      <c r="J271" s="11">
        <f t="shared" si="49"/>
        <v>32.836090999928842</v>
      </c>
      <c r="K271" s="11">
        <f t="shared" si="50"/>
        <v>-0.10941801269364224</v>
      </c>
      <c r="L271" s="11">
        <f t="shared" si="51"/>
        <v>-0.26192483878604078</v>
      </c>
      <c r="M271" s="11">
        <f t="shared" ca="1" si="45"/>
        <v>-2.4751770392848364E-2</v>
      </c>
      <c r="N271" s="11">
        <f t="shared" ca="1" si="52"/>
        <v>4.3920211961525257E-4</v>
      </c>
      <c r="O271" s="94">
        <f t="shared" ca="1" si="53"/>
        <v>822782860.40176141</v>
      </c>
      <c r="P271" s="11">
        <f t="shared" ca="1" si="54"/>
        <v>1381149184.9013338</v>
      </c>
      <c r="Q271" s="11">
        <f t="shared" ca="1" si="55"/>
        <v>72424372.227914453</v>
      </c>
      <c r="R271" s="12">
        <f t="shared" ca="1" si="46"/>
        <v>-2.0957149606166688E-2</v>
      </c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</row>
    <row r="272" spans="1:35">
      <c r="A272" s="70">
        <v>24087</v>
      </c>
      <c r="B272" s="70">
        <v>-2.1894580000662245E-2</v>
      </c>
      <c r="C272" s="70">
        <v>1</v>
      </c>
      <c r="D272" s="71">
        <f t="shared" si="56"/>
        <v>2.4087000000000001</v>
      </c>
      <c r="E272" s="71">
        <f t="shared" si="56"/>
        <v>-2.1894580000662245E-2</v>
      </c>
      <c r="F272" s="11">
        <f t="shared" si="57"/>
        <v>2.4087000000000001</v>
      </c>
      <c r="G272" s="11">
        <f t="shared" si="57"/>
        <v>-2.1894580000662245E-2</v>
      </c>
      <c r="H272" s="11">
        <f t="shared" si="47"/>
        <v>5.8018356899999999</v>
      </c>
      <c r="I272" s="11">
        <f t="shared" si="48"/>
        <v>13.974881626503</v>
      </c>
      <c r="J272" s="11">
        <f t="shared" si="49"/>
        <v>33.661297373757776</v>
      </c>
      <c r="K272" s="11">
        <f t="shared" si="50"/>
        <v>-5.2737474847595153E-2</v>
      </c>
      <c r="L272" s="11">
        <f t="shared" si="51"/>
        <v>-0.12702875566540245</v>
      </c>
      <c r="M272" s="11">
        <f t="shared" ca="1" si="45"/>
        <v>-2.5251267116429291E-2</v>
      </c>
      <c r="N272" s="11">
        <f t="shared" ca="1" si="52"/>
        <v>1.126734839315649E-5</v>
      </c>
      <c r="O272" s="94">
        <f t="shared" ca="1" si="53"/>
        <v>797159673.61877894</v>
      </c>
      <c r="P272" s="11">
        <f t="shared" ca="1" si="54"/>
        <v>1320072630.9314158</v>
      </c>
      <c r="Q272" s="11">
        <f t="shared" ca="1" si="55"/>
        <v>68083923.872011438</v>
      </c>
      <c r="R272" s="12">
        <f t="shared" ca="1" si="46"/>
        <v>3.3566871157670458E-3</v>
      </c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</row>
    <row r="273" spans="1:35">
      <c r="A273" s="70">
        <v>24464</v>
      </c>
      <c r="B273" s="70">
        <v>-2.1377760000177659E-2</v>
      </c>
      <c r="C273" s="70">
        <v>1</v>
      </c>
      <c r="D273" s="71">
        <f t="shared" si="56"/>
        <v>2.4464000000000001</v>
      </c>
      <c r="E273" s="71">
        <f t="shared" si="56"/>
        <v>-2.1377760000177659E-2</v>
      </c>
      <c r="F273" s="11">
        <f t="shared" si="57"/>
        <v>2.4464000000000001</v>
      </c>
      <c r="G273" s="11">
        <f t="shared" si="57"/>
        <v>-2.1377760000177659E-2</v>
      </c>
      <c r="H273" s="11">
        <f t="shared" si="47"/>
        <v>5.9848729600000006</v>
      </c>
      <c r="I273" s="11">
        <f t="shared" si="48"/>
        <v>14.641393209344002</v>
      </c>
      <c r="J273" s="11">
        <f t="shared" si="49"/>
        <v>35.818704347339171</v>
      </c>
      <c r="K273" s="11">
        <f t="shared" si="50"/>
        <v>-5.2298552064434629E-2</v>
      </c>
      <c r="L273" s="11">
        <f t="shared" si="51"/>
        <v>-0.12794317777043288</v>
      </c>
      <c r="M273" s="11">
        <f t="shared" ref="M273:M333" ca="1" si="58">+E$4+E$5*D273+E$6*D273^2</f>
        <v>-2.6534726089510345E-2</v>
      </c>
      <c r="N273" s="11">
        <f t="shared" ca="1" si="52"/>
        <v>2.6594299246527256E-5</v>
      </c>
      <c r="O273" s="94">
        <f t="shared" ca="1" si="53"/>
        <v>726484710.05387759</v>
      </c>
      <c r="P273" s="11">
        <f t="shared" ca="1" si="54"/>
        <v>1160351293.7016101</v>
      </c>
      <c r="Q273" s="11">
        <f t="shared" ca="1" si="55"/>
        <v>57067491.681319393</v>
      </c>
      <c r="R273" s="12">
        <f t="shared" ref="R273:R333" ca="1" si="59">+E273-M273</f>
        <v>5.156966089332686E-3</v>
      </c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</row>
    <row r="274" spans="1:35">
      <c r="A274" s="70">
        <v>24520</v>
      </c>
      <c r="B274" s="70">
        <v>-1.4836800000921357E-2</v>
      </c>
      <c r="C274" s="70">
        <v>1</v>
      </c>
      <c r="D274" s="71">
        <f t="shared" si="56"/>
        <v>2.452</v>
      </c>
      <c r="E274" s="71">
        <f t="shared" si="56"/>
        <v>-1.4836800000921357E-2</v>
      </c>
      <c r="F274" s="11">
        <f t="shared" si="57"/>
        <v>2.452</v>
      </c>
      <c r="G274" s="11">
        <f t="shared" si="57"/>
        <v>-1.4836800000921357E-2</v>
      </c>
      <c r="H274" s="11">
        <f t="shared" ref="H274:H332" si="60">C274*D274*D274</f>
        <v>6.0123039999999994</v>
      </c>
      <c r="I274" s="11">
        <f t="shared" ref="I274:I332" si="61">C274*D274*D274*D274</f>
        <v>14.742169407999999</v>
      </c>
      <c r="J274" s="11">
        <f t="shared" ref="J274:J332" si="62">C274*D274*D274*D274*D274</f>
        <v>36.147799388415997</v>
      </c>
      <c r="K274" s="11">
        <f t="shared" ref="K274:K332" si="63">C274*E274*D274</f>
        <v>-3.6379833602259166E-2</v>
      </c>
      <c r="L274" s="11">
        <f t="shared" ref="L274:L332" si="64">C274*E274*D274*D274</f>
        <v>-8.9203351992739474E-2</v>
      </c>
      <c r="M274" s="11">
        <f t="shared" ca="1" si="58"/>
        <v>-2.6727773042105427E-2</v>
      </c>
      <c r="N274" s="11">
        <f t="shared" ref="N274:N332" ca="1" si="65">C274*(M274-E274)^2</f>
        <v>1.4139523986616631E-4</v>
      </c>
      <c r="O274" s="94">
        <f t="shared" ref="O274:O332" ca="1" si="66">(C274*O$1-O$2*F274+O$3*H274)^2</f>
        <v>715339876.98906529</v>
      </c>
      <c r="P274" s="11">
        <f t="shared" ref="P274:P332" ca="1" si="67">(-C274*O$2+O$4*F274-O$5*H274)^2</f>
        <v>1136133534.9377275</v>
      </c>
      <c r="Q274" s="11">
        <f t="shared" ref="Q274:Q332" ca="1" si="68">+(C274*O$3-F274*O$5+H274*O$6)^2</f>
        <v>55437852.936052002</v>
      </c>
      <c r="R274" s="12">
        <f t="shared" ca="1" si="59"/>
        <v>1.1890973041184069E-2</v>
      </c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</row>
    <row r="275" spans="1:35">
      <c r="A275" s="70">
        <v>24523</v>
      </c>
      <c r="B275" s="70">
        <v>-1.7182820003654342E-2</v>
      </c>
      <c r="C275" s="70">
        <v>1</v>
      </c>
      <c r="D275" s="71">
        <f t="shared" si="56"/>
        <v>2.4523000000000001</v>
      </c>
      <c r="E275" s="71">
        <f t="shared" si="56"/>
        <v>-1.7182820003654342E-2</v>
      </c>
      <c r="F275" s="11">
        <f t="shared" si="57"/>
        <v>2.4523000000000001</v>
      </c>
      <c r="G275" s="11">
        <f t="shared" si="57"/>
        <v>-1.7182820003654342E-2</v>
      </c>
      <c r="H275" s="11">
        <f t="shared" si="60"/>
        <v>6.0137752900000008</v>
      </c>
      <c r="I275" s="11">
        <f t="shared" si="61"/>
        <v>14.747581143667002</v>
      </c>
      <c r="J275" s="11">
        <f t="shared" si="62"/>
        <v>36.165493238614594</v>
      </c>
      <c r="K275" s="11">
        <f t="shared" si="63"/>
        <v>-4.2137429494961548E-2</v>
      </c>
      <c r="L275" s="11">
        <f t="shared" si="64"/>
        <v>-0.10333361835049421</v>
      </c>
      <c r="M275" s="11">
        <f t="shared" ca="1" si="58"/>
        <v>-2.6738132365953987E-2</v>
      </c>
      <c r="N275" s="11">
        <f t="shared" ca="1" si="65"/>
        <v>9.130399434111642E-5</v>
      </c>
      <c r="O275" s="94">
        <f t="shared" ca="1" si="66"/>
        <v>714738505.50351059</v>
      </c>
      <c r="P275" s="11">
        <f t="shared" ca="1" si="67"/>
        <v>1134833364.8438952</v>
      </c>
      <c r="Q275" s="11">
        <f t="shared" ca="1" si="68"/>
        <v>55350661.989656292</v>
      </c>
      <c r="R275" s="12">
        <f t="shared" ca="1" si="59"/>
        <v>9.555312362299645E-3</v>
      </c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</row>
    <row r="276" spans="1:35">
      <c r="A276" s="70">
        <v>24664</v>
      </c>
      <c r="B276" s="70">
        <v>-2.5445759994909167E-2</v>
      </c>
      <c r="C276" s="70">
        <v>1</v>
      </c>
      <c r="D276" s="71">
        <f t="shared" si="56"/>
        <v>2.4664000000000001</v>
      </c>
      <c r="E276" s="71">
        <f t="shared" si="56"/>
        <v>-2.5445759994909167E-2</v>
      </c>
      <c r="F276" s="11">
        <f t="shared" si="57"/>
        <v>2.4664000000000001</v>
      </c>
      <c r="G276" s="11">
        <f t="shared" si="57"/>
        <v>-2.5445759994909167E-2</v>
      </c>
      <c r="H276" s="11">
        <f t="shared" si="60"/>
        <v>6.0831289600000007</v>
      </c>
      <c r="I276" s="11">
        <f t="shared" si="61"/>
        <v>15.003429266944003</v>
      </c>
      <c r="J276" s="11">
        <f t="shared" si="62"/>
        <v>37.004457943990694</v>
      </c>
      <c r="K276" s="11">
        <f t="shared" si="63"/>
        <v>-6.2759422451443975E-2</v>
      </c>
      <c r="L276" s="11">
        <f t="shared" si="64"/>
        <v>-0.15478983953424144</v>
      </c>
      <c r="M276" s="11">
        <f t="shared" ca="1" si="58"/>
        <v>-2.7227030661806421E-2</v>
      </c>
      <c r="N276" s="11">
        <f t="shared" ca="1" si="65"/>
        <v>3.1729251887485887E-6</v>
      </c>
      <c r="O276" s="94">
        <f t="shared" ca="1" si="66"/>
        <v>685999617.24989879</v>
      </c>
      <c r="P276" s="11">
        <f t="shared" ca="1" si="67"/>
        <v>1073449333.7841685</v>
      </c>
      <c r="Q276" s="11">
        <f t="shared" ca="1" si="68"/>
        <v>51268792.678812183</v>
      </c>
      <c r="R276" s="12">
        <f t="shared" ca="1" si="59"/>
        <v>1.7812706668972542E-3</v>
      </c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</row>
    <row r="277" spans="1:35">
      <c r="A277" s="70">
        <v>24962</v>
      </c>
      <c r="B277" s="70">
        <v>-3.381707999506034E-2</v>
      </c>
      <c r="C277" s="70">
        <v>1</v>
      </c>
      <c r="D277" s="71">
        <f t="shared" si="56"/>
        <v>2.4962</v>
      </c>
      <c r="E277" s="71">
        <f t="shared" si="56"/>
        <v>-3.381707999506034E-2</v>
      </c>
      <c r="F277" s="11">
        <f t="shared" si="57"/>
        <v>2.4962</v>
      </c>
      <c r="G277" s="11">
        <f t="shared" si="57"/>
        <v>-3.381707999506034E-2</v>
      </c>
      <c r="H277" s="11">
        <f t="shared" si="60"/>
        <v>6.23101444</v>
      </c>
      <c r="I277" s="11">
        <f t="shared" si="61"/>
        <v>15.553858245128</v>
      </c>
      <c r="J277" s="11">
        <f t="shared" si="62"/>
        <v>38.825540951488513</v>
      </c>
      <c r="K277" s="11">
        <f t="shared" si="63"/>
        <v>-8.4414195083669624E-2</v>
      </c>
      <c r="L277" s="11">
        <f t="shared" si="64"/>
        <v>-0.21071471376785611</v>
      </c>
      <c r="M277" s="11">
        <f t="shared" ca="1" si="58"/>
        <v>-2.8273256316819956E-2</v>
      </c>
      <c r="N277" s="11">
        <f t="shared" ca="1" si="65"/>
        <v>3.073398097541874E-5</v>
      </c>
      <c r="O277" s="94">
        <f t="shared" ca="1" si="66"/>
        <v>622530586.68073428</v>
      </c>
      <c r="P277" s="11">
        <f t="shared" ca="1" si="67"/>
        <v>942584326.65674829</v>
      </c>
      <c r="Q277" s="11">
        <f t="shared" ca="1" si="68"/>
        <v>42794716.800976008</v>
      </c>
      <c r="R277" s="12">
        <f t="shared" ca="1" si="59"/>
        <v>-5.5438236782403838E-3</v>
      </c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</row>
    <row r="278" spans="1:35">
      <c r="A278" s="70">
        <v>24962</v>
      </c>
      <c r="B278" s="70">
        <v>-2.1817079992615618E-2</v>
      </c>
      <c r="C278" s="70">
        <v>1</v>
      </c>
      <c r="D278" s="71">
        <f t="shared" si="56"/>
        <v>2.4962</v>
      </c>
      <c r="E278" s="71">
        <f t="shared" si="56"/>
        <v>-2.1817079992615618E-2</v>
      </c>
      <c r="F278" s="11">
        <f t="shared" si="57"/>
        <v>2.4962</v>
      </c>
      <c r="G278" s="11">
        <f t="shared" si="57"/>
        <v>-2.1817079992615618E-2</v>
      </c>
      <c r="H278" s="11">
        <f t="shared" si="60"/>
        <v>6.23101444</v>
      </c>
      <c r="I278" s="11">
        <f t="shared" si="61"/>
        <v>15.553858245128</v>
      </c>
      <c r="J278" s="11">
        <f t="shared" si="62"/>
        <v>38.825540951488513</v>
      </c>
      <c r="K278" s="11">
        <f t="shared" si="63"/>
        <v>-5.4459795077567104E-2</v>
      </c>
      <c r="L278" s="11">
        <f t="shared" si="64"/>
        <v>-0.135942540472623</v>
      </c>
      <c r="M278" s="11">
        <f t="shared" ca="1" si="58"/>
        <v>-2.8273256316819956E-2</v>
      </c>
      <c r="N278" s="11">
        <f t="shared" ca="1" si="65"/>
        <v>4.1682212729216639E-5</v>
      </c>
      <c r="O278" s="94">
        <f t="shared" ca="1" si="66"/>
        <v>622530586.68073428</v>
      </c>
      <c r="P278" s="11">
        <f t="shared" ca="1" si="67"/>
        <v>942584326.65674829</v>
      </c>
      <c r="Q278" s="11">
        <f t="shared" ca="1" si="68"/>
        <v>42794716.800976008</v>
      </c>
      <c r="R278" s="12">
        <f t="shared" ca="1" si="59"/>
        <v>6.456176324204338E-3</v>
      </c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</row>
    <row r="279" spans="1:35">
      <c r="A279" s="70">
        <v>24962</v>
      </c>
      <c r="B279" s="70">
        <v>-2.1817079992615618E-2</v>
      </c>
      <c r="C279" s="70">
        <v>1</v>
      </c>
      <c r="D279" s="71">
        <f t="shared" si="56"/>
        <v>2.4962</v>
      </c>
      <c r="E279" s="71">
        <f t="shared" si="56"/>
        <v>-2.1817079992615618E-2</v>
      </c>
      <c r="F279" s="11">
        <f t="shared" si="57"/>
        <v>2.4962</v>
      </c>
      <c r="G279" s="11">
        <f t="shared" si="57"/>
        <v>-2.1817079992615618E-2</v>
      </c>
      <c r="H279" s="11">
        <f t="shared" si="60"/>
        <v>6.23101444</v>
      </c>
      <c r="I279" s="11">
        <f t="shared" si="61"/>
        <v>15.553858245128</v>
      </c>
      <c r="J279" s="11">
        <f t="shared" si="62"/>
        <v>38.825540951488513</v>
      </c>
      <c r="K279" s="11">
        <f t="shared" si="63"/>
        <v>-5.4459795077567104E-2</v>
      </c>
      <c r="L279" s="11">
        <f t="shared" si="64"/>
        <v>-0.135942540472623</v>
      </c>
      <c r="M279" s="11">
        <f t="shared" ca="1" si="58"/>
        <v>-2.8273256316819956E-2</v>
      </c>
      <c r="N279" s="11">
        <f t="shared" ca="1" si="65"/>
        <v>4.1682212729216639E-5</v>
      </c>
      <c r="O279" s="94">
        <f t="shared" ca="1" si="66"/>
        <v>622530586.68073428</v>
      </c>
      <c r="P279" s="11">
        <f t="shared" ca="1" si="67"/>
        <v>942584326.65674829</v>
      </c>
      <c r="Q279" s="11">
        <f t="shared" ca="1" si="68"/>
        <v>42794716.800976008</v>
      </c>
      <c r="R279" s="12">
        <f t="shared" ca="1" si="59"/>
        <v>6.456176324204338E-3</v>
      </c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</row>
    <row r="280" spans="1:35">
      <c r="A280" s="70">
        <v>24962</v>
      </c>
      <c r="B280" s="70">
        <v>-2.1817079992615618E-2</v>
      </c>
      <c r="C280" s="70">
        <v>1</v>
      </c>
      <c r="D280" s="71">
        <f t="shared" si="56"/>
        <v>2.4962</v>
      </c>
      <c r="E280" s="71">
        <f t="shared" si="56"/>
        <v>-2.1817079992615618E-2</v>
      </c>
      <c r="F280" s="11">
        <f t="shared" si="57"/>
        <v>2.4962</v>
      </c>
      <c r="G280" s="11">
        <f t="shared" si="57"/>
        <v>-2.1817079992615618E-2</v>
      </c>
      <c r="H280" s="11">
        <f t="shared" si="60"/>
        <v>6.23101444</v>
      </c>
      <c r="I280" s="11">
        <f t="shared" si="61"/>
        <v>15.553858245128</v>
      </c>
      <c r="J280" s="11">
        <f t="shared" si="62"/>
        <v>38.825540951488513</v>
      </c>
      <c r="K280" s="11">
        <f t="shared" si="63"/>
        <v>-5.4459795077567104E-2</v>
      </c>
      <c r="L280" s="11">
        <f t="shared" si="64"/>
        <v>-0.135942540472623</v>
      </c>
      <c r="M280" s="11">
        <f t="shared" ca="1" si="58"/>
        <v>-2.8273256316819956E-2</v>
      </c>
      <c r="N280" s="11">
        <f t="shared" ca="1" si="65"/>
        <v>4.1682212729216639E-5</v>
      </c>
      <c r="O280" s="94">
        <f t="shared" ca="1" si="66"/>
        <v>622530586.68073428</v>
      </c>
      <c r="P280" s="11">
        <f t="shared" ca="1" si="67"/>
        <v>942584326.65674829</v>
      </c>
      <c r="Q280" s="11">
        <f t="shared" ca="1" si="68"/>
        <v>42794716.800976008</v>
      </c>
      <c r="R280" s="12">
        <f t="shared" ca="1" si="59"/>
        <v>6.456176324204338E-3</v>
      </c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</row>
    <row r="281" spans="1:35">
      <c r="A281" s="70">
        <v>24962</v>
      </c>
      <c r="B281" s="70">
        <v>-1.9817079992208164E-2</v>
      </c>
      <c r="C281" s="70">
        <v>1</v>
      </c>
      <c r="D281" s="71">
        <f t="shared" si="56"/>
        <v>2.4962</v>
      </c>
      <c r="E281" s="71">
        <f t="shared" si="56"/>
        <v>-1.9817079992208164E-2</v>
      </c>
      <c r="F281" s="11">
        <f t="shared" si="57"/>
        <v>2.4962</v>
      </c>
      <c r="G281" s="11">
        <f t="shared" si="57"/>
        <v>-1.9817079992208164E-2</v>
      </c>
      <c r="H281" s="11">
        <f t="shared" si="60"/>
        <v>6.23101444</v>
      </c>
      <c r="I281" s="11">
        <f t="shared" si="61"/>
        <v>15.553858245128</v>
      </c>
      <c r="J281" s="11">
        <f t="shared" si="62"/>
        <v>38.825540951488513</v>
      </c>
      <c r="K281" s="11">
        <f t="shared" si="63"/>
        <v>-4.9467395076550021E-2</v>
      </c>
      <c r="L281" s="11">
        <f t="shared" si="64"/>
        <v>-0.12348051159008416</v>
      </c>
      <c r="M281" s="11">
        <f t="shared" ca="1" si="58"/>
        <v>-2.8273256316819956E-2</v>
      </c>
      <c r="N281" s="11">
        <f t="shared" ca="1" si="65"/>
        <v>7.1506918032924991E-5</v>
      </c>
      <c r="O281" s="94">
        <f t="shared" ca="1" si="66"/>
        <v>622530586.68073428</v>
      </c>
      <c r="P281" s="11">
        <f t="shared" ca="1" si="67"/>
        <v>942584326.65674829</v>
      </c>
      <c r="Q281" s="11">
        <f t="shared" ca="1" si="68"/>
        <v>42794716.800976008</v>
      </c>
      <c r="R281" s="12">
        <f t="shared" ca="1" si="59"/>
        <v>8.4561763246117916E-3</v>
      </c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</row>
    <row r="282" spans="1:35">
      <c r="A282" s="70">
        <v>24962</v>
      </c>
      <c r="B282" s="70">
        <v>-9.8170799974468537E-3</v>
      </c>
      <c r="C282" s="70">
        <v>1</v>
      </c>
      <c r="D282" s="71">
        <f t="shared" si="56"/>
        <v>2.4962</v>
      </c>
      <c r="E282" s="71">
        <f t="shared" si="56"/>
        <v>-9.8170799974468537E-3</v>
      </c>
      <c r="F282" s="11">
        <f t="shared" si="57"/>
        <v>2.4962</v>
      </c>
      <c r="G282" s="11">
        <f t="shared" si="57"/>
        <v>-9.8170799974468537E-3</v>
      </c>
      <c r="H282" s="11">
        <f t="shared" si="60"/>
        <v>6.23101444</v>
      </c>
      <c r="I282" s="11">
        <f t="shared" si="61"/>
        <v>15.553858245128</v>
      </c>
      <c r="J282" s="11">
        <f t="shared" si="62"/>
        <v>38.825540951488513</v>
      </c>
      <c r="K282" s="11">
        <f t="shared" si="63"/>
        <v>-2.4505395089626836E-2</v>
      </c>
      <c r="L282" s="11">
        <f t="shared" si="64"/>
        <v>-6.1170367222726507E-2</v>
      </c>
      <c r="M282" s="11">
        <f t="shared" ca="1" si="58"/>
        <v>-2.8273256316819956E-2</v>
      </c>
      <c r="N282" s="11">
        <f t="shared" ca="1" si="65"/>
        <v>3.4063044433178845E-4</v>
      </c>
      <c r="O282" s="94">
        <f t="shared" ca="1" si="66"/>
        <v>622530586.68073428</v>
      </c>
      <c r="P282" s="11">
        <f t="shared" ca="1" si="67"/>
        <v>942584326.65674829</v>
      </c>
      <c r="Q282" s="11">
        <f t="shared" ca="1" si="68"/>
        <v>42794716.800976008</v>
      </c>
      <c r="R282" s="12">
        <f t="shared" ca="1" si="59"/>
        <v>1.8456176319373102E-2</v>
      </c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</row>
    <row r="283" spans="1:35">
      <c r="A283" s="70">
        <v>24962</v>
      </c>
      <c r="B283" s="70">
        <v>-4.8170799927902408E-3</v>
      </c>
      <c r="C283" s="70">
        <v>1</v>
      </c>
      <c r="D283" s="71">
        <f t="shared" si="56"/>
        <v>2.4962</v>
      </c>
      <c r="E283" s="71">
        <f t="shared" si="56"/>
        <v>-4.8170799927902408E-3</v>
      </c>
      <c r="F283" s="11">
        <f t="shared" si="57"/>
        <v>2.4962</v>
      </c>
      <c r="G283" s="11">
        <f t="shared" si="57"/>
        <v>-4.8170799927902408E-3</v>
      </c>
      <c r="H283" s="11">
        <f t="shared" si="60"/>
        <v>6.23101444</v>
      </c>
      <c r="I283" s="11">
        <f t="shared" si="61"/>
        <v>15.553858245128</v>
      </c>
      <c r="J283" s="11">
        <f t="shared" si="62"/>
        <v>38.825540951488513</v>
      </c>
      <c r="K283" s="11">
        <f t="shared" si="63"/>
        <v>-1.2024395078002998E-2</v>
      </c>
      <c r="L283" s="11">
        <f t="shared" si="64"/>
        <v>-3.0015294993711084E-2</v>
      </c>
      <c r="M283" s="11">
        <f t="shared" ca="1" si="58"/>
        <v>-2.8273256316819956E-2</v>
      </c>
      <c r="N283" s="11">
        <f t="shared" ca="1" si="65"/>
        <v>5.5019220774397211E-4</v>
      </c>
      <c r="O283" s="94">
        <f t="shared" ca="1" si="66"/>
        <v>622530586.68073428</v>
      </c>
      <c r="P283" s="11">
        <f t="shared" ca="1" si="67"/>
        <v>942584326.65674829</v>
      </c>
      <c r="Q283" s="11">
        <f t="shared" ca="1" si="68"/>
        <v>42794716.800976008</v>
      </c>
      <c r="R283" s="12">
        <f t="shared" ca="1" si="59"/>
        <v>2.3456176324029715E-2</v>
      </c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</row>
    <row r="284" spans="1:35">
      <c r="A284" s="70">
        <v>25031</v>
      </c>
      <c r="B284" s="70">
        <v>-2.9575540000223555E-2</v>
      </c>
      <c r="C284" s="70">
        <v>1</v>
      </c>
      <c r="D284" s="71">
        <f t="shared" si="56"/>
        <v>2.5030999999999999</v>
      </c>
      <c r="E284" s="71">
        <f t="shared" si="56"/>
        <v>-2.9575540000223555E-2</v>
      </c>
      <c r="F284" s="11">
        <f t="shared" si="57"/>
        <v>2.5030999999999999</v>
      </c>
      <c r="G284" s="11">
        <f t="shared" si="57"/>
        <v>-2.9575540000223555E-2</v>
      </c>
      <c r="H284" s="11">
        <f t="shared" si="60"/>
        <v>6.2655096099999996</v>
      </c>
      <c r="I284" s="11">
        <f t="shared" si="61"/>
        <v>15.683197104790999</v>
      </c>
      <c r="J284" s="11">
        <f t="shared" si="62"/>
        <v>39.256610673002349</v>
      </c>
      <c r="K284" s="11">
        <f t="shared" si="63"/>
        <v>-7.403053417455957E-2</v>
      </c>
      <c r="L284" s="11">
        <f t="shared" si="64"/>
        <v>-0.18530583009234006</v>
      </c>
      <c r="M284" s="11">
        <f t="shared" ca="1" si="58"/>
        <v>-2.8518010147444095E-2</v>
      </c>
      <c r="N284" s="11">
        <f t="shared" ca="1" si="65"/>
        <v>1.1183693895197455E-6</v>
      </c>
      <c r="O284" s="94">
        <f t="shared" ca="1" si="66"/>
        <v>607382312.80246496</v>
      </c>
      <c r="P284" s="11">
        <f t="shared" ca="1" si="67"/>
        <v>912212966.11004591</v>
      </c>
      <c r="Q284" s="11">
        <f t="shared" ca="1" si="68"/>
        <v>40873398.283837758</v>
      </c>
      <c r="R284" s="12">
        <f t="shared" ca="1" si="59"/>
        <v>-1.0575298527794597E-3</v>
      </c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</row>
    <row r="285" spans="1:35">
      <c r="A285" s="70">
        <v>25031</v>
      </c>
      <c r="B285" s="70">
        <v>-2.9375539998000022E-2</v>
      </c>
      <c r="C285" s="70">
        <v>1</v>
      </c>
      <c r="D285" s="71">
        <f t="shared" si="56"/>
        <v>2.5030999999999999</v>
      </c>
      <c r="E285" s="71">
        <f t="shared" si="56"/>
        <v>-2.9375539998000022E-2</v>
      </c>
      <c r="F285" s="11">
        <f t="shared" si="57"/>
        <v>2.5030999999999999</v>
      </c>
      <c r="G285" s="11">
        <f t="shared" si="57"/>
        <v>-2.9375539998000022E-2</v>
      </c>
      <c r="H285" s="11">
        <f t="shared" si="60"/>
        <v>6.2655096099999996</v>
      </c>
      <c r="I285" s="11">
        <f t="shared" si="61"/>
        <v>15.683197104790999</v>
      </c>
      <c r="J285" s="11">
        <f t="shared" si="62"/>
        <v>39.256610673002349</v>
      </c>
      <c r="K285" s="11">
        <f t="shared" si="63"/>
        <v>-7.3529914168993848E-2</v>
      </c>
      <c r="L285" s="11">
        <f t="shared" si="64"/>
        <v>-0.1840527281564085</v>
      </c>
      <c r="M285" s="11">
        <f t="shared" ca="1" si="58"/>
        <v>-2.8518010147444095E-2</v>
      </c>
      <c r="N285" s="11">
        <f t="shared" ca="1" si="65"/>
        <v>7.3535744459447047E-7</v>
      </c>
      <c r="O285" s="94">
        <f t="shared" ca="1" si="66"/>
        <v>607382312.80246496</v>
      </c>
      <c r="P285" s="11">
        <f t="shared" ca="1" si="67"/>
        <v>912212966.11004591</v>
      </c>
      <c r="Q285" s="11">
        <f t="shared" ca="1" si="68"/>
        <v>40873398.283837758</v>
      </c>
      <c r="R285" s="12">
        <f t="shared" ca="1" si="59"/>
        <v>-8.5752985055592701E-4</v>
      </c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</row>
    <row r="286" spans="1:35">
      <c r="A286" s="70">
        <v>25069</v>
      </c>
      <c r="B286" s="70">
        <v>-3.4058459998050239E-2</v>
      </c>
      <c r="C286" s="70">
        <v>1</v>
      </c>
      <c r="D286" s="71">
        <f t="shared" si="56"/>
        <v>2.5068999999999999</v>
      </c>
      <c r="E286" s="71">
        <f t="shared" si="56"/>
        <v>-3.4058459998050239E-2</v>
      </c>
      <c r="F286" s="11">
        <f t="shared" si="57"/>
        <v>2.5068999999999999</v>
      </c>
      <c r="G286" s="11">
        <f t="shared" si="57"/>
        <v>-3.4058459998050239E-2</v>
      </c>
      <c r="H286" s="11">
        <f t="shared" si="60"/>
        <v>6.2845476099999997</v>
      </c>
      <c r="I286" s="11">
        <f t="shared" si="61"/>
        <v>15.754732403508999</v>
      </c>
      <c r="J286" s="11">
        <f t="shared" si="62"/>
        <v>39.495538662356708</v>
      </c>
      <c r="K286" s="11">
        <f t="shared" si="63"/>
        <v>-8.5381153369112145E-2</v>
      </c>
      <c r="L286" s="11">
        <f t="shared" si="64"/>
        <v>-0.21404201338102724</v>
      </c>
      <c r="M286" s="11">
        <f t="shared" ca="1" si="58"/>
        <v>-2.8653204641924349E-2</v>
      </c>
      <c r="N286" s="11">
        <f t="shared" ca="1" si="65"/>
        <v>2.9216785464927627E-5</v>
      </c>
      <c r="O286" s="94">
        <f t="shared" ca="1" si="66"/>
        <v>598977333.35441446</v>
      </c>
      <c r="P286" s="11">
        <f t="shared" ca="1" si="67"/>
        <v>895495059.18919718</v>
      </c>
      <c r="Q286" s="11">
        <f t="shared" ca="1" si="68"/>
        <v>39823307.06392052</v>
      </c>
      <c r="R286" s="12">
        <f t="shared" ca="1" si="59"/>
        <v>-5.4052553561258904E-3</v>
      </c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</row>
    <row r="287" spans="1:35">
      <c r="A287" s="70">
        <v>25069</v>
      </c>
      <c r="B287" s="70">
        <v>-2.9758460004813969E-2</v>
      </c>
      <c r="C287" s="70">
        <v>1</v>
      </c>
      <c r="D287" s="71">
        <f t="shared" si="56"/>
        <v>2.5068999999999999</v>
      </c>
      <c r="E287" s="71">
        <f t="shared" si="56"/>
        <v>-2.9758460004813969E-2</v>
      </c>
      <c r="F287" s="11">
        <f t="shared" si="57"/>
        <v>2.5068999999999999</v>
      </c>
      <c r="G287" s="11">
        <f t="shared" si="57"/>
        <v>-2.9758460004813969E-2</v>
      </c>
      <c r="H287" s="11">
        <f t="shared" si="60"/>
        <v>6.2845476099999997</v>
      </c>
      <c r="I287" s="11">
        <f t="shared" si="61"/>
        <v>15.754732403508999</v>
      </c>
      <c r="J287" s="11">
        <f t="shared" si="62"/>
        <v>39.495538662356708</v>
      </c>
      <c r="K287" s="11">
        <f t="shared" si="63"/>
        <v>-7.4601483386068132E-2</v>
      </c>
      <c r="L287" s="11">
        <f t="shared" si="64"/>
        <v>-0.18701845870053418</v>
      </c>
      <c r="M287" s="11">
        <f t="shared" ca="1" si="58"/>
        <v>-2.8653204641924349E-2</v>
      </c>
      <c r="N287" s="11">
        <f t="shared" ca="1" si="65"/>
        <v>1.2215894171962668E-6</v>
      </c>
      <c r="O287" s="94">
        <f t="shared" ca="1" si="66"/>
        <v>598977333.35441446</v>
      </c>
      <c r="P287" s="11">
        <f t="shared" ca="1" si="67"/>
        <v>895495059.18919718</v>
      </c>
      <c r="Q287" s="11">
        <f t="shared" ca="1" si="68"/>
        <v>39823307.06392052</v>
      </c>
      <c r="R287" s="12">
        <f t="shared" ca="1" si="59"/>
        <v>-1.1052553628896206E-3</v>
      </c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</row>
    <row r="288" spans="1:35">
      <c r="A288" s="70">
        <v>25069</v>
      </c>
      <c r="B288" s="70">
        <v>-2.5358459999551997E-2</v>
      </c>
      <c r="C288" s="70">
        <v>1</v>
      </c>
      <c r="D288" s="71">
        <f t="shared" si="56"/>
        <v>2.5068999999999999</v>
      </c>
      <c r="E288" s="71">
        <f t="shared" si="56"/>
        <v>-2.5358459999551997E-2</v>
      </c>
      <c r="F288" s="11">
        <f t="shared" si="57"/>
        <v>2.5068999999999999</v>
      </c>
      <c r="G288" s="11">
        <f t="shared" si="57"/>
        <v>-2.5358459999551997E-2</v>
      </c>
      <c r="H288" s="11">
        <f t="shared" si="60"/>
        <v>6.2845476099999997</v>
      </c>
      <c r="I288" s="11">
        <f t="shared" si="61"/>
        <v>15.754732403508999</v>
      </c>
      <c r="J288" s="11">
        <f t="shared" si="62"/>
        <v>39.495538662356708</v>
      </c>
      <c r="K288" s="11">
        <f t="shared" si="63"/>
        <v>-6.3571123372876903E-2</v>
      </c>
      <c r="L288" s="11">
        <f t="shared" si="64"/>
        <v>-0.1593664491834651</v>
      </c>
      <c r="M288" s="11">
        <f t="shared" ca="1" si="58"/>
        <v>-2.8653204641924349E-2</v>
      </c>
      <c r="N288" s="11">
        <f t="shared" ca="1" si="65"/>
        <v>1.0855342258441318E-5</v>
      </c>
      <c r="O288" s="94">
        <f t="shared" ca="1" si="66"/>
        <v>598977333.35441446</v>
      </c>
      <c r="P288" s="11">
        <f t="shared" ca="1" si="67"/>
        <v>895495059.18919718</v>
      </c>
      <c r="Q288" s="11">
        <f t="shared" ca="1" si="68"/>
        <v>39823307.06392052</v>
      </c>
      <c r="R288" s="12">
        <f t="shared" ca="1" si="59"/>
        <v>3.294744642372352E-3</v>
      </c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</row>
    <row r="289" spans="1:35">
      <c r="A289" s="70">
        <v>25071</v>
      </c>
      <c r="B289" s="70">
        <v>-2.7789139996457379E-2</v>
      </c>
      <c r="C289" s="70">
        <v>1</v>
      </c>
      <c r="D289" s="71">
        <f t="shared" si="56"/>
        <v>2.5070999999999999</v>
      </c>
      <c r="E289" s="71">
        <f t="shared" si="56"/>
        <v>-2.7789139996457379E-2</v>
      </c>
      <c r="F289" s="11">
        <f t="shared" si="57"/>
        <v>2.5070999999999999</v>
      </c>
      <c r="G289" s="11">
        <f t="shared" si="57"/>
        <v>-2.7789139996457379E-2</v>
      </c>
      <c r="H289" s="11">
        <f t="shared" si="60"/>
        <v>6.285550409999999</v>
      </c>
      <c r="I289" s="11">
        <f t="shared" si="61"/>
        <v>15.758503432910997</v>
      </c>
      <c r="J289" s="11">
        <f t="shared" si="62"/>
        <v>39.508143956651161</v>
      </c>
      <c r="K289" s="11">
        <f t="shared" si="63"/>
        <v>-6.9670152885118297E-2</v>
      </c>
      <c r="L289" s="11">
        <f t="shared" si="64"/>
        <v>-0.17467004029828007</v>
      </c>
      <c r="M289" s="11">
        <f t="shared" ca="1" si="58"/>
        <v>-2.8660328061550971E-2</v>
      </c>
      <c r="N289" s="11">
        <f t="shared" ca="1" si="65"/>
        <v>7.5896864476151695E-7</v>
      </c>
      <c r="O289" s="94">
        <f t="shared" ca="1" si="66"/>
        <v>598533793.033077</v>
      </c>
      <c r="P289" s="11">
        <f t="shared" ca="1" si="67"/>
        <v>894615440.20101011</v>
      </c>
      <c r="Q289" s="11">
        <f t="shared" ca="1" si="68"/>
        <v>39768204.993113987</v>
      </c>
      <c r="R289" s="12">
        <f t="shared" ca="1" si="59"/>
        <v>8.7118806509359215E-4</v>
      </c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</row>
    <row r="290" spans="1:35">
      <c r="A290" s="70">
        <v>25071</v>
      </c>
      <c r="B290" s="70">
        <v>-2.7589139994233847E-2</v>
      </c>
      <c r="C290" s="70">
        <v>1</v>
      </c>
      <c r="D290" s="71">
        <f t="shared" si="56"/>
        <v>2.5070999999999999</v>
      </c>
      <c r="E290" s="71">
        <f t="shared" si="56"/>
        <v>-2.7589139994233847E-2</v>
      </c>
      <c r="F290" s="11">
        <f t="shared" si="57"/>
        <v>2.5070999999999999</v>
      </c>
      <c r="G290" s="11">
        <f t="shared" si="57"/>
        <v>-2.7589139994233847E-2</v>
      </c>
      <c r="H290" s="11">
        <f t="shared" si="60"/>
        <v>6.285550409999999</v>
      </c>
      <c r="I290" s="11">
        <f t="shared" si="61"/>
        <v>15.758503432910997</v>
      </c>
      <c r="J290" s="11">
        <f t="shared" si="62"/>
        <v>39.508143956651161</v>
      </c>
      <c r="K290" s="11">
        <f t="shared" si="63"/>
        <v>-6.9168732879543671E-2</v>
      </c>
      <c r="L290" s="11">
        <f t="shared" si="64"/>
        <v>-0.17341293020230392</v>
      </c>
      <c r="M290" s="11">
        <f t="shared" ca="1" si="58"/>
        <v>-2.8660328061550971E-2</v>
      </c>
      <c r="N290" s="11">
        <f t="shared" ca="1" si="65"/>
        <v>1.147443875562597E-6</v>
      </c>
      <c r="O290" s="94">
        <f t="shared" ca="1" si="66"/>
        <v>598533793.033077</v>
      </c>
      <c r="P290" s="11">
        <f t="shared" ca="1" si="67"/>
        <v>894615440.20101011</v>
      </c>
      <c r="Q290" s="11">
        <f t="shared" ca="1" si="68"/>
        <v>39768204.993113987</v>
      </c>
      <c r="R290" s="12">
        <f t="shared" ca="1" si="59"/>
        <v>1.0711880673171248E-3</v>
      </c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</row>
    <row r="291" spans="1:35">
      <c r="A291" s="70">
        <v>25093</v>
      </c>
      <c r="B291" s="70">
        <v>-2.8526620000775438E-2</v>
      </c>
      <c r="C291" s="70">
        <v>1</v>
      </c>
      <c r="D291" s="71">
        <f t="shared" si="56"/>
        <v>2.5093000000000001</v>
      </c>
      <c r="E291" s="71">
        <f t="shared" si="56"/>
        <v>-2.8526620000775438E-2</v>
      </c>
      <c r="F291" s="11">
        <f t="shared" si="57"/>
        <v>2.5093000000000001</v>
      </c>
      <c r="G291" s="11">
        <f t="shared" si="57"/>
        <v>-2.8526620000775438E-2</v>
      </c>
      <c r="H291" s="11">
        <f t="shared" si="60"/>
        <v>6.2965864900000001</v>
      </c>
      <c r="I291" s="11">
        <f t="shared" si="61"/>
        <v>15.800024479357001</v>
      </c>
      <c r="J291" s="11">
        <f t="shared" si="62"/>
        <v>39.647001426050522</v>
      </c>
      <c r="K291" s="11">
        <f t="shared" si="63"/>
        <v>-7.1581847567945805E-2</v>
      </c>
      <c r="L291" s="11">
        <f t="shared" si="64"/>
        <v>-0.17962033010224643</v>
      </c>
      <c r="M291" s="11">
        <f t="shared" ca="1" si="58"/>
        <v>-2.8738737948897017E-2</v>
      </c>
      <c r="N291" s="11">
        <f t="shared" ca="1" si="65"/>
        <v>4.4994023915308888E-8</v>
      </c>
      <c r="O291" s="94">
        <f t="shared" ca="1" si="66"/>
        <v>593647319.40753424</v>
      </c>
      <c r="P291" s="11">
        <f t="shared" ca="1" si="67"/>
        <v>884941822.02386105</v>
      </c>
      <c r="Q291" s="11">
        <f t="shared" ca="1" si="68"/>
        <v>39163207.184240155</v>
      </c>
      <c r="R291" s="12">
        <f t="shared" ca="1" si="59"/>
        <v>2.1211794812157903E-4</v>
      </c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</row>
    <row r="292" spans="1:35">
      <c r="A292" s="70">
        <v>25093</v>
      </c>
      <c r="B292" s="70">
        <v>-2.8026619998854585E-2</v>
      </c>
      <c r="C292" s="70">
        <v>1</v>
      </c>
      <c r="D292" s="71">
        <f t="shared" si="56"/>
        <v>2.5093000000000001</v>
      </c>
      <c r="E292" s="71">
        <f t="shared" si="56"/>
        <v>-2.8026619998854585E-2</v>
      </c>
      <c r="F292" s="11">
        <f t="shared" si="57"/>
        <v>2.5093000000000001</v>
      </c>
      <c r="G292" s="11">
        <f t="shared" si="57"/>
        <v>-2.8026619998854585E-2</v>
      </c>
      <c r="H292" s="11">
        <f t="shared" si="60"/>
        <v>6.2965864900000001</v>
      </c>
      <c r="I292" s="11">
        <f t="shared" si="61"/>
        <v>15.800024479357001</v>
      </c>
      <c r="J292" s="11">
        <f t="shared" si="62"/>
        <v>39.647001426050522</v>
      </c>
      <c r="K292" s="11">
        <f t="shared" si="63"/>
        <v>-7.0327197563125818E-2</v>
      </c>
      <c r="L292" s="11">
        <f t="shared" si="64"/>
        <v>-0.17647203684515161</v>
      </c>
      <c r="M292" s="11">
        <f t="shared" ca="1" si="58"/>
        <v>-2.8738737948897017E-2</v>
      </c>
      <c r="N292" s="11">
        <f t="shared" ca="1" si="65"/>
        <v>5.071119747726354E-7</v>
      </c>
      <c r="O292" s="94">
        <f t="shared" ca="1" si="66"/>
        <v>593647319.40753424</v>
      </c>
      <c r="P292" s="11">
        <f t="shared" ca="1" si="67"/>
        <v>884941822.02386105</v>
      </c>
      <c r="Q292" s="11">
        <f t="shared" ca="1" si="68"/>
        <v>39163207.184240155</v>
      </c>
      <c r="R292" s="12">
        <f t="shared" ca="1" si="59"/>
        <v>7.1211795004243184E-4</v>
      </c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</row>
    <row r="293" spans="1:35">
      <c r="A293" s="70">
        <v>25093</v>
      </c>
      <c r="B293" s="70">
        <v>-2.762661999440752E-2</v>
      </c>
      <c r="C293" s="70">
        <v>1</v>
      </c>
      <c r="D293" s="71">
        <f t="shared" si="56"/>
        <v>2.5093000000000001</v>
      </c>
      <c r="E293" s="71">
        <f t="shared" si="56"/>
        <v>-2.762661999440752E-2</v>
      </c>
      <c r="F293" s="11">
        <f t="shared" si="57"/>
        <v>2.5093000000000001</v>
      </c>
      <c r="G293" s="11">
        <f t="shared" si="57"/>
        <v>-2.762661999440752E-2</v>
      </c>
      <c r="H293" s="11">
        <f t="shared" si="60"/>
        <v>6.2965864900000001</v>
      </c>
      <c r="I293" s="11">
        <f t="shared" si="61"/>
        <v>15.800024479357001</v>
      </c>
      <c r="J293" s="11">
        <f t="shared" si="62"/>
        <v>39.647001426050522</v>
      </c>
      <c r="K293" s="11">
        <f t="shared" si="63"/>
        <v>-6.9323477551966786E-2</v>
      </c>
      <c r="L293" s="11">
        <f t="shared" si="64"/>
        <v>-0.17395340222115027</v>
      </c>
      <c r="M293" s="11">
        <f t="shared" ca="1" si="58"/>
        <v>-2.8738737948897017E-2</v>
      </c>
      <c r="N293" s="11">
        <f t="shared" ca="1" si="65"/>
        <v>1.2368063446979032E-6</v>
      </c>
      <c r="O293" s="94">
        <f t="shared" ca="1" si="66"/>
        <v>593647319.40753424</v>
      </c>
      <c r="P293" s="11">
        <f t="shared" ca="1" si="67"/>
        <v>884941822.02386105</v>
      </c>
      <c r="Q293" s="11">
        <f t="shared" ca="1" si="68"/>
        <v>39163207.184240155</v>
      </c>
      <c r="R293" s="12">
        <f t="shared" ca="1" si="59"/>
        <v>1.1121179544894971E-3</v>
      </c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</row>
    <row r="294" spans="1:35">
      <c r="A294" s="70">
        <v>25265</v>
      </c>
      <c r="B294" s="70">
        <v>-3.4765099997457583E-2</v>
      </c>
      <c r="C294" s="70">
        <v>1</v>
      </c>
      <c r="D294" s="71">
        <f t="shared" si="56"/>
        <v>2.5265</v>
      </c>
      <c r="E294" s="71">
        <f t="shared" si="56"/>
        <v>-3.4765099997457583E-2</v>
      </c>
      <c r="F294" s="11">
        <f t="shared" si="57"/>
        <v>2.5265</v>
      </c>
      <c r="G294" s="11">
        <f t="shared" si="57"/>
        <v>-3.4765099997457583E-2</v>
      </c>
      <c r="H294" s="11">
        <f t="shared" si="60"/>
        <v>6.3832022500000001</v>
      </c>
      <c r="I294" s="11">
        <f t="shared" si="61"/>
        <v>16.127160484625001</v>
      </c>
      <c r="J294" s="11">
        <f t="shared" si="62"/>
        <v>40.745270964405066</v>
      </c>
      <c r="K294" s="11">
        <f t="shared" si="63"/>
        <v>-8.7834025143576577E-2</v>
      </c>
      <c r="L294" s="11">
        <f t="shared" si="64"/>
        <v>-0.22191266452524622</v>
      </c>
      <c r="M294" s="11">
        <f t="shared" ca="1" si="58"/>
        <v>-2.9355064101950983E-2</v>
      </c>
      <c r="N294" s="11">
        <f t="shared" ca="1" si="65"/>
        <v>2.9268488390669898E-5</v>
      </c>
      <c r="O294" s="94">
        <f t="shared" ca="1" si="66"/>
        <v>555011153.91498137</v>
      </c>
      <c r="P294" s="11">
        <f t="shared" ca="1" si="67"/>
        <v>809531766.88519895</v>
      </c>
      <c r="Q294" s="11">
        <f t="shared" ca="1" si="68"/>
        <v>34510402.140804999</v>
      </c>
      <c r="R294" s="12">
        <f t="shared" ca="1" si="59"/>
        <v>-5.4100358955066E-3</v>
      </c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</row>
    <row r="295" spans="1:35">
      <c r="A295" s="70">
        <v>25290</v>
      </c>
      <c r="B295" s="70">
        <v>-1.6648600001644809E-2</v>
      </c>
      <c r="C295" s="70">
        <v>1</v>
      </c>
      <c r="D295" s="71">
        <f t="shared" si="56"/>
        <v>2.5289999999999999</v>
      </c>
      <c r="E295" s="71">
        <f t="shared" si="56"/>
        <v>-1.6648600001644809E-2</v>
      </c>
      <c r="F295" s="11">
        <f t="shared" si="57"/>
        <v>2.5289999999999999</v>
      </c>
      <c r="G295" s="11">
        <f t="shared" si="57"/>
        <v>-1.6648600001644809E-2</v>
      </c>
      <c r="H295" s="11">
        <f t="shared" si="60"/>
        <v>6.3958409999999999</v>
      </c>
      <c r="I295" s="11">
        <f t="shared" si="61"/>
        <v>16.175081888999998</v>
      </c>
      <c r="J295" s="11">
        <f t="shared" si="62"/>
        <v>40.906782097280995</v>
      </c>
      <c r="K295" s="11">
        <f t="shared" si="63"/>
        <v>-4.2104309404159719E-2</v>
      </c>
      <c r="L295" s="11">
        <f t="shared" si="64"/>
        <v>-0.10648179848311992</v>
      </c>
      <c r="M295" s="11">
        <f t="shared" ca="1" si="58"/>
        <v>-2.9445133961538063E-2</v>
      </c>
      <c r="N295" s="11">
        <f t="shared" ca="1" si="65"/>
        <v>1.6375128138670133E-4</v>
      </c>
      <c r="O295" s="94">
        <f t="shared" ca="1" si="66"/>
        <v>549338770.18635643</v>
      </c>
      <c r="P295" s="11">
        <f t="shared" ca="1" si="67"/>
        <v>798617107.37423015</v>
      </c>
      <c r="Q295" s="11">
        <f t="shared" ca="1" si="68"/>
        <v>33846527.311155178</v>
      </c>
      <c r="R295" s="12">
        <f t="shared" ca="1" si="59"/>
        <v>1.2796533959893254E-2</v>
      </c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</row>
    <row r="296" spans="1:35">
      <c r="A296" s="70">
        <v>25737</v>
      </c>
      <c r="B296" s="70">
        <v>-3.1205579995003063E-2</v>
      </c>
      <c r="C296" s="70">
        <v>1</v>
      </c>
      <c r="D296" s="71">
        <f t="shared" si="56"/>
        <v>2.5737000000000001</v>
      </c>
      <c r="E296" s="71">
        <f t="shared" si="56"/>
        <v>-3.1205579995003063E-2</v>
      </c>
      <c r="F296" s="11">
        <f t="shared" si="57"/>
        <v>2.5737000000000001</v>
      </c>
      <c r="G296" s="11">
        <f t="shared" si="57"/>
        <v>-3.1205579995003063E-2</v>
      </c>
      <c r="H296" s="11">
        <f t="shared" si="60"/>
        <v>6.6239316900000009</v>
      </c>
      <c r="I296" s="11">
        <f t="shared" si="61"/>
        <v>17.048012990553001</v>
      </c>
      <c r="J296" s="11">
        <f t="shared" si="62"/>
        <v>43.87647103378626</v>
      </c>
      <c r="K296" s="11">
        <f t="shared" si="63"/>
        <v>-8.0313801233139387E-2</v>
      </c>
      <c r="L296" s="11">
        <f t="shared" si="64"/>
        <v>-0.20670363023373084</v>
      </c>
      <c r="M296" s="11">
        <f t="shared" ca="1" si="58"/>
        <v>-3.1076470248430833E-2</v>
      </c>
      <c r="N296" s="11">
        <f t="shared" ca="1" si="65"/>
        <v>1.6669326659945432E-8</v>
      </c>
      <c r="O296" s="94">
        <f t="shared" ca="1" si="66"/>
        <v>446445071.95106149</v>
      </c>
      <c r="P296" s="11">
        <f t="shared" ca="1" si="67"/>
        <v>607218167.07012522</v>
      </c>
      <c r="Q296" s="11">
        <f t="shared" ca="1" si="68"/>
        <v>22639599.439852346</v>
      </c>
      <c r="R296" s="12">
        <f t="shared" ca="1" si="59"/>
        <v>-1.291097465722299E-4</v>
      </c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</row>
    <row r="297" spans="1:35">
      <c r="A297" s="70">
        <v>25744</v>
      </c>
      <c r="B297" s="70">
        <v>-1.8012959997577127E-2</v>
      </c>
      <c r="C297" s="70">
        <v>1</v>
      </c>
      <c r="D297" s="71">
        <f t="shared" si="56"/>
        <v>2.5743999999999998</v>
      </c>
      <c r="E297" s="71">
        <f t="shared" si="56"/>
        <v>-1.8012959997577127E-2</v>
      </c>
      <c r="F297" s="11">
        <f t="shared" si="57"/>
        <v>2.5743999999999998</v>
      </c>
      <c r="G297" s="11">
        <f t="shared" si="57"/>
        <v>-1.8012959997577127E-2</v>
      </c>
      <c r="H297" s="11">
        <f t="shared" si="60"/>
        <v>6.6275353599999987</v>
      </c>
      <c r="I297" s="11">
        <f t="shared" si="61"/>
        <v>17.061927030783995</v>
      </c>
      <c r="J297" s="11">
        <f t="shared" si="62"/>
        <v>43.924224948050316</v>
      </c>
      <c r="K297" s="11">
        <f t="shared" si="63"/>
        <v>-4.6372564217762549E-2</v>
      </c>
      <c r="L297" s="11">
        <f t="shared" si="64"/>
        <v>-0.1193815293222079</v>
      </c>
      <c r="M297" s="11">
        <f t="shared" ca="1" si="58"/>
        <v>-3.1102331520401538E-2</v>
      </c>
      <c r="N297" s="11">
        <f t="shared" ca="1" si="65"/>
        <v>1.7133164686252664E-4</v>
      </c>
      <c r="O297" s="94">
        <f t="shared" ca="1" si="66"/>
        <v>444822811.34579134</v>
      </c>
      <c r="P297" s="11">
        <f t="shared" ca="1" si="67"/>
        <v>604298071.22368443</v>
      </c>
      <c r="Q297" s="11">
        <f t="shared" ca="1" si="68"/>
        <v>22475608.261708438</v>
      </c>
      <c r="R297" s="12">
        <f t="shared" ca="1" si="59"/>
        <v>1.3089371522824411E-2</v>
      </c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</row>
    <row r="298" spans="1:35">
      <c r="A298" s="70">
        <v>25790</v>
      </c>
      <c r="B298" s="70">
        <v>-3.2318599995051045E-2</v>
      </c>
      <c r="C298" s="70">
        <v>1</v>
      </c>
      <c r="D298" s="71">
        <f t="shared" si="56"/>
        <v>2.5790000000000002</v>
      </c>
      <c r="E298" s="71">
        <f t="shared" si="56"/>
        <v>-3.2318599995051045E-2</v>
      </c>
      <c r="F298" s="11">
        <f t="shared" si="57"/>
        <v>2.5790000000000002</v>
      </c>
      <c r="G298" s="11">
        <f t="shared" si="57"/>
        <v>-3.2318599995051045E-2</v>
      </c>
      <c r="H298" s="11">
        <f t="shared" si="60"/>
        <v>6.6512410000000006</v>
      </c>
      <c r="I298" s="11">
        <f t="shared" si="61"/>
        <v>17.153550539000001</v>
      </c>
      <c r="J298" s="11">
        <f t="shared" si="62"/>
        <v>44.239006840081004</v>
      </c>
      <c r="K298" s="11">
        <f t="shared" si="63"/>
        <v>-8.3349669387236647E-2</v>
      </c>
      <c r="L298" s="11">
        <f t="shared" si="64"/>
        <v>-0.21495879734968332</v>
      </c>
      <c r="M298" s="11">
        <f t="shared" ca="1" si="58"/>
        <v>-3.127251838139835E-2</v>
      </c>
      <c r="N298" s="11">
        <f t="shared" ca="1" si="65"/>
        <v>1.0942867424222271E-6</v>
      </c>
      <c r="O298" s="94">
        <f t="shared" ca="1" si="66"/>
        <v>434163148.22283328</v>
      </c>
      <c r="P298" s="11">
        <f t="shared" ca="1" si="67"/>
        <v>585185073.91204762</v>
      </c>
      <c r="Q298" s="11">
        <f t="shared" ca="1" si="68"/>
        <v>21408026.444728836</v>
      </c>
      <c r="R298" s="12">
        <f t="shared" ca="1" si="59"/>
        <v>-1.0460816136526954E-3</v>
      </c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</row>
    <row r="299" spans="1:35">
      <c r="A299" s="70">
        <v>25826</v>
      </c>
      <c r="B299" s="70">
        <v>-3.147084000374889E-2</v>
      </c>
      <c r="C299" s="70">
        <v>1</v>
      </c>
      <c r="D299" s="71">
        <f t="shared" si="56"/>
        <v>2.5825999999999998</v>
      </c>
      <c r="E299" s="71">
        <f t="shared" si="56"/>
        <v>-3.147084000374889E-2</v>
      </c>
      <c r="F299" s="11">
        <f t="shared" si="57"/>
        <v>2.5825999999999998</v>
      </c>
      <c r="G299" s="11">
        <f t="shared" si="57"/>
        <v>-3.147084000374889E-2</v>
      </c>
      <c r="H299" s="11">
        <f t="shared" si="60"/>
        <v>6.6698227599999989</v>
      </c>
      <c r="I299" s="11">
        <f t="shared" si="61"/>
        <v>17.225484259975996</v>
      </c>
      <c r="J299" s="11">
        <f t="shared" si="62"/>
        <v>44.486535649814002</v>
      </c>
      <c r="K299" s="11">
        <f t="shared" si="63"/>
        <v>-8.1276591393681874E-2</v>
      </c>
      <c r="L299" s="11">
        <f t="shared" si="64"/>
        <v>-0.2099049249333228</v>
      </c>
      <c r="M299" s="11">
        <f t="shared" ca="1" si="58"/>
        <v>-3.1406000343642694E-2</v>
      </c>
      <c r="N299" s="11">
        <f t="shared" ca="1" si="65"/>
        <v>4.2041815226870205E-9</v>
      </c>
      <c r="O299" s="94">
        <f t="shared" ca="1" si="66"/>
        <v>425823978.53875262</v>
      </c>
      <c r="P299" s="11">
        <f t="shared" ca="1" si="67"/>
        <v>570323104.09972465</v>
      </c>
      <c r="Q299" s="11">
        <f t="shared" ca="1" si="68"/>
        <v>20585000.818639059</v>
      </c>
      <c r="R299" s="12">
        <f t="shared" ca="1" si="59"/>
        <v>-6.4839660106195962E-5</v>
      </c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</row>
    <row r="300" spans="1:35">
      <c r="A300" s="70">
        <v>25844</v>
      </c>
      <c r="B300" s="70">
        <v>-2.7546959994651843E-2</v>
      </c>
      <c r="C300" s="70">
        <v>1</v>
      </c>
      <c r="D300" s="71">
        <f t="shared" si="56"/>
        <v>2.5844</v>
      </c>
      <c r="E300" s="71">
        <f t="shared" si="56"/>
        <v>-2.7546959994651843E-2</v>
      </c>
      <c r="F300" s="11">
        <f t="shared" si="57"/>
        <v>2.5844</v>
      </c>
      <c r="G300" s="11">
        <f t="shared" si="57"/>
        <v>-2.7546959994651843E-2</v>
      </c>
      <c r="H300" s="11">
        <f t="shared" si="60"/>
        <v>6.6791233600000002</v>
      </c>
      <c r="I300" s="11">
        <f t="shared" si="61"/>
        <v>17.261526411584001</v>
      </c>
      <c r="J300" s="11">
        <f t="shared" si="62"/>
        <v>44.610688858097689</v>
      </c>
      <c r="K300" s="11">
        <f t="shared" si="63"/>
        <v>-7.1192363410178219E-2</v>
      </c>
      <c r="L300" s="11">
        <f t="shared" si="64"/>
        <v>-0.18398954399726458</v>
      </c>
      <c r="M300" s="11">
        <f t="shared" ca="1" si="58"/>
        <v>-3.1472837551758136E-2</v>
      </c>
      <c r="N300" s="11">
        <f t="shared" ca="1" si="65"/>
        <v>1.5412514593390873E-5</v>
      </c>
      <c r="O300" s="94">
        <f t="shared" ca="1" si="66"/>
        <v>421656213.21162802</v>
      </c>
      <c r="P300" s="11">
        <f t="shared" ca="1" si="67"/>
        <v>562925135.88717961</v>
      </c>
      <c r="Q300" s="11">
        <f t="shared" ca="1" si="68"/>
        <v>20177697.121517047</v>
      </c>
      <c r="R300" s="12">
        <f t="shared" ca="1" si="59"/>
        <v>3.9258775571062929E-3</v>
      </c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</row>
    <row r="301" spans="1:35">
      <c r="A301" s="70">
        <v>26192</v>
      </c>
      <c r="B301" s="70">
        <v>-3.2485279996762984E-2</v>
      </c>
      <c r="C301" s="70">
        <v>1</v>
      </c>
      <c r="D301" s="71">
        <f t="shared" si="56"/>
        <v>2.6192000000000002</v>
      </c>
      <c r="E301" s="71">
        <f t="shared" si="56"/>
        <v>-3.2485279996762984E-2</v>
      </c>
      <c r="F301" s="11">
        <f t="shared" si="57"/>
        <v>2.6192000000000002</v>
      </c>
      <c r="G301" s="11">
        <f t="shared" si="57"/>
        <v>-3.2485279996762984E-2</v>
      </c>
      <c r="H301" s="11">
        <f t="shared" si="60"/>
        <v>6.8602086400000006</v>
      </c>
      <c r="I301" s="11">
        <f t="shared" si="61"/>
        <v>17.968258469888003</v>
      </c>
      <c r="J301" s="11">
        <f t="shared" si="62"/>
        <v>47.06246258433066</v>
      </c>
      <c r="K301" s="11">
        <f t="shared" si="63"/>
        <v>-8.5085445367521606E-2</v>
      </c>
      <c r="L301" s="11">
        <f t="shared" si="64"/>
        <v>-0.22285579850661261</v>
      </c>
      <c r="M301" s="11">
        <f t="shared" ca="1" si="58"/>
        <v>-3.2777632875403445E-2</v>
      </c>
      <c r="N301" s="11">
        <f t="shared" ca="1" si="65"/>
        <v>8.5470205649364507E-8</v>
      </c>
      <c r="O301" s="94">
        <f t="shared" ca="1" si="66"/>
        <v>341737238.4688645</v>
      </c>
      <c r="P301" s="11">
        <f t="shared" ca="1" si="67"/>
        <v>424976541.99869663</v>
      </c>
      <c r="Q301" s="11">
        <f t="shared" ca="1" si="68"/>
        <v>12909506.216681551</v>
      </c>
      <c r="R301" s="12">
        <f t="shared" ca="1" si="59"/>
        <v>2.9235287864046167E-4</v>
      </c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</row>
    <row r="302" spans="1:35">
      <c r="A302" s="70">
        <v>26201</v>
      </c>
      <c r="B302" s="70">
        <v>-2.6723339993623085E-2</v>
      </c>
      <c r="C302" s="70">
        <v>1</v>
      </c>
      <c r="D302" s="71">
        <f t="shared" si="56"/>
        <v>2.6200999999999999</v>
      </c>
      <c r="E302" s="71">
        <f t="shared" si="56"/>
        <v>-2.6723339993623085E-2</v>
      </c>
      <c r="F302" s="11">
        <f t="shared" si="57"/>
        <v>2.6200999999999999</v>
      </c>
      <c r="G302" s="11">
        <f t="shared" si="57"/>
        <v>-2.6723339993623085E-2</v>
      </c>
      <c r="H302" s="11">
        <f t="shared" si="60"/>
        <v>6.8649240099999993</v>
      </c>
      <c r="I302" s="11">
        <f t="shared" si="61"/>
        <v>17.986787398600999</v>
      </c>
      <c r="J302" s="11">
        <f t="shared" si="62"/>
        <v>47.127181663074474</v>
      </c>
      <c r="K302" s="11">
        <f t="shared" si="63"/>
        <v>-7.0017823117291836E-2</v>
      </c>
      <c r="L302" s="11">
        <f t="shared" si="64"/>
        <v>-0.18345369834961633</v>
      </c>
      <c r="M302" s="11">
        <f t="shared" ca="1" si="58"/>
        <v>-3.2811695665721605E-2</v>
      </c>
      <c r="N302" s="11">
        <f t="shared" ca="1" si="65"/>
        <v>3.7068074789974213E-5</v>
      </c>
      <c r="O302" s="94">
        <f t="shared" ca="1" si="66"/>
        <v>339697084.41135466</v>
      </c>
      <c r="P302" s="11">
        <f t="shared" ca="1" si="67"/>
        <v>421555077.10254782</v>
      </c>
      <c r="Q302" s="11">
        <f t="shared" ca="1" si="68"/>
        <v>12738143.021159973</v>
      </c>
      <c r="R302" s="12">
        <f t="shared" ca="1" si="59"/>
        <v>6.0883556720985194E-3</v>
      </c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</row>
    <row r="303" spans="1:35">
      <c r="A303" s="70">
        <v>26201</v>
      </c>
      <c r="B303" s="70">
        <v>-2.6723339993623085E-2</v>
      </c>
      <c r="C303" s="70">
        <v>1</v>
      </c>
      <c r="D303" s="71">
        <f t="shared" si="56"/>
        <v>2.6200999999999999</v>
      </c>
      <c r="E303" s="71">
        <f t="shared" si="56"/>
        <v>-2.6723339993623085E-2</v>
      </c>
      <c r="F303" s="11">
        <f t="shared" si="57"/>
        <v>2.6200999999999999</v>
      </c>
      <c r="G303" s="11">
        <f t="shared" si="57"/>
        <v>-2.6723339993623085E-2</v>
      </c>
      <c r="H303" s="11">
        <f t="shared" si="60"/>
        <v>6.8649240099999993</v>
      </c>
      <c r="I303" s="11">
        <f t="shared" si="61"/>
        <v>17.986787398600999</v>
      </c>
      <c r="J303" s="11">
        <f t="shared" si="62"/>
        <v>47.127181663074474</v>
      </c>
      <c r="K303" s="11">
        <f t="shared" si="63"/>
        <v>-7.0017823117291836E-2</v>
      </c>
      <c r="L303" s="11">
        <f t="shared" si="64"/>
        <v>-0.18345369834961633</v>
      </c>
      <c r="M303" s="11">
        <f t="shared" ca="1" si="58"/>
        <v>-3.2811695665721605E-2</v>
      </c>
      <c r="N303" s="11">
        <f t="shared" ca="1" si="65"/>
        <v>3.7068074789974213E-5</v>
      </c>
      <c r="O303" s="94">
        <f t="shared" ca="1" si="66"/>
        <v>339697084.41135466</v>
      </c>
      <c r="P303" s="11">
        <f t="shared" ca="1" si="67"/>
        <v>421555077.10254782</v>
      </c>
      <c r="Q303" s="11">
        <f t="shared" ca="1" si="68"/>
        <v>12738143.021159973</v>
      </c>
      <c r="R303" s="12">
        <f t="shared" ca="1" si="59"/>
        <v>6.0883556720985194E-3</v>
      </c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</row>
    <row r="304" spans="1:35">
      <c r="A304" s="70">
        <v>26276</v>
      </c>
      <c r="B304" s="70">
        <v>-3.0773840000620112E-2</v>
      </c>
      <c r="C304" s="70">
        <v>1</v>
      </c>
      <c r="D304" s="71">
        <f t="shared" si="56"/>
        <v>2.6276000000000002</v>
      </c>
      <c r="E304" s="71">
        <f t="shared" si="56"/>
        <v>-3.0773840000620112E-2</v>
      </c>
      <c r="F304" s="11">
        <f t="shared" si="57"/>
        <v>2.6276000000000002</v>
      </c>
      <c r="G304" s="11">
        <f t="shared" si="57"/>
        <v>-3.0773840000620112E-2</v>
      </c>
      <c r="H304" s="11">
        <f t="shared" si="60"/>
        <v>6.9042817600000008</v>
      </c>
      <c r="I304" s="11">
        <f t="shared" si="61"/>
        <v>18.141690752576004</v>
      </c>
      <c r="J304" s="11">
        <f t="shared" si="62"/>
        <v>47.669106621468714</v>
      </c>
      <c r="K304" s="11">
        <f t="shared" si="63"/>
        <v>-8.0861341985629415E-2</v>
      </c>
      <c r="L304" s="11">
        <f t="shared" si="64"/>
        <v>-0.21247126220143986</v>
      </c>
      <c r="M304" s="11">
        <f t="shared" ca="1" si="58"/>
        <v>-3.3096175945181251E-2</v>
      </c>
      <c r="N304" s="11">
        <f t="shared" ca="1" si="65"/>
        <v>5.3932442394006791E-6</v>
      </c>
      <c r="O304" s="94">
        <f t="shared" ca="1" si="66"/>
        <v>322771672.47057402</v>
      </c>
      <c r="P304" s="11">
        <f t="shared" ca="1" si="67"/>
        <v>393371118.97993743</v>
      </c>
      <c r="Q304" s="11">
        <f t="shared" ca="1" si="68"/>
        <v>11345696.429146647</v>
      </c>
      <c r="R304" s="12">
        <f t="shared" ca="1" si="59"/>
        <v>2.3223359445611394E-3</v>
      </c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</row>
    <row r="305" spans="1:35">
      <c r="A305" s="70">
        <v>26349</v>
      </c>
      <c r="B305" s="70">
        <v>-3.2593659998383373E-2</v>
      </c>
      <c r="C305" s="70">
        <v>1</v>
      </c>
      <c r="D305" s="71">
        <f t="shared" si="56"/>
        <v>2.6349</v>
      </c>
      <c r="E305" s="71">
        <f t="shared" si="56"/>
        <v>-3.2593659998383373E-2</v>
      </c>
      <c r="F305" s="11">
        <f t="shared" si="57"/>
        <v>2.6349</v>
      </c>
      <c r="G305" s="11">
        <f t="shared" si="57"/>
        <v>-3.2593659998383373E-2</v>
      </c>
      <c r="H305" s="11">
        <f t="shared" si="60"/>
        <v>6.94269801</v>
      </c>
      <c r="I305" s="11">
        <f t="shared" si="61"/>
        <v>18.293314986548999</v>
      </c>
      <c r="J305" s="11">
        <f t="shared" si="62"/>
        <v>48.20105565805796</v>
      </c>
      <c r="K305" s="11">
        <f t="shared" si="63"/>
        <v>-8.5881034729740346E-2</v>
      </c>
      <c r="L305" s="11">
        <f t="shared" si="64"/>
        <v>-0.22628793840939285</v>
      </c>
      <c r="M305" s="11">
        <f t="shared" ca="1" si="58"/>
        <v>-3.3374139668665197E-2</v>
      </c>
      <c r="N305" s="11">
        <f t="shared" ca="1" si="65"/>
        <v>6.0914851572322419E-7</v>
      </c>
      <c r="O305" s="94">
        <f t="shared" ca="1" si="66"/>
        <v>306442794.42559427</v>
      </c>
      <c r="P305" s="11">
        <f t="shared" ca="1" si="67"/>
        <v>366528208.21327287</v>
      </c>
      <c r="Q305" s="11">
        <f t="shared" ca="1" si="68"/>
        <v>10053316.934961967</v>
      </c>
      <c r="R305" s="12">
        <f t="shared" ca="1" si="59"/>
        <v>7.8047967028182369E-4</v>
      </c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</row>
    <row r="306" spans="1:35">
      <c r="A306" s="70">
        <v>26408</v>
      </c>
      <c r="B306" s="70">
        <v>-2.8598719996807631E-2</v>
      </c>
      <c r="C306" s="70">
        <v>1</v>
      </c>
      <c r="D306" s="71">
        <f t="shared" si="56"/>
        <v>2.6408</v>
      </c>
      <c r="E306" s="71">
        <f t="shared" si="56"/>
        <v>-2.8598719996807631E-2</v>
      </c>
      <c r="F306" s="11">
        <f t="shared" si="57"/>
        <v>2.6408</v>
      </c>
      <c r="G306" s="11">
        <f t="shared" si="57"/>
        <v>-2.8598719996807631E-2</v>
      </c>
      <c r="H306" s="11">
        <f t="shared" si="60"/>
        <v>6.9738246400000001</v>
      </c>
      <c r="I306" s="11">
        <f t="shared" si="61"/>
        <v>18.416476109312001</v>
      </c>
      <c r="J306" s="11">
        <f t="shared" si="62"/>
        <v>48.634230109471133</v>
      </c>
      <c r="K306" s="11">
        <f t="shared" si="63"/>
        <v>-7.5523499767569599E-2</v>
      </c>
      <c r="L306" s="11">
        <f t="shared" si="64"/>
        <v>-0.1994424581861978</v>
      </c>
      <c r="M306" s="11">
        <f t="shared" ca="1" si="58"/>
        <v>-3.3599566284729723E-2</v>
      </c>
      <c r="N306" s="11">
        <f t="shared" ca="1" si="65"/>
        <v>2.500846359542417E-5</v>
      </c>
      <c r="O306" s="94">
        <f t="shared" ca="1" si="66"/>
        <v>293364646.42926264</v>
      </c>
      <c r="P306" s="11">
        <f t="shared" ca="1" si="67"/>
        <v>345283654.20525306</v>
      </c>
      <c r="Q306" s="11">
        <f t="shared" ca="1" si="68"/>
        <v>9055996.0977671314</v>
      </c>
      <c r="R306" s="12">
        <f t="shared" ca="1" si="59"/>
        <v>5.0008462879220922E-3</v>
      </c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</row>
    <row r="307" spans="1:35">
      <c r="A307" s="70">
        <v>26479</v>
      </c>
      <c r="B307" s="70">
        <v>-3.4987860002729576E-2</v>
      </c>
      <c r="C307" s="70">
        <v>1</v>
      </c>
      <c r="D307" s="71">
        <f t="shared" si="56"/>
        <v>2.6478999999999999</v>
      </c>
      <c r="E307" s="71">
        <f t="shared" si="56"/>
        <v>-3.4987860002729576E-2</v>
      </c>
      <c r="F307" s="11">
        <f t="shared" si="57"/>
        <v>2.6478999999999999</v>
      </c>
      <c r="G307" s="11">
        <f t="shared" si="57"/>
        <v>-3.4987860002729576E-2</v>
      </c>
      <c r="H307" s="11">
        <f t="shared" si="60"/>
        <v>7.0113744099999993</v>
      </c>
      <c r="I307" s="11">
        <f t="shared" si="61"/>
        <v>18.565418300238999</v>
      </c>
      <c r="J307" s="11">
        <f t="shared" si="62"/>
        <v>49.159371117202845</v>
      </c>
      <c r="K307" s="11">
        <f t="shared" si="63"/>
        <v>-9.2644354501227641E-2</v>
      </c>
      <c r="L307" s="11">
        <f t="shared" si="64"/>
        <v>-0.24531298628380066</v>
      </c>
      <c r="M307" s="11">
        <f t="shared" ca="1" si="58"/>
        <v>-3.3871756142467846E-2</v>
      </c>
      <c r="N307" s="11">
        <f t="shared" ca="1" si="65"/>
        <v>1.2456878268911357E-6</v>
      </c>
      <c r="O307" s="94">
        <f t="shared" ca="1" si="66"/>
        <v>277784889.10795432</v>
      </c>
      <c r="P307" s="11">
        <f t="shared" ca="1" si="67"/>
        <v>320281952.20487374</v>
      </c>
      <c r="Q307" s="11">
        <f t="shared" ca="1" si="68"/>
        <v>7913935.7813446894</v>
      </c>
      <c r="R307" s="12">
        <f t="shared" ca="1" si="59"/>
        <v>-1.1161038602617301E-3</v>
      </c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</row>
    <row r="308" spans="1:35">
      <c r="A308" s="70">
        <v>26883</v>
      </c>
      <c r="B308" s="70">
        <v>-3.4885220004071016E-2</v>
      </c>
      <c r="C308" s="70">
        <v>1</v>
      </c>
      <c r="D308" s="71">
        <f t="shared" si="56"/>
        <v>2.6882999999999999</v>
      </c>
      <c r="E308" s="71">
        <f t="shared" si="56"/>
        <v>-3.4885220004071016E-2</v>
      </c>
      <c r="F308" s="11">
        <f t="shared" si="57"/>
        <v>2.6882999999999999</v>
      </c>
      <c r="G308" s="11">
        <f t="shared" si="57"/>
        <v>-3.4885220004071016E-2</v>
      </c>
      <c r="H308" s="11">
        <f t="shared" si="60"/>
        <v>7.2269568899999994</v>
      </c>
      <c r="I308" s="11">
        <f t="shared" si="61"/>
        <v>19.428228207386997</v>
      </c>
      <c r="J308" s="11">
        <f t="shared" si="62"/>
        <v>52.228905889918465</v>
      </c>
      <c r="K308" s="11">
        <f t="shared" si="63"/>
        <v>-9.3781936936944116E-2</v>
      </c>
      <c r="L308" s="11">
        <f t="shared" si="64"/>
        <v>-0.25211398106758687</v>
      </c>
      <c r="M308" s="11">
        <f t="shared" ca="1" si="58"/>
        <v>-3.5439552670839494E-2</v>
      </c>
      <c r="N308" s="11">
        <f t="shared" ca="1" si="65"/>
        <v>3.0728470544665286E-7</v>
      </c>
      <c r="O308" s="94">
        <f t="shared" ca="1" si="66"/>
        <v>193394454.70963228</v>
      </c>
      <c r="P308" s="11">
        <f t="shared" ca="1" si="67"/>
        <v>191423686.80409634</v>
      </c>
      <c r="Q308" s="11">
        <f t="shared" ca="1" si="68"/>
        <v>2744414.9530539275</v>
      </c>
      <c r="R308" s="12">
        <f t="shared" ca="1" si="59"/>
        <v>5.5433266676847837E-4</v>
      </c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</row>
    <row r="309" spans="1:35">
      <c r="A309" s="70">
        <v>26886</v>
      </c>
      <c r="B309" s="70">
        <v>-3.7431240001751576E-2</v>
      </c>
      <c r="C309" s="70">
        <v>1</v>
      </c>
      <c r="D309" s="71">
        <f t="shared" si="56"/>
        <v>2.6886000000000001</v>
      </c>
      <c r="E309" s="71">
        <f t="shared" si="56"/>
        <v>-3.7431240001751576E-2</v>
      </c>
      <c r="F309" s="11">
        <f t="shared" si="57"/>
        <v>2.6886000000000001</v>
      </c>
      <c r="G309" s="11">
        <f t="shared" si="57"/>
        <v>-3.7431240001751576E-2</v>
      </c>
      <c r="H309" s="11">
        <f t="shared" si="60"/>
        <v>7.2285699600000006</v>
      </c>
      <c r="I309" s="11">
        <f t="shared" si="61"/>
        <v>19.434733194456001</v>
      </c>
      <c r="J309" s="11">
        <f t="shared" si="62"/>
        <v>52.252223666614405</v>
      </c>
      <c r="K309" s="11">
        <f t="shared" si="63"/>
        <v>-0.10063763186870929</v>
      </c>
      <c r="L309" s="11">
        <f t="shared" si="64"/>
        <v>-0.27057433704221179</v>
      </c>
      <c r="M309" s="11">
        <f t="shared" ca="1" si="58"/>
        <v>-3.5451315602003361E-2</v>
      </c>
      <c r="N309" s="11">
        <f t="shared" ca="1" si="65"/>
        <v>3.9201006287183281E-6</v>
      </c>
      <c r="O309" s="94">
        <f t="shared" ca="1" si="66"/>
        <v>192800576.38609013</v>
      </c>
      <c r="P309" s="11">
        <f t="shared" ca="1" si="67"/>
        <v>190561918.42159942</v>
      </c>
      <c r="Q309" s="11">
        <f t="shared" ca="1" si="68"/>
        <v>2715185.69548201</v>
      </c>
      <c r="R309" s="12">
        <f t="shared" ca="1" si="59"/>
        <v>-1.9799243997482147E-3</v>
      </c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</row>
    <row r="310" spans="1:35">
      <c r="A310" s="70">
        <v>26886</v>
      </c>
      <c r="B310" s="70">
        <v>-3.4531240002252162E-2</v>
      </c>
      <c r="C310" s="70">
        <v>1</v>
      </c>
      <c r="D310" s="71">
        <f t="shared" si="56"/>
        <v>2.6886000000000001</v>
      </c>
      <c r="E310" s="71">
        <f t="shared" si="56"/>
        <v>-3.4531240002252162E-2</v>
      </c>
      <c r="F310" s="11">
        <f t="shared" si="57"/>
        <v>2.6886000000000001</v>
      </c>
      <c r="G310" s="11">
        <f t="shared" si="57"/>
        <v>-3.4531240002252162E-2</v>
      </c>
      <c r="H310" s="11">
        <f t="shared" si="60"/>
        <v>7.2285699600000006</v>
      </c>
      <c r="I310" s="11">
        <f t="shared" si="61"/>
        <v>19.434733194456001</v>
      </c>
      <c r="J310" s="11">
        <f t="shared" si="62"/>
        <v>52.252223666614405</v>
      </c>
      <c r="K310" s="11">
        <f t="shared" si="63"/>
        <v>-9.284069187005517E-2</v>
      </c>
      <c r="L310" s="11">
        <f t="shared" si="64"/>
        <v>-0.24961148416183035</v>
      </c>
      <c r="M310" s="11">
        <f t="shared" ca="1" si="58"/>
        <v>-3.5451315602003361E-2</v>
      </c>
      <c r="N310" s="11">
        <f t="shared" ca="1" si="65"/>
        <v>8.4653910925752941E-7</v>
      </c>
      <c r="O310" s="94">
        <f t="shared" ca="1" si="66"/>
        <v>192800576.38609013</v>
      </c>
      <c r="P310" s="11">
        <f t="shared" ca="1" si="67"/>
        <v>190561918.42159942</v>
      </c>
      <c r="Q310" s="11">
        <f t="shared" ca="1" si="68"/>
        <v>2715185.69548201</v>
      </c>
      <c r="R310" s="12">
        <f t="shared" ca="1" si="59"/>
        <v>9.2007559975119946E-4</v>
      </c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</row>
    <row r="311" spans="1:35">
      <c r="A311" s="70">
        <v>26922</v>
      </c>
      <c r="B311" s="70">
        <v>-3.2783479997306131E-2</v>
      </c>
      <c r="C311" s="70">
        <v>1</v>
      </c>
      <c r="D311" s="71">
        <f t="shared" si="56"/>
        <v>2.6922000000000001</v>
      </c>
      <c r="E311" s="71">
        <f t="shared" si="56"/>
        <v>-3.2783479997306131E-2</v>
      </c>
      <c r="F311" s="11">
        <f t="shared" si="57"/>
        <v>2.6922000000000001</v>
      </c>
      <c r="G311" s="11">
        <f t="shared" si="57"/>
        <v>-3.2783479997306131E-2</v>
      </c>
      <c r="H311" s="11">
        <f t="shared" si="60"/>
        <v>7.2479408400000009</v>
      </c>
      <c r="I311" s="11">
        <f t="shared" si="61"/>
        <v>19.512906329448004</v>
      </c>
      <c r="J311" s="11">
        <f t="shared" si="62"/>
        <v>52.532646420139919</v>
      </c>
      <c r="K311" s="11">
        <f t="shared" si="63"/>
        <v>-8.8259684848747577E-2</v>
      </c>
      <c r="L311" s="11">
        <f t="shared" si="64"/>
        <v>-0.23761272354979823</v>
      </c>
      <c r="M311" s="11">
        <f t="shared" ca="1" si="58"/>
        <v>-3.55926097705156E-2</v>
      </c>
      <c r="N311" s="11">
        <f t="shared" ca="1" si="65"/>
        <v>7.8912100827318838E-6</v>
      </c>
      <c r="O311" s="94">
        <f t="shared" ca="1" si="66"/>
        <v>185717943.59290025</v>
      </c>
      <c r="P311" s="11">
        <f t="shared" ca="1" si="67"/>
        <v>180340728.44526973</v>
      </c>
      <c r="Q311" s="11">
        <f t="shared" ca="1" si="68"/>
        <v>2375728.3281536433</v>
      </c>
      <c r="R311" s="12">
        <f t="shared" ca="1" si="59"/>
        <v>2.8091297732094692E-3</v>
      </c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</row>
    <row r="312" spans="1:35">
      <c r="A312" s="70">
        <v>26924</v>
      </c>
      <c r="B312" s="70">
        <v>-3.4414159992593341E-2</v>
      </c>
      <c r="C312" s="70">
        <v>1</v>
      </c>
      <c r="D312" s="71">
        <f t="shared" si="56"/>
        <v>2.6924000000000001</v>
      </c>
      <c r="E312" s="71">
        <f t="shared" si="56"/>
        <v>-3.4414159992593341E-2</v>
      </c>
      <c r="F312" s="11">
        <f t="shared" si="57"/>
        <v>2.6924000000000001</v>
      </c>
      <c r="G312" s="11">
        <f t="shared" si="57"/>
        <v>-3.4414159992593341E-2</v>
      </c>
      <c r="H312" s="11">
        <f t="shared" si="60"/>
        <v>7.249017760000001</v>
      </c>
      <c r="I312" s="11">
        <f t="shared" si="61"/>
        <v>19.517255417024003</v>
      </c>
      <c r="J312" s="11">
        <f t="shared" si="62"/>
        <v>52.548258484795426</v>
      </c>
      <c r="K312" s="11">
        <f t="shared" si="63"/>
        <v>-9.2656684364058314E-2</v>
      </c>
      <c r="L312" s="11">
        <f t="shared" si="64"/>
        <v>-0.24946885698179061</v>
      </c>
      <c r="M312" s="11">
        <f t="shared" ca="1" si="58"/>
        <v>-3.5600466970465337E-2</v>
      </c>
      <c r="N312" s="11">
        <f t="shared" ca="1" si="65"/>
        <v>1.4073242457477901E-6</v>
      </c>
      <c r="O312" s="94">
        <f t="shared" ca="1" si="66"/>
        <v>185326872.55014497</v>
      </c>
      <c r="P312" s="11">
        <f t="shared" ca="1" si="67"/>
        <v>179779436.40822852</v>
      </c>
      <c r="Q312" s="11">
        <f t="shared" ca="1" si="68"/>
        <v>2357484.8099762998</v>
      </c>
      <c r="R312" s="12">
        <f t="shared" ca="1" si="59"/>
        <v>1.1863069778719967E-3</v>
      </c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</row>
    <row r="313" spans="1:35">
      <c r="A313" s="70">
        <v>26925.5</v>
      </c>
      <c r="B313" s="70">
        <v>-3.2687170001736376E-2</v>
      </c>
      <c r="C313" s="70">
        <v>1</v>
      </c>
      <c r="D313" s="71">
        <f t="shared" si="56"/>
        <v>2.6925500000000002</v>
      </c>
      <c r="E313" s="71">
        <f t="shared" si="56"/>
        <v>-3.2687170001736376E-2</v>
      </c>
      <c r="F313" s="11">
        <f t="shared" si="57"/>
        <v>2.6925500000000002</v>
      </c>
      <c r="G313" s="11">
        <f t="shared" si="57"/>
        <v>-3.2687170001736376E-2</v>
      </c>
      <c r="H313" s="11">
        <f t="shared" si="60"/>
        <v>7.2498255025000011</v>
      </c>
      <c r="I313" s="11">
        <f t="shared" si="61"/>
        <v>19.520517656756379</v>
      </c>
      <c r="J313" s="11">
        <f t="shared" si="62"/>
        <v>52.559969816699393</v>
      </c>
      <c r="K313" s="11">
        <f t="shared" si="63"/>
        <v>-8.8011839588175281E-2</v>
      </c>
      <c r="L313" s="11">
        <f t="shared" si="64"/>
        <v>-0.23697627868314136</v>
      </c>
      <c r="M313" s="11">
        <f t="shared" ca="1" si="58"/>
        <v>-3.5606360390172197E-2</v>
      </c>
      <c r="N313" s="11">
        <f t="shared" ca="1" si="65"/>
        <v>8.5216725239360752E-6</v>
      </c>
      <c r="O313" s="94">
        <f t="shared" ca="1" si="66"/>
        <v>185033737.77081117</v>
      </c>
      <c r="P313" s="11">
        <f t="shared" ca="1" si="67"/>
        <v>179358923.60643914</v>
      </c>
      <c r="Q313" s="11">
        <f t="shared" ca="1" si="68"/>
        <v>2343844.9292318965</v>
      </c>
      <c r="R313" s="12">
        <f t="shared" ca="1" si="59"/>
        <v>2.9191903884358203E-3</v>
      </c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</row>
    <row r="314" spans="1:35">
      <c r="A314" s="70">
        <v>26958.5</v>
      </c>
      <c r="B314" s="70">
        <v>-3.5293389999424107E-2</v>
      </c>
      <c r="C314" s="70">
        <v>1</v>
      </c>
      <c r="D314" s="71">
        <f t="shared" si="56"/>
        <v>2.6958500000000001</v>
      </c>
      <c r="E314" s="71">
        <f t="shared" si="56"/>
        <v>-3.5293389999424107E-2</v>
      </c>
      <c r="F314" s="11">
        <f t="shared" si="57"/>
        <v>2.6958500000000001</v>
      </c>
      <c r="G314" s="11">
        <f t="shared" si="57"/>
        <v>-3.5293389999424107E-2</v>
      </c>
      <c r="H314" s="11">
        <f t="shared" si="60"/>
        <v>7.2676072225000006</v>
      </c>
      <c r="I314" s="11">
        <f t="shared" si="61"/>
        <v>19.592378930776626</v>
      </c>
      <c r="J314" s="11">
        <f t="shared" si="62"/>
        <v>52.81811474053417</v>
      </c>
      <c r="K314" s="11">
        <f t="shared" si="63"/>
        <v>-9.5145685429947488E-2</v>
      </c>
      <c r="L314" s="11">
        <f t="shared" si="64"/>
        <v>-0.25649849606632397</v>
      </c>
      <c r="M314" s="11">
        <f t="shared" ca="1" si="58"/>
        <v>-3.5736128334044104E-2</v>
      </c>
      <c r="N314" s="11">
        <f t="shared" ca="1" si="65"/>
        <v>1.9601723294208796E-7</v>
      </c>
      <c r="O314" s="94">
        <f t="shared" ca="1" si="66"/>
        <v>178621740.43502462</v>
      </c>
      <c r="P314" s="11">
        <f t="shared" ca="1" si="67"/>
        <v>170207307.56679553</v>
      </c>
      <c r="Q314" s="11">
        <f t="shared" ca="1" si="68"/>
        <v>2053091.9065970308</v>
      </c>
      <c r="R314" s="12">
        <f t="shared" ca="1" si="59"/>
        <v>4.4273833461999645E-4</v>
      </c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</row>
    <row r="315" spans="1:35">
      <c r="A315" s="70">
        <v>26986</v>
      </c>
      <c r="B315" s="70">
        <v>-3.4765240001433995E-2</v>
      </c>
      <c r="C315" s="70">
        <v>1</v>
      </c>
      <c r="D315" s="71">
        <f t="shared" si="56"/>
        <v>2.6985999999999999</v>
      </c>
      <c r="E315" s="71">
        <f t="shared" si="56"/>
        <v>-3.4765240001433995E-2</v>
      </c>
      <c r="F315" s="11">
        <f t="shared" si="57"/>
        <v>2.6985999999999999</v>
      </c>
      <c r="G315" s="11">
        <f t="shared" si="57"/>
        <v>-3.4765240001433995E-2</v>
      </c>
      <c r="H315" s="11">
        <f t="shared" si="60"/>
        <v>7.282441959999999</v>
      </c>
      <c r="I315" s="11">
        <f t="shared" si="61"/>
        <v>19.652397873255996</v>
      </c>
      <c r="J315" s="11">
        <f t="shared" si="62"/>
        <v>53.033960900768626</v>
      </c>
      <c r="K315" s="11">
        <f t="shared" si="63"/>
        <v>-9.381747666786977E-2</v>
      </c>
      <c r="L315" s="11">
        <f t="shared" si="64"/>
        <v>-0.25317584253591335</v>
      </c>
      <c r="M315" s="11">
        <f t="shared" ca="1" si="58"/>
        <v>-3.5844432996797473E-2</v>
      </c>
      <c r="N315" s="11">
        <f t="shared" ca="1" si="65"/>
        <v>1.1646575212415975E-6</v>
      </c>
      <c r="O315" s="94">
        <f t="shared" ca="1" si="66"/>
        <v>173333495.11188009</v>
      </c>
      <c r="P315" s="11">
        <f t="shared" ca="1" si="67"/>
        <v>162728423.51287749</v>
      </c>
      <c r="Q315" s="11">
        <f t="shared" ca="1" si="68"/>
        <v>1824553.2633632838</v>
      </c>
      <c r="R315" s="12">
        <f t="shared" ca="1" si="59"/>
        <v>1.0791929953634788E-3</v>
      </c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</row>
    <row r="316" spans="1:35">
      <c r="A316" s="70">
        <v>26998</v>
      </c>
      <c r="B316" s="70">
        <v>-3.4649319997697603E-2</v>
      </c>
      <c r="C316" s="70">
        <v>1</v>
      </c>
      <c r="D316" s="71">
        <f t="shared" si="56"/>
        <v>2.6998000000000002</v>
      </c>
      <c r="E316" s="71">
        <f t="shared" si="56"/>
        <v>-3.4649319997697603E-2</v>
      </c>
      <c r="F316" s="11">
        <f t="shared" si="57"/>
        <v>2.6998000000000002</v>
      </c>
      <c r="G316" s="11">
        <f t="shared" si="57"/>
        <v>-3.4649319997697603E-2</v>
      </c>
      <c r="H316" s="11">
        <f t="shared" si="60"/>
        <v>7.2889200400000007</v>
      </c>
      <c r="I316" s="11">
        <f t="shared" si="61"/>
        <v>19.678626323992003</v>
      </c>
      <c r="J316" s="11">
        <f t="shared" si="62"/>
        <v>53.128355349513612</v>
      </c>
      <c r="K316" s="11">
        <f t="shared" si="63"/>
        <v>-9.3546234129783995E-2</v>
      </c>
      <c r="L316" s="11">
        <f t="shared" si="64"/>
        <v>-0.25255612290359086</v>
      </c>
      <c r="M316" s="11">
        <f t="shared" ca="1" si="58"/>
        <v>-3.5891740138780763E-2</v>
      </c>
      <c r="N316" s="11">
        <f t="shared" ca="1" si="65"/>
        <v>1.5436078069690994E-6</v>
      </c>
      <c r="O316" s="94">
        <f t="shared" ca="1" si="66"/>
        <v>171041946.3759031</v>
      </c>
      <c r="P316" s="11">
        <f t="shared" ca="1" si="67"/>
        <v>159507529.1706197</v>
      </c>
      <c r="Q316" s="11">
        <f t="shared" ca="1" si="68"/>
        <v>1728789.4576246049</v>
      </c>
      <c r="R316" s="12">
        <f t="shared" ca="1" si="59"/>
        <v>1.2424201410831601E-3</v>
      </c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</row>
    <row r="317" spans="1:35">
      <c r="A317" s="70">
        <v>27128.5</v>
      </c>
      <c r="B317" s="70">
        <v>-3.1101189997571055E-2</v>
      </c>
      <c r="C317" s="70">
        <v>1</v>
      </c>
      <c r="D317" s="71">
        <f t="shared" si="56"/>
        <v>2.71285</v>
      </c>
      <c r="E317" s="71">
        <f t="shared" si="56"/>
        <v>-3.1101189997571055E-2</v>
      </c>
      <c r="F317" s="11">
        <f t="shared" si="57"/>
        <v>2.71285</v>
      </c>
      <c r="G317" s="11">
        <f t="shared" si="57"/>
        <v>-3.1101189997571055E-2</v>
      </c>
      <c r="H317" s="11">
        <f t="shared" si="60"/>
        <v>7.3595551224999998</v>
      </c>
      <c r="I317" s="11">
        <f t="shared" si="61"/>
        <v>19.965369114074125</v>
      </c>
      <c r="J317" s="11">
        <f t="shared" si="62"/>
        <v>54.163051601115988</v>
      </c>
      <c r="K317" s="11">
        <f t="shared" si="63"/>
        <v>-8.4372863284910629E-2</v>
      </c>
      <c r="L317" s="11">
        <f t="shared" si="64"/>
        <v>-0.22889092216246981</v>
      </c>
      <c r="M317" s="11">
        <f t="shared" ca="1" si="58"/>
        <v>-3.6408046317337905E-2</v>
      </c>
      <c r="N317" s="11">
        <f t="shared" ca="1" si="65"/>
        <v>2.8162723998649361E-5</v>
      </c>
      <c r="O317" s="94">
        <f t="shared" ca="1" si="66"/>
        <v>146784024.66866061</v>
      </c>
      <c r="P317" s="11">
        <f t="shared" ca="1" si="67"/>
        <v>126208618.38109444</v>
      </c>
      <c r="Q317" s="11">
        <f t="shared" ca="1" si="68"/>
        <v>846807.26096290024</v>
      </c>
      <c r="R317" s="12">
        <f t="shared" ca="1" si="59"/>
        <v>5.3068563197668506E-3</v>
      </c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</row>
    <row r="318" spans="1:35">
      <c r="A318" s="70">
        <v>27422</v>
      </c>
      <c r="B318" s="70">
        <v>-3.5613480002211872E-2</v>
      </c>
      <c r="C318" s="70">
        <v>1</v>
      </c>
      <c r="D318" s="71">
        <f t="shared" si="56"/>
        <v>2.7422</v>
      </c>
      <c r="E318" s="71">
        <f t="shared" si="56"/>
        <v>-3.5613480002211872E-2</v>
      </c>
      <c r="F318" s="11">
        <f t="shared" si="57"/>
        <v>2.7422</v>
      </c>
      <c r="G318" s="11">
        <f t="shared" si="57"/>
        <v>-3.5613480002211872E-2</v>
      </c>
      <c r="H318" s="11">
        <f t="shared" si="60"/>
        <v>7.5196608400000002</v>
      </c>
      <c r="I318" s="11">
        <f t="shared" si="61"/>
        <v>20.620413955448001</v>
      </c>
      <c r="J318" s="11">
        <f t="shared" si="62"/>
        <v>56.54529914862951</v>
      </c>
      <c r="K318" s="11">
        <f t="shared" si="63"/>
        <v>-9.765928486206539E-2</v>
      </c>
      <c r="L318" s="11">
        <f t="shared" si="64"/>
        <v>-0.26780129094875571</v>
      </c>
      <c r="M318" s="11">
        <f t="shared" ca="1" si="58"/>
        <v>-3.7581560500052145E-2</v>
      </c>
      <c r="N318" s="11">
        <f t="shared" ca="1" si="65"/>
        <v>3.8733408459792172E-6</v>
      </c>
      <c r="O318" s="94">
        <f t="shared" ca="1" si="66"/>
        <v>97240958.186112672</v>
      </c>
      <c r="P318" s="11">
        <f t="shared" ca="1" si="67"/>
        <v>63867127.396215945</v>
      </c>
      <c r="Q318" s="11">
        <f t="shared" ca="1" si="68"/>
        <v>42.156043818782585</v>
      </c>
      <c r="R318" s="12">
        <f t="shared" ca="1" si="59"/>
        <v>1.968080497840273E-3</v>
      </c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</row>
    <row r="319" spans="1:35">
      <c r="A319" s="70">
        <v>27500.5</v>
      </c>
      <c r="B319" s="70">
        <v>-3.6007669994432945E-2</v>
      </c>
      <c r="C319" s="70">
        <v>1</v>
      </c>
      <c r="D319" s="71">
        <f t="shared" si="56"/>
        <v>2.7500499999999999</v>
      </c>
      <c r="E319" s="71">
        <f t="shared" si="56"/>
        <v>-3.6007669994432945E-2</v>
      </c>
      <c r="F319" s="11">
        <f t="shared" si="57"/>
        <v>2.7500499999999999</v>
      </c>
      <c r="G319" s="11">
        <f t="shared" si="57"/>
        <v>-3.6007669994432945E-2</v>
      </c>
      <c r="H319" s="11">
        <f t="shared" si="60"/>
        <v>7.5627750024999996</v>
      </c>
      <c r="I319" s="11">
        <f t="shared" si="61"/>
        <v>20.798009395625122</v>
      </c>
      <c r="J319" s="11">
        <f t="shared" si="62"/>
        <v>57.195565738438866</v>
      </c>
      <c r="K319" s="11">
        <f t="shared" si="63"/>
        <v>-9.9022892868190313E-2</v>
      </c>
      <c r="L319" s="11">
        <f t="shared" si="64"/>
        <v>-0.27231790653216675</v>
      </c>
      <c r="M319" s="11">
        <f t="shared" ca="1" si="58"/>
        <v>-3.7898321530304209E-2</v>
      </c>
      <c r="N319" s="11">
        <f t="shared" ca="1" si="65"/>
        <v>3.5745632300923701E-6</v>
      </c>
      <c r="O319" s="94">
        <f t="shared" ca="1" si="66"/>
        <v>85327252.932848707</v>
      </c>
      <c r="P319" s="11">
        <f t="shared" ca="1" si="67"/>
        <v>50409239.09314891</v>
      </c>
      <c r="Q319" s="11">
        <f t="shared" ca="1" si="68"/>
        <v>59559.934010814351</v>
      </c>
      <c r="R319" s="12">
        <f t="shared" ca="1" si="59"/>
        <v>1.8906515358712642E-3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</row>
    <row r="320" spans="1:35">
      <c r="A320" s="70">
        <v>27527</v>
      </c>
      <c r="B320" s="70">
        <v>-3.7064179996377788E-2</v>
      </c>
      <c r="C320" s="70">
        <v>1</v>
      </c>
      <c r="D320" s="71">
        <f t="shared" si="56"/>
        <v>2.7526999999999999</v>
      </c>
      <c r="E320" s="71">
        <f t="shared" si="56"/>
        <v>-3.7064179996377788E-2</v>
      </c>
      <c r="F320" s="11">
        <f t="shared" si="57"/>
        <v>2.7526999999999999</v>
      </c>
      <c r="G320" s="11">
        <f t="shared" si="57"/>
        <v>-3.7064179996377788E-2</v>
      </c>
      <c r="H320" s="11">
        <f t="shared" si="60"/>
        <v>7.5773572899999992</v>
      </c>
      <c r="I320" s="11">
        <f t="shared" si="61"/>
        <v>20.858191412182997</v>
      </c>
      <c r="J320" s="11">
        <f t="shared" si="62"/>
        <v>57.416343500316131</v>
      </c>
      <c r="K320" s="11">
        <f t="shared" si="63"/>
        <v>-0.10202656827602914</v>
      </c>
      <c r="L320" s="11">
        <f t="shared" si="64"/>
        <v>-0.28084853449342539</v>
      </c>
      <c r="M320" s="11">
        <f t="shared" ca="1" si="58"/>
        <v>-3.8005529062459589E-2</v>
      </c>
      <c r="N320" s="11">
        <f t="shared" ca="1" si="65"/>
        <v>8.8613806421307853E-7</v>
      </c>
      <c r="O320" s="94">
        <f t="shared" ca="1" si="66"/>
        <v>81445273.067721933</v>
      </c>
      <c r="P320" s="11">
        <f t="shared" ca="1" si="67"/>
        <v>46193484.054143459</v>
      </c>
      <c r="Q320" s="11">
        <f t="shared" ca="1" si="68"/>
        <v>108381.37852322066</v>
      </c>
      <c r="R320" s="12">
        <f t="shared" ca="1" si="59"/>
        <v>9.413490660818008E-4</v>
      </c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</row>
    <row r="321" spans="1:35">
      <c r="A321" s="70">
        <v>27528</v>
      </c>
      <c r="B321" s="70">
        <v>-3.6279519998061005E-2</v>
      </c>
      <c r="C321" s="70">
        <v>1</v>
      </c>
      <c r="D321" s="71">
        <f t="shared" si="56"/>
        <v>2.7528000000000001</v>
      </c>
      <c r="E321" s="71">
        <f t="shared" si="56"/>
        <v>-3.6279519998061005E-2</v>
      </c>
      <c r="F321" s="11">
        <f t="shared" si="57"/>
        <v>2.7528000000000001</v>
      </c>
      <c r="G321" s="11">
        <f t="shared" si="57"/>
        <v>-3.6279519998061005E-2</v>
      </c>
      <c r="H321" s="11">
        <f t="shared" si="60"/>
        <v>7.5779078400000008</v>
      </c>
      <c r="I321" s="11">
        <f t="shared" si="61"/>
        <v>20.860464701952004</v>
      </c>
      <c r="J321" s="11">
        <f t="shared" si="62"/>
        <v>57.424687231533483</v>
      </c>
      <c r="K321" s="11">
        <f t="shared" si="63"/>
        <v>-9.9870262650662345E-2</v>
      </c>
      <c r="L321" s="11">
        <f t="shared" si="64"/>
        <v>-0.27492285902474334</v>
      </c>
      <c r="M321" s="11">
        <f t="shared" ca="1" si="58"/>
        <v>-3.8009577352182258E-2</v>
      </c>
      <c r="N321" s="11">
        <f t="shared" ca="1" si="65"/>
        <v>2.9930984485490316E-6</v>
      </c>
      <c r="O321" s="94">
        <f t="shared" ca="1" si="66"/>
        <v>81300198.648247629</v>
      </c>
      <c r="P321" s="11">
        <f t="shared" ca="1" si="67"/>
        <v>46037690.054134145</v>
      </c>
      <c r="Q321" s="11">
        <f t="shared" ca="1" si="68"/>
        <v>110511.57478599779</v>
      </c>
      <c r="R321" s="12">
        <f t="shared" ca="1" si="59"/>
        <v>1.7300573541212533E-3</v>
      </c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</row>
    <row r="322" spans="1:35">
      <c r="A322" s="70">
        <v>27547</v>
      </c>
      <c r="B322" s="70">
        <v>-3.6970979999750853E-2</v>
      </c>
      <c r="C322" s="70">
        <v>1</v>
      </c>
      <c r="D322" s="71">
        <f t="shared" si="56"/>
        <v>2.7547000000000001</v>
      </c>
      <c r="E322" s="71">
        <f t="shared" si="56"/>
        <v>-3.6970979999750853E-2</v>
      </c>
      <c r="F322" s="11">
        <f t="shared" si="57"/>
        <v>2.7547000000000001</v>
      </c>
      <c r="G322" s="11">
        <f t="shared" si="57"/>
        <v>-3.6970979999750853E-2</v>
      </c>
      <c r="H322" s="11">
        <f t="shared" si="60"/>
        <v>7.5883720900000009</v>
      </c>
      <c r="I322" s="11">
        <f t="shared" si="61"/>
        <v>20.903688596323004</v>
      </c>
      <c r="J322" s="11">
        <f t="shared" si="62"/>
        <v>57.583390976290985</v>
      </c>
      <c r="K322" s="11">
        <f t="shared" si="63"/>
        <v>-0.10184395860531367</v>
      </c>
      <c r="L322" s="11">
        <f t="shared" si="64"/>
        <v>-0.28054955277005761</v>
      </c>
      <c r="M322" s="11">
        <f t="shared" ca="1" si="58"/>
        <v>-3.8086532476519296E-2</v>
      </c>
      <c r="N322" s="11">
        <f t="shared" ca="1" si="65"/>
        <v>1.2444573284242076E-6</v>
      </c>
      <c r="O322" s="94">
        <f t="shared" ca="1" si="66"/>
        <v>78563545.603558362</v>
      </c>
      <c r="P322" s="11">
        <f t="shared" ca="1" si="67"/>
        <v>43123420.77383475</v>
      </c>
      <c r="Q322" s="11">
        <f t="shared" ca="1" si="68"/>
        <v>154987.22225749618</v>
      </c>
      <c r="R322" s="12">
        <f t="shared" ca="1" si="59"/>
        <v>1.115552476768443E-3</v>
      </c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</row>
    <row r="323" spans="1:35">
      <c r="A323" s="70">
        <v>27553</v>
      </c>
      <c r="B323" s="70">
        <v>-3.8263019996520597E-2</v>
      </c>
      <c r="C323" s="70">
        <v>1</v>
      </c>
      <c r="D323" s="71">
        <f t="shared" si="56"/>
        <v>2.7553000000000001</v>
      </c>
      <c r="E323" s="71">
        <f t="shared" si="56"/>
        <v>-3.8263019996520597E-2</v>
      </c>
      <c r="F323" s="11">
        <f t="shared" si="57"/>
        <v>2.7553000000000001</v>
      </c>
      <c r="G323" s="11">
        <f t="shared" si="57"/>
        <v>-3.8263019996520597E-2</v>
      </c>
      <c r="H323" s="11">
        <f t="shared" si="60"/>
        <v>7.5916780900000003</v>
      </c>
      <c r="I323" s="11">
        <f t="shared" si="61"/>
        <v>20.917350641377002</v>
      </c>
      <c r="J323" s="11">
        <f t="shared" si="62"/>
        <v>57.633576222186058</v>
      </c>
      <c r="K323" s="11">
        <f t="shared" si="63"/>
        <v>-0.10542609899641321</v>
      </c>
      <c r="L323" s="11">
        <f t="shared" si="64"/>
        <v>-0.29048053056481732</v>
      </c>
      <c r="M323" s="11">
        <f t="shared" ca="1" si="58"/>
        <v>-3.8110848944575622E-2</v>
      </c>
      <c r="N323" s="11">
        <f t="shared" ca="1" si="65"/>
        <v>2.3156029050040478E-8</v>
      </c>
      <c r="O323" s="94">
        <f t="shared" ca="1" si="66"/>
        <v>77707184.621015429</v>
      </c>
      <c r="P323" s="11">
        <f t="shared" ca="1" si="67"/>
        <v>42221285.892267309</v>
      </c>
      <c r="Q323" s="11">
        <f t="shared" ca="1" si="68"/>
        <v>170617.16857199837</v>
      </c>
      <c r="R323" s="12">
        <f t="shared" ca="1" si="59"/>
        <v>-1.5217105194497565E-4</v>
      </c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</row>
    <row r="324" spans="1:35">
      <c r="A324" s="70">
        <v>27553</v>
      </c>
      <c r="B324" s="70">
        <v>-3.8263019996520597E-2</v>
      </c>
      <c r="C324" s="70">
        <v>1</v>
      </c>
      <c r="D324" s="71">
        <f t="shared" si="56"/>
        <v>2.7553000000000001</v>
      </c>
      <c r="E324" s="71">
        <f t="shared" si="56"/>
        <v>-3.8263019996520597E-2</v>
      </c>
      <c r="F324" s="11">
        <f t="shared" si="57"/>
        <v>2.7553000000000001</v>
      </c>
      <c r="G324" s="11">
        <f t="shared" si="57"/>
        <v>-3.8263019996520597E-2</v>
      </c>
      <c r="H324" s="11">
        <f t="shared" si="60"/>
        <v>7.5916780900000003</v>
      </c>
      <c r="I324" s="11">
        <f t="shared" si="61"/>
        <v>20.917350641377002</v>
      </c>
      <c r="J324" s="11">
        <f t="shared" si="62"/>
        <v>57.633576222186058</v>
      </c>
      <c r="K324" s="11">
        <f t="shared" si="63"/>
        <v>-0.10542609899641321</v>
      </c>
      <c r="L324" s="11">
        <f t="shared" si="64"/>
        <v>-0.29048053056481732</v>
      </c>
      <c r="M324" s="11">
        <f t="shared" ca="1" si="58"/>
        <v>-3.8110848944575622E-2</v>
      </c>
      <c r="N324" s="11">
        <f t="shared" ca="1" si="65"/>
        <v>2.3156029050040478E-8</v>
      </c>
      <c r="O324" s="94">
        <f t="shared" ca="1" si="66"/>
        <v>77707184.621015429</v>
      </c>
      <c r="P324" s="11">
        <f t="shared" ca="1" si="67"/>
        <v>42221285.892267309</v>
      </c>
      <c r="Q324" s="11">
        <f t="shared" ca="1" si="68"/>
        <v>170617.16857199837</v>
      </c>
      <c r="R324" s="12">
        <f t="shared" ca="1" si="59"/>
        <v>-1.5217105194497565E-4</v>
      </c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</row>
    <row r="325" spans="1:35">
      <c r="A325" s="70">
        <v>28001</v>
      </c>
      <c r="B325" s="70">
        <v>-3.9435339996998664E-2</v>
      </c>
      <c r="C325" s="70">
        <v>1</v>
      </c>
      <c r="D325" s="71">
        <f t="shared" si="56"/>
        <v>2.8001</v>
      </c>
      <c r="E325" s="71">
        <f t="shared" si="56"/>
        <v>-3.9435339996998664E-2</v>
      </c>
      <c r="F325" s="11">
        <f t="shared" si="57"/>
        <v>2.8001</v>
      </c>
      <c r="G325" s="11">
        <f t="shared" si="57"/>
        <v>-3.9435339996998664E-2</v>
      </c>
      <c r="H325" s="11">
        <f t="shared" si="60"/>
        <v>7.8405600099999999</v>
      </c>
      <c r="I325" s="11">
        <f t="shared" si="61"/>
        <v>21.954352084000998</v>
      </c>
      <c r="J325" s="11">
        <f t="shared" si="62"/>
        <v>61.474381270411193</v>
      </c>
      <c r="K325" s="11">
        <f t="shared" si="63"/>
        <v>-0.11042289552559596</v>
      </c>
      <c r="L325" s="11">
        <f t="shared" si="64"/>
        <v>-0.30919514976122126</v>
      </c>
      <c r="M325" s="11">
        <f t="shared" ca="1" si="58"/>
        <v>-3.9946614156787741E-2</v>
      </c>
      <c r="N325" s="11">
        <f t="shared" ca="1" si="65"/>
        <v>2.614012664680265E-7</v>
      </c>
      <c r="O325" s="94">
        <f t="shared" ca="1" si="66"/>
        <v>25533559.395649664</v>
      </c>
      <c r="P325" s="11">
        <f t="shared" ca="1" si="67"/>
        <v>1372219.2457302087</v>
      </c>
      <c r="Q325" s="11">
        <f t="shared" ca="1" si="68"/>
        <v>3619608.7310575545</v>
      </c>
      <c r="R325" s="12">
        <f t="shared" ca="1" si="59"/>
        <v>5.1127415978907687E-4</v>
      </c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</row>
    <row r="326" spans="1:35">
      <c r="A326" s="70">
        <v>28071</v>
      </c>
      <c r="B326" s="70">
        <v>-3.9559140001074411E-2</v>
      </c>
      <c r="C326" s="70">
        <v>1</v>
      </c>
      <c r="D326" s="71">
        <f t="shared" si="56"/>
        <v>2.8071000000000002</v>
      </c>
      <c r="E326" s="71">
        <f t="shared" si="56"/>
        <v>-3.9559140001074411E-2</v>
      </c>
      <c r="F326" s="11">
        <f t="shared" si="57"/>
        <v>2.8071000000000002</v>
      </c>
      <c r="G326" s="11">
        <f t="shared" si="57"/>
        <v>-3.9559140001074411E-2</v>
      </c>
      <c r="H326" s="11">
        <f t="shared" si="60"/>
        <v>7.879810410000001</v>
      </c>
      <c r="I326" s="11">
        <f t="shared" si="61"/>
        <v>22.119415801911003</v>
      </c>
      <c r="J326" s="11">
        <f t="shared" si="62"/>
        <v>62.091412097544378</v>
      </c>
      <c r="K326" s="11">
        <f t="shared" si="63"/>
        <v>-0.11104646189701599</v>
      </c>
      <c r="L326" s="11">
        <f t="shared" si="64"/>
        <v>-0.31171852319111359</v>
      </c>
      <c r="M326" s="11">
        <f t="shared" ca="1" si="58"/>
        <v>-4.0237042173640054E-2</v>
      </c>
      <c r="N326" s="11">
        <f t="shared" ca="1" si="65"/>
        <v>4.5955135556921938E-7</v>
      </c>
      <c r="O326" s="94">
        <f t="shared" ca="1" si="66"/>
        <v>19707872.98144814</v>
      </c>
      <c r="P326" s="11">
        <f t="shared" ca="1" si="67"/>
        <v>95340.825053951092</v>
      </c>
      <c r="Q326" s="11">
        <f t="shared" ca="1" si="68"/>
        <v>4592013.3662710432</v>
      </c>
      <c r="R326" s="12">
        <f t="shared" ca="1" si="59"/>
        <v>6.7790217256564339E-4</v>
      </c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</row>
    <row r="327" spans="1:35">
      <c r="A327" s="70">
        <v>28076</v>
      </c>
      <c r="B327" s="70">
        <v>-4.0015840000705793E-2</v>
      </c>
      <c r="C327" s="70">
        <v>1</v>
      </c>
      <c r="D327" s="71">
        <f t="shared" si="56"/>
        <v>2.8075999999999999</v>
      </c>
      <c r="E327" s="71">
        <f t="shared" si="56"/>
        <v>-4.0015840000705793E-2</v>
      </c>
      <c r="F327" s="11">
        <f t="shared" si="57"/>
        <v>2.8075999999999999</v>
      </c>
      <c r="G327" s="11">
        <f t="shared" si="57"/>
        <v>-4.0015840000705793E-2</v>
      </c>
      <c r="H327" s="11">
        <f t="shared" si="60"/>
        <v>7.8826177599999996</v>
      </c>
      <c r="I327" s="11">
        <f t="shared" si="61"/>
        <v>22.131237622975998</v>
      </c>
      <c r="J327" s="11">
        <f t="shared" si="62"/>
        <v>62.135662750267407</v>
      </c>
      <c r="K327" s="11">
        <f t="shared" si="63"/>
        <v>-0.11234847238598158</v>
      </c>
      <c r="L327" s="11">
        <f t="shared" si="64"/>
        <v>-0.31542957107088188</v>
      </c>
      <c r="M327" s="11">
        <f t="shared" ca="1" si="58"/>
        <v>-4.0257824156598232E-2</v>
      </c>
      <c r="N327" s="11">
        <f t="shared" ca="1" si="65"/>
        <v>5.8556331702975971E-8</v>
      </c>
      <c r="O327" s="94">
        <f t="shared" ca="1" si="66"/>
        <v>19318223.925412446</v>
      </c>
      <c r="P327" s="11">
        <f t="shared" ca="1" si="67"/>
        <v>60930.601503811828</v>
      </c>
      <c r="Q327" s="11">
        <f t="shared" ca="1" si="68"/>
        <v>4666234.0971000819</v>
      </c>
      <c r="R327" s="12">
        <f t="shared" ca="1" si="59"/>
        <v>2.4198415589243849E-4</v>
      </c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</row>
    <row r="328" spans="1:35">
      <c r="A328" s="70">
        <v>28732</v>
      </c>
      <c r="B328" s="70">
        <v>-4.1648880003776867E-2</v>
      </c>
      <c r="C328" s="70">
        <v>1</v>
      </c>
      <c r="D328" s="71">
        <f t="shared" si="56"/>
        <v>2.8732000000000002</v>
      </c>
      <c r="E328" s="71">
        <f t="shared" si="56"/>
        <v>-4.1648880003776867E-2</v>
      </c>
      <c r="F328" s="11">
        <f t="shared" si="57"/>
        <v>2.8732000000000002</v>
      </c>
      <c r="G328" s="11">
        <f t="shared" si="57"/>
        <v>-4.1648880003776867E-2</v>
      </c>
      <c r="H328" s="11">
        <f t="shared" si="60"/>
        <v>8.2552782400000009</v>
      </c>
      <c r="I328" s="11">
        <f t="shared" si="61"/>
        <v>23.719065439168006</v>
      </c>
      <c r="J328" s="11">
        <f t="shared" si="62"/>
        <v>68.149618819817519</v>
      </c>
      <c r="K328" s="11">
        <f t="shared" si="63"/>
        <v>-0.1196655620268517</v>
      </c>
      <c r="L328" s="11">
        <f t="shared" si="64"/>
        <v>-0.34382309281555035</v>
      </c>
      <c r="M328" s="11">
        <f t="shared" ca="1" si="58"/>
        <v>-4.3027347855600549E-2</v>
      </c>
      <c r="N328" s="11">
        <f t="shared" ca="1" si="65"/>
        <v>1.9001736185113975E-6</v>
      </c>
      <c r="O328" s="94">
        <f t="shared" ca="1" si="66"/>
        <v>2893194.3339911024</v>
      </c>
      <c r="P328" s="11">
        <f t="shared" ca="1" si="67"/>
        <v>67932887.38591364</v>
      </c>
      <c r="Q328" s="11">
        <f t="shared" ca="1" si="68"/>
        <v>20380944.597751565</v>
      </c>
      <c r="R328" s="12">
        <f t="shared" ca="1" si="59"/>
        <v>1.3784678518236823E-3</v>
      </c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</row>
    <row r="329" spans="1:35">
      <c r="A329" s="118">
        <v>28778</v>
      </c>
      <c r="B329" s="118">
        <v>-3.8954520001425408E-2</v>
      </c>
      <c r="C329" s="118">
        <v>1</v>
      </c>
      <c r="D329" s="71">
        <f t="shared" si="56"/>
        <v>2.8778000000000001</v>
      </c>
      <c r="E329" s="71">
        <f t="shared" si="56"/>
        <v>-3.8954520001425408E-2</v>
      </c>
      <c r="F329" s="11">
        <f t="shared" si="57"/>
        <v>2.8778000000000001</v>
      </c>
      <c r="G329" s="11">
        <f t="shared" si="57"/>
        <v>-3.8954520001425408E-2</v>
      </c>
      <c r="H329" s="11">
        <f t="shared" si="60"/>
        <v>8.2817328400000001</v>
      </c>
      <c r="I329" s="11">
        <f t="shared" si="61"/>
        <v>23.833170766952001</v>
      </c>
      <c r="J329" s="11">
        <f t="shared" si="62"/>
        <v>68.587098833134476</v>
      </c>
      <c r="K329" s="11">
        <f t="shared" si="63"/>
        <v>-0.11210331766010205</v>
      </c>
      <c r="L329" s="11">
        <f t="shared" si="64"/>
        <v>-0.32261092756224169</v>
      </c>
      <c r="M329" s="11">
        <f t="shared" ca="1" si="58"/>
        <v>-4.3224749135877226E-2</v>
      </c>
      <c r="N329" s="11">
        <f t="shared" ca="1" si="65"/>
        <v>1.8234856860721125E-5</v>
      </c>
      <c r="O329" s="94">
        <f t="shared" ca="1" si="66"/>
        <v>4628843.0834713206</v>
      </c>
      <c r="P329" s="11">
        <f t="shared" ca="1" si="67"/>
        <v>78578953.611184955</v>
      </c>
      <c r="Q329" s="11">
        <f t="shared" ca="1" si="68"/>
        <v>21962582.045569949</v>
      </c>
      <c r="R329" s="12">
        <f t="shared" ca="1" si="59"/>
        <v>4.2702291344518181E-3</v>
      </c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</row>
    <row r="330" spans="1:35">
      <c r="A330" s="118">
        <v>29134</v>
      </c>
      <c r="B330" s="118">
        <v>-4.4215559995791409E-2</v>
      </c>
      <c r="C330" s="118">
        <v>1</v>
      </c>
      <c r="D330" s="71">
        <f t="shared" si="56"/>
        <v>2.9134000000000002</v>
      </c>
      <c r="E330" s="71">
        <f t="shared" si="56"/>
        <v>-4.4215559995791409E-2</v>
      </c>
      <c r="F330" s="11">
        <f t="shared" si="57"/>
        <v>2.9134000000000002</v>
      </c>
      <c r="G330" s="11">
        <f t="shared" si="57"/>
        <v>-4.4215559995791409E-2</v>
      </c>
      <c r="H330" s="11">
        <f t="shared" si="60"/>
        <v>8.4878995600000007</v>
      </c>
      <c r="I330" s="11">
        <f t="shared" si="61"/>
        <v>24.728646578104005</v>
      </c>
      <c r="J330" s="11">
        <f t="shared" si="62"/>
        <v>72.04443894064822</v>
      </c>
      <c r="K330" s="11">
        <f t="shared" si="63"/>
        <v>-0.1288176124917387</v>
      </c>
      <c r="L330" s="11">
        <f t="shared" si="64"/>
        <v>-0.37529723223343159</v>
      </c>
      <c r="M330" s="11">
        <f t="shared" ca="1" si="58"/>
        <v>-4.4766631331705102E-2</v>
      </c>
      <c r="N330" s="11">
        <f t="shared" ca="1" si="65"/>
        <v>3.0367961726570213E-7</v>
      </c>
      <c r="O330" s="94">
        <f t="shared" ca="1" si="66"/>
        <v>32952403.342591241</v>
      </c>
      <c r="P330" s="11">
        <f t="shared" ca="1" si="67"/>
        <v>190461968.52508941</v>
      </c>
      <c r="Q330" s="11">
        <f t="shared" ca="1" si="68"/>
        <v>36565461.355318159</v>
      </c>
      <c r="R330" s="12">
        <f t="shared" ca="1" si="59"/>
        <v>5.5107133591369289E-4</v>
      </c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</row>
    <row r="331" spans="1:35">
      <c r="A331" s="118">
        <v>29404</v>
      </c>
      <c r="B331" s="118">
        <v>-4.6857360001013149E-2</v>
      </c>
      <c r="C331" s="118">
        <v>1</v>
      </c>
      <c r="D331" s="71">
        <f t="shared" si="56"/>
        <v>2.9403999999999999</v>
      </c>
      <c r="E331" s="71">
        <f t="shared" si="56"/>
        <v>-4.6857360001013149E-2</v>
      </c>
      <c r="F331" s="11">
        <f t="shared" si="57"/>
        <v>2.9403999999999999</v>
      </c>
      <c r="G331" s="11">
        <f t="shared" si="57"/>
        <v>-4.6857360001013149E-2</v>
      </c>
      <c r="H331" s="11">
        <f t="shared" si="60"/>
        <v>8.6459521600000002</v>
      </c>
      <c r="I331" s="11">
        <f t="shared" si="61"/>
        <v>25.422557731264</v>
      </c>
      <c r="J331" s="11">
        <f t="shared" si="62"/>
        <v>74.752488753008663</v>
      </c>
      <c r="K331" s="11">
        <f t="shared" si="63"/>
        <v>-0.13777938134697906</v>
      </c>
      <c r="L331" s="11">
        <f t="shared" si="64"/>
        <v>-0.40512649291265723</v>
      </c>
      <c r="M331" s="11">
        <f t="shared" ca="1" si="58"/>
        <v>-4.5952769172806322E-2</v>
      </c>
      <c r="N331" s="11">
        <f t="shared" ca="1" si="65"/>
        <v>8.1828456647591191E-7</v>
      </c>
      <c r="O331" s="94">
        <f t="shared" ca="1" si="66"/>
        <v>73668951.518092081</v>
      </c>
      <c r="P331" s="11">
        <f t="shared" ca="1" si="67"/>
        <v>312806334.28269714</v>
      </c>
      <c r="Q331" s="11">
        <f t="shared" ca="1" si="68"/>
        <v>50614823.015016146</v>
      </c>
      <c r="R331" s="12">
        <f t="shared" ca="1" si="59"/>
        <v>-9.0459082820682629E-4</v>
      </c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</row>
    <row r="332" spans="1:35">
      <c r="A332" s="118">
        <v>29706</v>
      </c>
      <c r="B332" s="118">
        <v>-4.5790039999701548E-2</v>
      </c>
      <c r="C332" s="118">
        <v>1</v>
      </c>
      <c r="D332" s="71">
        <f t="shared" si="56"/>
        <v>2.9706000000000001</v>
      </c>
      <c r="E332" s="71">
        <f t="shared" si="56"/>
        <v>-4.5790039999701548E-2</v>
      </c>
      <c r="F332" s="11">
        <f t="shared" si="57"/>
        <v>2.9706000000000001</v>
      </c>
      <c r="G332" s="11">
        <f t="shared" si="57"/>
        <v>-4.5790039999701548E-2</v>
      </c>
      <c r="H332" s="11">
        <f t="shared" si="60"/>
        <v>8.8244643600000003</v>
      </c>
      <c r="I332" s="11">
        <f t="shared" si="61"/>
        <v>26.213953827816002</v>
      </c>
      <c r="J332" s="11">
        <f t="shared" si="62"/>
        <v>77.871171240910215</v>
      </c>
      <c r="K332" s="11">
        <f t="shared" si="63"/>
        <v>-0.13602389282311342</v>
      </c>
      <c r="L332" s="11">
        <f t="shared" si="64"/>
        <v>-0.40407257602034075</v>
      </c>
      <c r="M332" s="11">
        <f t="shared" ca="1" si="58"/>
        <v>-4.7296587790676151E-2</v>
      </c>
      <c r="N332" s="11">
        <f t="shared" ca="1" si="65"/>
        <v>2.2696862464904536E-6</v>
      </c>
      <c r="O332" s="94">
        <f t="shared" ca="1" si="66"/>
        <v>141276098.72325304</v>
      </c>
      <c r="P332" s="11">
        <f t="shared" ca="1" si="67"/>
        <v>491828036.28128618</v>
      </c>
      <c r="Q332" s="11">
        <f t="shared" ca="1" si="68"/>
        <v>69635729.654582053</v>
      </c>
      <c r="R332" s="12">
        <f t="shared" ca="1" si="59"/>
        <v>1.5065477909746022E-3</v>
      </c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</row>
    <row r="333" spans="1:35">
      <c r="A333" s="118">
        <v>29801</v>
      </c>
      <c r="B333" s="118">
        <v>-4.6947340000770055E-2</v>
      </c>
      <c r="C333" s="118">
        <v>1</v>
      </c>
      <c r="D333" s="71">
        <f>A333/A$18</f>
        <v>2.9801000000000002</v>
      </c>
      <c r="E333" s="71">
        <f>B333/B$18</f>
        <v>-4.6947340000770055E-2</v>
      </c>
      <c r="F333" s="11">
        <f>$C333*D333</f>
        <v>2.9801000000000002</v>
      </c>
      <c r="G333" s="11">
        <f>$C333*E333</f>
        <v>-4.6947340000770055E-2</v>
      </c>
      <c r="H333" s="11">
        <f>C333*D333*D333</f>
        <v>8.8809960100000005</v>
      </c>
      <c r="I333" s="11">
        <f>C333*D333*D333*D333</f>
        <v>26.466256209401003</v>
      </c>
      <c r="J333" s="11">
        <f>C333*D333*D333*D333*D333</f>
        <v>78.872090129635936</v>
      </c>
      <c r="K333" s="11">
        <f>C333*E333*D333</f>
        <v>-0.13990776793629484</v>
      </c>
      <c r="L333" s="11">
        <f>C333*E333*D333*D333</f>
        <v>-0.41693913922695225</v>
      </c>
      <c r="M333" s="11">
        <f t="shared" ca="1" si="58"/>
        <v>-4.7723045936274355E-2</v>
      </c>
      <c r="N333" s="11">
        <f ca="1">C333*(M333-E333)^2</f>
        <v>6.0171969837660205E-7</v>
      </c>
      <c r="O333" s="94">
        <f ca="1">(C333*O$1-O$2*F333+O$3*H333)^2</f>
        <v>167751329.28678694</v>
      </c>
      <c r="P333" s="11">
        <f ca="1">(-C333*O$2+O$4*F333-O$5*H333)^2</f>
        <v>557975450.2336266</v>
      </c>
      <c r="Q333" s="11">
        <f ca="1">+(C333*O$3-F333*O$5+H333*O$6)^2</f>
        <v>76384022.129511207</v>
      </c>
      <c r="R333" s="12">
        <f t="shared" ca="1" si="59"/>
        <v>7.7570593550430056E-4</v>
      </c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</row>
    <row r="334" spans="1:35">
      <c r="A334" s="12">
        <v>29917</v>
      </c>
      <c r="B334" s="12">
        <v>-4.7626780004065949E-2</v>
      </c>
      <c r="C334" s="12">
        <v>1</v>
      </c>
      <c r="D334" s="71">
        <f t="shared" ref="D334:D362" si="69">A334/A$18</f>
        <v>2.9916999999999998</v>
      </c>
      <c r="E334" s="71">
        <f t="shared" ref="E334:E362" si="70">B334/B$18</f>
        <v>-4.7626780004065949E-2</v>
      </c>
      <c r="F334" s="11">
        <f t="shared" ref="F334:F362" si="71">$C334*D334</f>
        <v>2.9916999999999998</v>
      </c>
      <c r="G334" s="11">
        <f t="shared" ref="G334:G362" si="72">$C334*E334</f>
        <v>-4.7626780004065949E-2</v>
      </c>
      <c r="H334" s="11">
        <f t="shared" ref="H334:H362" si="73">C334*D334*D334</f>
        <v>8.9502688899999985</v>
      </c>
      <c r="I334" s="11">
        <f t="shared" ref="I334:I362" si="74">C334*D334*D334*D334</f>
        <v>26.776519438212993</v>
      </c>
      <c r="J334" s="11">
        <f t="shared" ref="J334:J362" si="75">C334*D334*D334*D334*D334</f>
        <v>80.107313203301814</v>
      </c>
      <c r="K334" s="11">
        <f t="shared" ref="K334:K362" si="76">C334*E334*D334</f>
        <v>-0.14248503773816409</v>
      </c>
      <c r="L334" s="11">
        <f t="shared" ref="L334:L362" si="77">C334*E334*D334*D334</f>
        <v>-0.4262724874012655</v>
      </c>
      <c r="M334" s="11">
        <f t="shared" ref="M334:M362" ca="1" si="78">+E$4+E$5*D334+E$6*D334^2</f>
        <v>-4.824619687586458E-2</v>
      </c>
      <c r="N334" s="11">
        <f t="shared" ref="N334:N362" ca="1" si="79">C334*(M334-E334)^2</f>
        <v>3.836772610688016E-7</v>
      </c>
      <c r="O334" s="94">
        <f t="shared" ref="O334:O362" ca="1" si="80">(C334*O$1-O$2*F334+O$3*H334)^2</f>
        <v>203658891.18035972</v>
      </c>
      <c r="P334" s="11">
        <f t="shared" ref="P334:P362" ca="1" si="81">(-C334*O$2+O$4*F334-O$5*H334)^2</f>
        <v>645444470.92940903</v>
      </c>
      <c r="Q334" s="11">
        <f t="shared" ref="Q334:Q362" ca="1" si="82">+(C334*O$3-F334*O$5+H334*O$6)^2</f>
        <v>85142339.770798758</v>
      </c>
      <c r="R334" s="12">
        <f t="shared" ref="R334:R362" ca="1" si="83">+E334-M334</f>
        <v>6.1941687179863092E-4</v>
      </c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</row>
    <row r="335" spans="1:35">
      <c r="A335" s="12">
        <v>30017</v>
      </c>
      <c r="B335" s="12">
        <v>-4.836077999061672E-2</v>
      </c>
      <c r="C335" s="12">
        <v>1</v>
      </c>
      <c r="D335" s="71">
        <f t="shared" si="69"/>
        <v>3.0017</v>
      </c>
      <c r="E335" s="71">
        <f t="shared" si="70"/>
        <v>-4.836077999061672E-2</v>
      </c>
      <c r="F335" s="11">
        <f t="shared" si="71"/>
        <v>3.0017</v>
      </c>
      <c r="G335" s="11">
        <f t="shared" si="72"/>
        <v>-4.836077999061672E-2</v>
      </c>
      <c r="H335" s="11">
        <f t="shared" si="73"/>
        <v>9.0102028900000004</v>
      </c>
      <c r="I335" s="11">
        <f t="shared" si="74"/>
        <v>27.045926014913</v>
      </c>
      <c r="J335" s="11">
        <f t="shared" si="75"/>
        <v>81.183756118964354</v>
      </c>
      <c r="K335" s="11">
        <f t="shared" si="76"/>
        <v>-0.1451645532978342</v>
      </c>
      <c r="L335" s="11">
        <f t="shared" si="77"/>
        <v>-0.43574043963410891</v>
      </c>
      <c r="M335" s="11">
        <f t="shared" ca="1" si="78"/>
        <v>-4.86993274427946E-2</v>
      </c>
      <c r="N335" s="11">
        <f t="shared" ca="1" si="79"/>
        <v>1.1461437737613395E-7</v>
      </c>
      <c r="O335" s="94">
        <f t="shared" ca="1" si="80"/>
        <v>237882053.575569</v>
      </c>
      <c r="P335" s="11">
        <f t="shared" ca="1" si="81"/>
        <v>726934386.98641908</v>
      </c>
      <c r="Q335" s="11">
        <f t="shared" ca="1" si="82"/>
        <v>93161909.913995191</v>
      </c>
      <c r="R335" s="12">
        <f t="shared" ca="1" si="83"/>
        <v>3.3854745217788001E-4</v>
      </c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</row>
    <row r="336" spans="1:35">
      <c r="A336" s="12">
        <v>30046.5</v>
      </c>
      <c r="B336" s="12">
        <v>-4.6163309998519253E-2</v>
      </c>
      <c r="C336" s="12">
        <v>1</v>
      </c>
      <c r="D336" s="71">
        <f t="shared" si="69"/>
        <v>3.0046499999999998</v>
      </c>
      <c r="E336" s="71">
        <f t="shared" si="70"/>
        <v>-4.6163309998519253E-2</v>
      </c>
      <c r="F336" s="11">
        <f t="shared" si="71"/>
        <v>3.0046499999999998</v>
      </c>
      <c r="G336" s="11">
        <f t="shared" si="72"/>
        <v>-4.6163309998519253E-2</v>
      </c>
      <c r="H336" s="11">
        <f t="shared" si="73"/>
        <v>9.0279216224999992</v>
      </c>
      <c r="I336" s="11">
        <f t="shared" si="74"/>
        <v>27.125744703044621</v>
      </c>
      <c r="J336" s="11">
        <f t="shared" si="75"/>
        <v>81.503368822003011</v>
      </c>
      <c r="K336" s="11">
        <f t="shared" si="76"/>
        <v>-0.13870458938705085</v>
      </c>
      <c r="L336" s="11">
        <f t="shared" si="77"/>
        <v>-0.41675874450180234</v>
      </c>
      <c r="M336" s="11">
        <f t="shared" ca="1" si="78"/>
        <v>-4.883337916083217E-2</v>
      </c>
      <c r="N336" s="11">
        <f t="shared" ca="1" si="79"/>
        <v>7.1292693315344036E-6</v>
      </c>
      <c r="O336" s="94">
        <f t="shared" ca="1" si="80"/>
        <v>248571336.69191125</v>
      </c>
      <c r="P336" s="11">
        <f t="shared" ca="1" si="81"/>
        <v>752074643.69798851</v>
      </c>
      <c r="Q336" s="11">
        <f t="shared" ca="1" si="82"/>
        <v>95612360.104983181</v>
      </c>
      <c r="R336" s="12">
        <f t="shared" ca="1" si="83"/>
        <v>2.6700691623129172E-3</v>
      </c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</row>
    <row r="337" spans="1:35">
      <c r="A337" s="12">
        <v>30378</v>
      </c>
      <c r="B337" s="12">
        <v>-5.1198519999161363E-2</v>
      </c>
      <c r="C337" s="12">
        <v>1</v>
      </c>
      <c r="D337" s="71">
        <f t="shared" si="69"/>
        <v>3.0377999999999998</v>
      </c>
      <c r="E337" s="71">
        <f t="shared" si="70"/>
        <v>-5.1198519999161363E-2</v>
      </c>
      <c r="F337" s="11">
        <f t="shared" si="71"/>
        <v>3.0377999999999998</v>
      </c>
      <c r="G337" s="11">
        <f t="shared" si="72"/>
        <v>-5.1198519999161363E-2</v>
      </c>
      <c r="H337" s="11">
        <f t="shared" si="73"/>
        <v>9.2282288399999999</v>
      </c>
      <c r="I337" s="11">
        <f t="shared" si="74"/>
        <v>28.033513570152</v>
      </c>
      <c r="J337" s="11">
        <f t="shared" si="75"/>
        <v>85.160207523407735</v>
      </c>
      <c r="K337" s="11">
        <f t="shared" si="76"/>
        <v>-0.15553086405345237</v>
      </c>
      <c r="L337" s="11">
        <f t="shared" si="77"/>
        <v>-0.4724716588215776</v>
      </c>
      <c r="M337" s="11">
        <f t="shared" ca="1" si="78"/>
        <v>-5.035160429604342E-2</v>
      </c>
      <c r="N337" s="11">
        <f t="shared" ca="1" si="79"/>
        <v>7.1726620818775896E-7</v>
      </c>
      <c r="O337" s="94">
        <f t="shared" ca="1" si="80"/>
        <v>388201899.312554</v>
      </c>
      <c r="P337" s="11">
        <f t="shared" ca="1" si="81"/>
        <v>1070522445.9437937</v>
      </c>
      <c r="Q337" s="11">
        <f t="shared" ca="1" si="82"/>
        <v>125901310.65310101</v>
      </c>
      <c r="R337" s="12">
        <f t="shared" ca="1" si="83"/>
        <v>-8.4691570311794251E-4</v>
      </c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</row>
    <row r="338" spans="1:35">
      <c r="A338" s="12">
        <v>30623</v>
      </c>
      <c r="B338" s="12">
        <v>-5.1656820003699977E-2</v>
      </c>
      <c r="C338" s="12">
        <v>1</v>
      </c>
      <c r="D338" s="71">
        <f t="shared" si="69"/>
        <v>3.0623</v>
      </c>
      <c r="E338" s="71">
        <f t="shared" si="70"/>
        <v>-5.1656820003699977E-2</v>
      </c>
      <c r="F338" s="11">
        <f t="shared" si="71"/>
        <v>3.0623</v>
      </c>
      <c r="G338" s="11">
        <f t="shared" si="72"/>
        <v>-5.1656820003699977E-2</v>
      </c>
      <c r="H338" s="11">
        <f t="shared" si="73"/>
        <v>9.3776812899999999</v>
      </c>
      <c r="I338" s="11">
        <f t="shared" si="74"/>
        <v>28.717273414367</v>
      </c>
      <c r="J338" s="11">
        <f t="shared" si="75"/>
        <v>87.940906376816059</v>
      </c>
      <c r="K338" s="11">
        <f t="shared" si="76"/>
        <v>-0.15818867989733043</v>
      </c>
      <c r="L338" s="11">
        <f t="shared" si="77"/>
        <v>-0.48442119444959497</v>
      </c>
      <c r="M338" s="11">
        <f t="shared" ca="1" si="78"/>
        <v>-5.1487653999264596E-2</v>
      </c>
      <c r="N338" s="11">
        <f t="shared" ca="1" si="79"/>
        <v>2.861713705663134E-8</v>
      </c>
      <c r="O338" s="94">
        <f t="shared" ca="1" si="80"/>
        <v>515888057.99633133</v>
      </c>
      <c r="P338" s="11">
        <f t="shared" ca="1" si="81"/>
        <v>1350598913.3804622</v>
      </c>
      <c r="Q338" s="11">
        <f t="shared" ca="1" si="82"/>
        <v>151693296.7752178</v>
      </c>
      <c r="R338" s="12">
        <f t="shared" ca="1" si="83"/>
        <v>-1.6916600443538099E-4</v>
      </c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</row>
    <row r="339" spans="1:35">
      <c r="A339" s="12">
        <v>30629.5</v>
      </c>
      <c r="B339" s="12">
        <v>-4.7006529995996971E-2</v>
      </c>
      <c r="C339" s="12">
        <v>1</v>
      </c>
      <c r="D339" s="71">
        <f t="shared" si="69"/>
        <v>3.0629499999999998</v>
      </c>
      <c r="E339" s="71">
        <f t="shared" si="70"/>
        <v>-4.7006529995996971E-2</v>
      </c>
      <c r="F339" s="11">
        <f t="shared" si="71"/>
        <v>3.0629499999999998</v>
      </c>
      <c r="G339" s="11">
        <f t="shared" si="72"/>
        <v>-4.7006529995996971E-2</v>
      </c>
      <c r="H339" s="11">
        <f t="shared" si="73"/>
        <v>9.3816627024999999</v>
      </c>
      <c r="I339" s="11">
        <f t="shared" si="74"/>
        <v>28.735563774622374</v>
      </c>
      <c r="J339" s="11">
        <f t="shared" si="75"/>
        <v>88.015595063479594</v>
      </c>
      <c r="K339" s="11">
        <f t="shared" si="76"/>
        <v>-0.14397865105123892</v>
      </c>
      <c r="L339" s="11">
        <f t="shared" si="77"/>
        <v>-0.44099940923739223</v>
      </c>
      <c r="M339" s="11">
        <f t="shared" ca="1" si="78"/>
        <v>-5.1517955931988511E-2</v>
      </c>
      <c r="N339" s="11">
        <f t="shared" ca="1" si="79"/>
        <v>2.0352963975937151E-5</v>
      </c>
      <c r="O339" s="94">
        <f t="shared" ca="1" si="80"/>
        <v>519575666.14510828</v>
      </c>
      <c r="P339" s="11">
        <f t="shared" ca="1" si="81"/>
        <v>1358573217.7900028</v>
      </c>
      <c r="Q339" s="11">
        <f t="shared" ca="1" si="82"/>
        <v>152418783.88682166</v>
      </c>
      <c r="R339" s="12">
        <f t="shared" ca="1" si="83"/>
        <v>4.5114259359915407E-3</v>
      </c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</row>
    <row r="340" spans="1:35">
      <c r="A340" s="12">
        <v>30671</v>
      </c>
      <c r="B340" s="12">
        <v>-5.3393139991385397E-2</v>
      </c>
      <c r="C340" s="12">
        <v>1</v>
      </c>
      <c r="D340" s="71">
        <f t="shared" si="69"/>
        <v>3.0670999999999999</v>
      </c>
      <c r="E340" s="71">
        <f t="shared" si="70"/>
        <v>-5.3393139991385397E-2</v>
      </c>
      <c r="F340" s="11">
        <f t="shared" si="71"/>
        <v>3.0670999999999999</v>
      </c>
      <c r="G340" s="11">
        <f t="shared" si="72"/>
        <v>-5.3393139991385397E-2</v>
      </c>
      <c r="H340" s="11">
        <f t="shared" si="73"/>
        <v>9.4071024100000002</v>
      </c>
      <c r="I340" s="11">
        <f t="shared" si="74"/>
        <v>28.852523801711001</v>
      </c>
      <c r="J340" s="11">
        <f t="shared" si="75"/>
        <v>88.493575752227812</v>
      </c>
      <c r="K340" s="11">
        <f t="shared" si="76"/>
        <v>-0.16376209966757815</v>
      </c>
      <c r="L340" s="11">
        <f t="shared" si="77"/>
        <v>-0.50227473589042892</v>
      </c>
      <c r="M340" s="11">
        <f t="shared" ca="1" si="78"/>
        <v>-5.1711619323778046E-2</v>
      </c>
      <c r="N340" s="11">
        <f t="shared" ca="1" si="79"/>
        <v>2.8275117555906687E-6</v>
      </c>
      <c r="O340" s="94">
        <f t="shared" ca="1" si="80"/>
        <v>543495536.95616567</v>
      </c>
      <c r="P340" s="11">
        <f t="shared" ca="1" si="81"/>
        <v>1410164833.8190808</v>
      </c>
      <c r="Q340" s="11">
        <f t="shared" ca="1" si="82"/>
        <v>157102063.91588366</v>
      </c>
      <c r="R340" s="12">
        <f t="shared" ca="1" si="83"/>
        <v>-1.6815206676073502E-3</v>
      </c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</row>
    <row r="341" spans="1:35">
      <c r="A341" s="12">
        <v>30979</v>
      </c>
      <c r="B341" s="12">
        <v>-5.4117859996040352E-2</v>
      </c>
      <c r="C341" s="12">
        <v>1</v>
      </c>
      <c r="D341" s="71">
        <f t="shared" si="69"/>
        <v>3.0979000000000001</v>
      </c>
      <c r="E341" s="71">
        <f t="shared" si="70"/>
        <v>-5.4117859996040352E-2</v>
      </c>
      <c r="F341" s="11">
        <f t="shared" si="71"/>
        <v>3.0979000000000001</v>
      </c>
      <c r="G341" s="11">
        <f t="shared" si="72"/>
        <v>-5.4117859996040352E-2</v>
      </c>
      <c r="H341" s="11">
        <f t="shared" si="73"/>
        <v>9.596984410000001</v>
      </c>
      <c r="I341" s="11">
        <f t="shared" si="74"/>
        <v>29.730498003739005</v>
      </c>
      <c r="J341" s="11">
        <f t="shared" si="75"/>
        <v>92.102109765783069</v>
      </c>
      <c r="K341" s="11">
        <f t="shared" si="76"/>
        <v>-0.16765171848173341</v>
      </c>
      <c r="L341" s="11">
        <f t="shared" si="77"/>
        <v>-0.51936825868456193</v>
      </c>
      <c r="M341" s="11">
        <f t="shared" ca="1" si="78"/>
        <v>-5.3159585194506156E-2</v>
      </c>
      <c r="N341" s="11">
        <f t="shared" ca="1" si="79"/>
        <v>9.1829059525540123E-7</v>
      </c>
      <c r="O341" s="94">
        <f t="shared" ca="1" si="80"/>
        <v>742025297.73156202</v>
      </c>
      <c r="P341" s="11">
        <f t="shared" ca="1" si="81"/>
        <v>1830822306.2409146</v>
      </c>
      <c r="Q341" s="11">
        <f t="shared" ca="1" si="82"/>
        <v>194707179.35633883</v>
      </c>
      <c r="R341" s="12">
        <f t="shared" ca="1" si="83"/>
        <v>-9.582748015341952E-4</v>
      </c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</row>
    <row r="342" spans="1:35">
      <c r="A342" s="12">
        <v>31054.5</v>
      </c>
      <c r="B342" s="12">
        <v>-5.4026030004024506E-2</v>
      </c>
      <c r="C342" s="12">
        <v>1</v>
      </c>
      <c r="D342" s="71">
        <f t="shared" si="69"/>
        <v>3.1054499999999998</v>
      </c>
      <c r="E342" s="71">
        <f t="shared" si="70"/>
        <v>-5.4026030004024506E-2</v>
      </c>
      <c r="F342" s="11">
        <f t="shared" si="71"/>
        <v>3.1054499999999998</v>
      </c>
      <c r="G342" s="11">
        <f t="shared" si="72"/>
        <v>-5.4026030004024506E-2</v>
      </c>
      <c r="H342" s="11">
        <f t="shared" si="73"/>
        <v>9.6438197024999983</v>
      </c>
      <c r="I342" s="11">
        <f t="shared" si="74"/>
        <v>29.948399895128617</v>
      </c>
      <c r="J342" s="11">
        <f t="shared" si="75"/>
        <v>93.003258454327153</v>
      </c>
      <c r="K342" s="11">
        <f t="shared" si="76"/>
        <v>-0.16777513487599788</v>
      </c>
      <c r="L342" s="11">
        <f t="shared" si="77"/>
        <v>-0.52101729260066754</v>
      </c>
      <c r="M342" s="11">
        <f t="shared" ca="1" si="78"/>
        <v>-5.3517391321111198E-2</v>
      </c>
      <c r="N342" s="11">
        <f t="shared" ca="1" si="79"/>
        <v>2.5871330975578469E-7</v>
      </c>
      <c r="O342" s="94">
        <f t="shared" ca="1" si="80"/>
        <v>796564738.86822736</v>
      </c>
      <c r="P342" s="11">
        <f t="shared" ca="1" si="81"/>
        <v>1944445798.3546648</v>
      </c>
      <c r="Q342" s="11">
        <f t="shared" ca="1" si="82"/>
        <v>204715094.88177627</v>
      </c>
      <c r="R342" s="12">
        <f t="shared" ca="1" si="83"/>
        <v>-5.0863868291330799E-4</v>
      </c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</row>
    <row r="343" spans="1:35">
      <c r="A343" s="12">
        <v>31060</v>
      </c>
      <c r="B343" s="12">
        <v>-5.476039999484783E-2</v>
      </c>
      <c r="C343" s="12">
        <v>1</v>
      </c>
      <c r="D343" s="71">
        <f t="shared" si="69"/>
        <v>3.1059999999999999</v>
      </c>
      <c r="E343" s="71">
        <f t="shared" si="70"/>
        <v>-5.476039999484783E-2</v>
      </c>
      <c r="F343" s="11">
        <f t="shared" si="71"/>
        <v>3.1059999999999999</v>
      </c>
      <c r="G343" s="11">
        <f t="shared" si="72"/>
        <v>-5.476039999484783E-2</v>
      </c>
      <c r="H343" s="11">
        <f t="shared" si="73"/>
        <v>9.6472359999999995</v>
      </c>
      <c r="I343" s="11">
        <f t="shared" si="74"/>
        <v>29.964315015999997</v>
      </c>
      <c r="J343" s="11">
        <f t="shared" si="75"/>
        <v>93.069162439695987</v>
      </c>
      <c r="K343" s="11">
        <f t="shared" si="76"/>
        <v>-0.17008580238399734</v>
      </c>
      <c r="L343" s="11">
        <f t="shared" si="77"/>
        <v>-0.52828650220469575</v>
      </c>
      <c r="M343" s="11">
        <f t="shared" ca="1" si="78"/>
        <v>-5.3543500772121007E-2</v>
      </c>
      <c r="N343" s="11">
        <f t="shared" ca="1" si="79"/>
        <v>1.4808437182731472E-6</v>
      </c>
      <c r="O343" s="94">
        <f t="shared" ca="1" si="80"/>
        <v>800631384.79245543</v>
      </c>
      <c r="P343" s="11">
        <f t="shared" ca="1" si="81"/>
        <v>1952889678.9586239</v>
      </c>
      <c r="Q343" s="11">
        <f t="shared" ca="1" si="82"/>
        <v>205456640.41651362</v>
      </c>
      <c r="R343" s="12">
        <f t="shared" ca="1" si="83"/>
        <v>-1.2168992227268235E-3</v>
      </c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</row>
    <row r="344" spans="1:35">
      <c r="A344" s="12">
        <v>31106</v>
      </c>
      <c r="B344" s="12">
        <v>-5.4866039994521998E-2</v>
      </c>
      <c r="C344" s="12">
        <v>1</v>
      </c>
      <c r="D344" s="71">
        <f t="shared" si="69"/>
        <v>3.1105999999999998</v>
      </c>
      <c r="E344" s="71">
        <f t="shared" si="70"/>
        <v>-5.4866039994521998E-2</v>
      </c>
      <c r="F344" s="11">
        <f t="shared" si="71"/>
        <v>3.1105999999999998</v>
      </c>
      <c r="G344" s="11">
        <f t="shared" si="72"/>
        <v>-5.4866039994521998E-2</v>
      </c>
      <c r="H344" s="11">
        <f t="shared" si="73"/>
        <v>9.6758323599999994</v>
      </c>
      <c r="I344" s="11">
        <f t="shared" si="74"/>
        <v>30.097644139015998</v>
      </c>
      <c r="J344" s="11">
        <f t="shared" si="75"/>
        <v>93.621731858823154</v>
      </c>
      <c r="K344" s="11">
        <f t="shared" si="76"/>
        <v>-0.17066630400696012</v>
      </c>
      <c r="L344" s="11">
        <f t="shared" si="77"/>
        <v>-0.53087460524405006</v>
      </c>
      <c r="M344" s="11">
        <f t="shared" ca="1" si="78"/>
        <v>-5.3762105254567559E-2</v>
      </c>
      <c r="N344" s="11">
        <f t="shared" ca="1" si="79"/>
        <v>1.2186719100782746E-6</v>
      </c>
      <c r="O344" s="94">
        <f t="shared" ca="1" si="80"/>
        <v>835146540.37554395</v>
      </c>
      <c r="P344" s="11">
        <f t="shared" ca="1" si="81"/>
        <v>2024406293.2525067</v>
      </c>
      <c r="Q344" s="11">
        <f t="shared" ca="1" si="82"/>
        <v>211725682.36592066</v>
      </c>
      <c r="R344" s="12">
        <f t="shared" ca="1" si="83"/>
        <v>-1.1039347399544389E-3</v>
      </c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</row>
    <row r="345" spans="1:35">
      <c r="A345" s="12">
        <v>31130</v>
      </c>
      <c r="B345" s="12">
        <v>-5.1634199997351971E-2</v>
      </c>
      <c r="C345" s="12">
        <v>1</v>
      </c>
      <c r="D345" s="71">
        <f t="shared" si="69"/>
        <v>3.113</v>
      </c>
      <c r="E345" s="71">
        <f t="shared" si="70"/>
        <v>-5.1634199997351971E-2</v>
      </c>
      <c r="F345" s="11">
        <f t="shared" si="71"/>
        <v>3.113</v>
      </c>
      <c r="G345" s="11">
        <f t="shared" si="72"/>
        <v>-5.1634199997351971E-2</v>
      </c>
      <c r="H345" s="11">
        <f t="shared" si="73"/>
        <v>9.6907689999999995</v>
      </c>
      <c r="I345" s="11">
        <f t="shared" si="74"/>
        <v>30.167363896999998</v>
      </c>
      <c r="J345" s="11">
        <f t="shared" si="75"/>
        <v>93.911003811360999</v>
      </c>
      <c r="K345" s="11">
        <f t="shared" si="76"/>
        <v>-0.16073726459175669</v>
      </c>
      <c r="L345" s="11">
        <f t="shared" si="77"/>
        <v>-0.50037510467413859</v>
      </c>
      <c r="M345" s="11">
        <f t="shared" ca="1" si="78"/>
        <v>-5.3876326085408335E-2</v>
      </c>
      <c r="N345" s="11">
        <f t="shared" ca="1" si="79"/>
        <v>5.0271293947429379E-6</v>
      </c>
      <c r="O345" s="94">
        <f t="shared" ca="1" si="80"/>
        <v>853513680.13418245</v>
      </c>
      <c r="P345" s="11">
        <f t="shared" ca="1" si="81"/>
        <v>2062357764.4705083</v>
      </c>
      <c r="Q345" s="11">
        <f t="shared" ca="1" si="82"/>
        <v>215044270.49124914</v>
      </c>
      <c r="R345" s="12">
        <f t="shared" ca="1" si="83"/>
        <v>2.2421260880563648E-3</v>
      </c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</row>
    <row r="346" spans="1:35">
      <c r="A346" s="12">
        <v>31574</v>
      </c>
      <c r="B346" s="12">
        <v>-5.7945159998780582E-2</v>
      </c>
      <c r="C346" s="12">
        <v>1</v>
      </c>
      <c r="D346" s="71">
        <f t="shared" si="69"/>
        <v>3.1574</v>
      </c>
      <c r="E346" s="71">
        <f t="shared" si="70"/>
        <v>-5.7945159998780582E-2</v>
      </c>
      <c r="F346" s="11">
        <f t="shared" si="71"/>
        <v>3.1574</v>
      </c>
      <c r="G346" s="11">
        <f t="shared" si="72"/>
        <v>-5.7945159998780582E-2</v>
      </c>
      <c r="H346" s="11">
        <f t="shared" si="73"/>
        <v>9.9691747599999996</v>
      </c>
      <c r="I346" s="11">
        <f t="shared" si="74"/>
        <v>31.476672387223999</v>
      </c>
      <c r="J346" s="11">
        <f t="shared" si="75"/>
        <v>99.384445395421054</v>
      </c>
      <c r="K346" s="11">
        <f t="shared" si="76"/>
        <v>-0.18295604818014982</v>
      </c>
      <c r="L346" s="11">
        <f t="shared" si="77"/>
        <v>-0.5776654265240051</v>
      </c>
      <c r="M346" s="11">
        <f t="shared" ca="1" si="78"/>
        <v>-5.6009982648744613E-2</v>
      </c>
      <c r="N346" s="11">
        <f t="shared" ca="1" si="79"/>
        <v>3.744911376092234E-6</v>
      </c>
      <c r="O346" s="94">
        <f t="shared" ca="1" si="80"/>
        <v>1239768054.6282611</v>
      </c>
      <c r="P346" s="11">
        <f t="shared" ca="1" si="81"/>
        <v>2846589952.3710346</v>
      </c>
      <c r="Q346" s="11">
        <f t="shared" ca="1" si="82"/>
        <v>282563266.02761048</v>
      </c>
      <c r="R346" s="12">
        <f t="shared" ca="1" si="83"/>
        <v>-1.9351773500359687E-3</v>
      </c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</row>
    <row r="347" spans="1:35">
      <c r="A347" s="12">
        <v>31669</v>
      </c>
      <c r="B347" s="12">
        <v>-6.0002459991665091E-2</v>
      </c>
      <c r="C347" s="12">
        <v>1</v>
      </c>
      <c r="D347" s="71">
        <f t="shared" si="69"/>
        <v>3.1669</v>
      </c>
      <c r="E347" s="71">
        <f t="shared" si="70"/>
        <v>-6.0002459991665091E-2</v>
      </c>
      <c r="F347" s="11">
        <f t="shared" si="71"/>
        <v>3.1669</v>
      </c>
      <c r="G347" s="11">
        <f t="shared" si="72"/>
        <v>-6.0002459991665091E-2</v>
      </c>
      <c r="H347" s="11">
        <f t="shared" si="73"/>
        <v>10.02925561</v>
      </c>
      <c r="I347" s="11">
        <f t="shared" si="74"/>
        <v>31.761649591308998</v>
      </c>
      <c r="J347" s="11">
        <f t="shared" si="75"/>
        <v>100.58596809071646</v>
      </c>
      <c r="K347" s="11">
        <f t="shared" si="76"/>
        <v>-0.19002179054760418</v>
      </c>
      <c r="L347" s="11">
        <f t="shared" si="77"/>
        <v>-0.60178000848520774</v>
      </c>
      <c r="M347" s="11">
        <f t="shared" ca="1" si="78"/>
        <v>-5.6471577506738826E-2</v>
      </c>
      <c r="N347" s="11">
        <f t="shared" ca="1" si="79"/>
        <v>1.2467131122359076E-5</v>
      </c>
      <c r="O347" s="94">
        <f t="shared" ca="1" si="80"/>
        <v>1334418988.2086701</v>
      </c>
      <c r="P347" s="11">
        <f t="shared" ca="1" si="81"/>
        <v>3035492069.1784034</v>
      </c>
      <c r="Q347" s="11">
        <f t="shared" ca="1" si="82"/>
        <v>298578076.98214829</v>
      </c>
      <c r="R347" s="12">
        <f t="shared" ca="1" si="83"/>
        <v>-3.5308824849262649E-3</v>
      </c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</row>
    <row r="348" spans="1:35">
      <c r="A348" s="12">
        <v>31707</v>
      </c>
      <c r="B348" s="12">
        <v>-5.8585380000295117E-2</v>
      </c>
      <c r="C348" s="12">
        <v>1</v>
      </c>
      <c r="D348" s="71">
        <f t="shared" si="69"/>
        <v>3.1707000000000001</v>
      </c>
      <c r="E348" s="71">
        <f t="shared" si="70"/>
        <v>-5.8585380000295117E-2</v>
      </c>
      <c r="F348" s="11">
        <f t="shared" si="71"/>
        <v>3.1707000000000001</v>
      </c>
      <c r="G348" s="11">
        <f t="shared" si="72"/>
        <v>-5.8585380000295117E-2</v>
      </c>
      <c r="H348" s="11">
        <f t="shared" si="73"/>
        <v>10.05333849</v>
      </c>
      <c r="I348" s="11">
        <f t="shared" si="74"/>
        <v>31.876120350242999</v>
      </c>
      <c r="J348" s="11">
        <f t="shared" si="75"/>
        <v>101.06961479451547</v>
      </c>
      <c r="K348" s="11">
        <f t="shared" si="76"/>
        <v>-0.18575666436693572</v>
      </c>
      <c r="L348" s="11">
        <f t="shared" si="77"/>
        <v>-0.58897865570824315</v>
      </c>
      <c r="M348" s="11">
        <f t="shared" ca="1" si="78"/>
        <v>-5.6656715790701896E-2</v>
      </c>
      <c r="N348" s="11">
        <f t="shared" ca="1" si="79"/>
        <v>3.7197456333658449E-6</v>
      </c>
      <c r="O348" s="94">
        <f t="shared" ca="1" si="80"/>
        <v>1373521645.7856424</v>
      </c>
      <c r="P348" s="11">
        <f t="shared" ca="1" si="81"/>
        <v>3113224795.4070287</v>
      </c>
      <c r="Q348" s="11">
        <f t="shared" ca="1" si="82"/>
        <v>305144808.64724475</v>
      </c>
      <c r="R348" s="12">
        <f t="shared" ca="1" si="83"/>
        <v>-1.9286642095932213E-3</v>
      </c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</row>
    <row r="349" spans="1:35">
      <c r="A349" s="12">
        <v>31707</v>
      </c>
      <c r="B349" s="12">
        <v>-5.8585380000295117E-2</v>
      </c>
      <c r="C349" s="12">
        <v>1</v>
      </c>
      <c r="D349" s="71">
        <f t="shared" si="69"/>
        <v>3.1707000000000001</v>
      </c>
      <c r="E349" s="71">
        <f t="shared" si="70"/>
        <v>-5.8585380000295117E-2</v>
      </c>
      <c r="F349" s="11">
        <f t="shared" si="71"/>
        <v>3.1707000000000001</v>
      </c>
      <c r="G349" s="11">
        <f t="shared" si="72"/>
        <v>-5.8585380000295117E-2</v>
      </c>
      <c r="H349" s="11">
        <f t="shared" si="73"/>
        <v>10.05333849</v>
      </c>
      <c r="I349" s="11">
        <f t="shared" si="74"/>
        <v>31.876120350242999</v>
      </c>
      <c r="J349" s="11">
        <f t="shared" si="75"/>
        <v>101.06961479451547</v>
      </c>
      <c r="K349" s="11">
        <f t="shared" si="76"/>
        <v>-0.18575666436693572</v>
      </c>
      <c r="L349" s="11">
        <f t="shared" si="77"/>
        <v>-0.58897865570824315</v>
      </c>
      <c r="M349" s="11">
        <f t="shared" ca="1" si="78"/>
        <v>-5.6656715790701896E-2</v>
      </c>
      <c r="N349" s="11">
        <f t="shared" ca="1" si="79"/>
        <v>3.7197456333658449E-6</v>
      </c>
      <c r="O349" s="94">
        <f t="shared" ca="1" si="80"/>
        <v>1373521645.7856424</v>
      </c>
      <c r="P349" s="11">
        <f t="shared" ca="1" si="81"/>
        <v>3113224795.4070287</v>
      </c>
      <c r="Q349" s="11">
        <f t="shared" ca="1" si="82"/>
        <v>305144808.64724475</v>
      </c>
      <c r="R349" s="12">
        <f t="shared" ca="1" si="83"/>
        <v>-1.9286642095932213E-3</v>
      </c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</row>
    <row r="350" spans="1:35">
      <c r="A350" s="12">
        <v>31713</v>
      </c>
      <c r="B350" s="12">
        <v>-6.0397419998480473E-2</v>
      </c>
      <c r="C350" s="12">
        <v>1</v>
      </c>
      <c r="D350" s="71">
        <f t="shared" si="69"/>
        <v>3.1713</v>
      </c>
      <c r="E350" s="71">
        <f t="shared" si="70"/>
        <v>-6.0397419998480473E-2</v>
      </c>
      <c r="F350" s="11">
        <f t="shared" si="71"/>
        <v>3.1713</v>
      </c>
      <c r="G350" s="11">
        <f t="shared" si="72"/>
        <v>-6.0397419998480473E-2</v>
      </c>
      <c r="H350" s="11">
        <f t="shared" si="73"/>
        <v>10.05714369</v>
      </c>
      <c r="I350" s="11">
        <f t="shared" si="74"/>
        <v>31.894219784097</v>
      </c>
      <c r="J350" s="11">
        <f t="shared" si="75"/>
        <v>101.14613920130682</v>
      </c>
      <c r="K350" s="11">
        <f t="shared" si="76"/>
        <v>-0.19153833804118112</v>
      </c>
      <c r="L350" s="11">
        <f t="shared" si="77"/>
        <v>-0.60742553142999767</v>
      </c>
      <c r="M350" s="11">
        <f t="shared" ca="1" si="78"/>
        <v>-5.6685974287054214E-2</v>
      </c>
      <c r="N350" s="11">
        <f t="shared" ca="1" si="79"/>
        <v>1.377482926886437E-5</v>
      </c>
      <c r="O350" s="94">
        <f t="shared" ca="1" si="80"/>
        <v>1379761372.5238304</v>
      </c>
      <c r="P350" s="11">
        <f t="shared" ca="1" si="81"/>
        <v>3125612966.4467092</v>
      </c>
      <c r="Q350" s="11">
        <f t="shared" ca="1" si="82"/>
        <v>306190137.70021659</v>
      </c>
      <c r="R350" s="12">
        <f t="shared" ca="1" si="83"/>
        <v>-3.7114457114262589E-3</v>
      </c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</row>
    <row r="351" spans="1:35">
      <c r="A351" s="12">
        <v>31761</v>
      </c>
      <c r="B351" s="12">
        <v>-6.151374000182841E-2</v>
      </c>
      <c r="C351" s="12">
        <v>1</v>
      </c>
      <c r="D351" s="71">
        <f t="shared" si="69"/>
        <v>3.1760999999999999</v>
      </c>
      <c r="E351" s="71">
        <f t="shared" si="70"/>
        <v>-6.151374000182841E-2</v>
      </c>
      <c r="F351" s="11">
        <f t="shared" si="71"/>
        <v>3.1760999999999999</v>
      </c>
      <c r="G351" s="11">
        <f t="shared" si="72"/>
        <v>-6.151374000182841E-2</v>
      </c>
      <c r="H351" s="11">
        <f t="shared" si="73"/>
        <v>10.08761121</v>
      </c>
      <c r="I351" s="11">
        <f t="shared" si="74"/>
        <v>32.039261964081</v>
      </c>
      <c r="J351" s="11">
        <f t="shared" si="75"/>
        <v>101.75989992411766</v>
      </c>
      <c r="K351" s="11">
        <f t="shared" si="76"/>
        <v>-0.1953737896198072</v>
      </c>
      <c r="L351" s="11">
        <f t="shared" si="77"/>
        <v>-0.62052669321146958</v>
      </c>
      <c r="M351" s="11">
        <f t="shared" ca="1" si="78"/>
        <v>-5.6920298863188092E-2</v>
      </c>
      <c r="N351" s="11">
        <f t="shared" ca="1" si="79"/>
        <v>2.1099701494153262E-5</v>
      </c>
      <c r="O351" s="94">
        <f t="shared" ca="1" si="80"/>
        <v>1430328258.0358603</v>
      </c>
      <c r="P351" s="11">
        <f t="shared" ca="1" si="81"/>
        <v>3225850720.5281405</v>
      </c>
      <c r="Q351" s="11">
        <f t="shared" ca="1" si="82"/>
        <v>314636496.67661893</v>
      </c>
      <c r="R351" s="12">
        <f t="shared" ca="1" si="83"/>
        <v>-4.5934411386403182E-3</v>
      </c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</row>
    <row r="352" spans="1:35">
      <c r="A352" s="12">
        <v>31761</v>
      </c>
      <c r="B352" s="12">
        <v>-6.151374000182841E-2</v>
      </c>
      <c r="C352" s="12">
        <v>1</v>
      </c>
      <c r="D352" s="71">
        <f t="shared" si="69"/>
        <v>3.1760999999999999</v>
      </c>
      <c r="E352" s="71">
        <f t="shared" si="70"/>
        <v>-6.151374000182841E-2</v>
      </c>
      <c r="F352" s="11">
        <f t="shared" si="71"/>
        <v>3.1760999999999999</v>
      </c>
      <c r="G352" s="11">
        <f t="shared" si="72"/>
        <v>-6.151374000182841E-2</v>
      </c>
      <c r="H352" s="11">
        <f t="shared" si="73"/>
        <v>10.08761121</v>
      </c>
      <c r="I352" s="11">
        <f t="shared" si="74"/>
        <v>32.039261964081</v>
      </c>
      <c r="J352" s="11">
        <f t="shared" si="75"/>
        <v>101.75989992411766</v>
      </c>
      <c r="K352" s="11">
        <f t="shared" si="76"/>
        <v>-0.1953737896198072</v>
      </c>
      <c r="L352" s="11">
        <f t="shared" si="77"/>
        <v>-0.62052669321146958</v>
      </c>
      <c r="M352" s="11">
        <f t="shared" ca="1" si="78"/>
        <v>-5.6920298863188092E-2</v>
      </c>
      <c r="N352" s="11">
        <f t="shared" ca="1" si="79"/>
        <v>2.1099701494153262E-5</v>
      </c>
      <c r="O352" s="94">
        <f t="shared" ca="1" si="80"/>
        <v>1430328258.0358603</v>
      </c>
      <c r="P352" s="11">
        <f t="shared" ca="1" si="81"/>
        <v>3225850720.5281405</v>
      </c>
      <c r="Q352" s="11">
        <f t="shared" ca="1" si="82"/>
        <v>314636496.67661893</v>
      </c>
      <c r="R352" s="12">
        <f t="shared" ca="1" si="83"/>
        <v>-4.5934411386403182E-3</v>
      </c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</row>
    <row r="353" spans="1:35">
      <c r="A353" s="12">
        <v>32180.5</v>
      </c>
      <c r="B353" s="12">
        <v>-6.0998870001640171E-2</v>
      </c>
      <c r="C353" s="12">
        <v>1</v>
      </c>
      <c r="D353" s="71">
        <f t="shared" si="69"/>
        <v>3.2180499999999999</v>
      </c>
      <c r="E353" s="71">
        <f t="shared" si="70"/>
        <v>-6.0998870001640171E-2</v>
      </c>
      <c r="F353" s="11">
        <f t="shared" si="71"/>
        <v>3.2180499999999999</v>
      </c>
      <c r="G353" s="11">
        <f t="shared" si="72"/>
        <v>-6.0998870001640171E-2</v>
      </c>
      <c r="H353" s="11">
        <f t="shared" si="73"/>
        <v>10.355845802499999</v>
      </c>
      <c r="I353" s="11">
        <f t="shared" si="74"/>
        <v>33.325629584735118</v>
      </c>
      <c r="J353" s="11">
        <f t="shared" si="75"/>
        <v>107.24354228515685</v>
      </c>
      <c r="K353" s="11">
        <f t="shared" si="76"/>
        <v>-0.19629741360877814</v>
      </c>
      <c r="L353" s="11">
        <f t="shared" si="77"/>
        <v>-0.63169489186372851</v>
      </c>
      <c r="M353" s="11">
        <f t="shared" ca="1" si="78"/>
        <v>-5.8987613328983092E-2</v>
      </c>
      <c r="N353" s="11">
        <f t="shared" ca="1" si="79"/>
        <v>4.045153403307624E-6</v>
      </c>
      <c r="O353" s="94">
        <f t="shared" ca="1" si="80"/>
        <v>1923255166.0567572</v>
      </c>
      <c r="P353" s="11">
        <f t="shared" ca="1" si="81"/>
        <v>4190477614.5776653</v>
      </c>
      <c r="Q353" s="11">
        <f t="shared" ca="1" si="82"/>
        <v>394986259.0972141</v>
      </c>
      <c r="R353" s="12">
        <f t="shared" ca="1" si="83"/>
        <v>-2.0112566726570788E-3</v>
      </c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</row>
    <row r="354" spans="1:35">
      <c r="A354" s="12">
        <v>32188.5</v>
      </c>
      <c r="B354" s="12">
        <v>-6.3221589996828698E-2</v>
      </c>
      <c r="C354" s="12">
        <v>1</v>
      </c>
      <c r="D354" s="71">
        <f t="shared" si="69"/>
        <v>3.2188500000000002</v>
      </c>
      <c r="E354" s="71">
        <f t="shared" si="70"/>
        <v>-6.3221589996828698E-2</v>
      </c>
      <c r="F354" s="11">
        <f t="shared" si="71"/>
        <v>3.2188500000000002</v>
      </c>
      <c r="G354" s="11">
        <f t="shared" si="72"/>
        <v>-6.3221589996828698E-2</v>
      </c>
      <c r="H354" s="11">
        <f t="shared" si="73"/>
        <v>10.360995322500001</v>
      </c>
      <c r="I354" s="11">
        <f t="shared" si="74"/>
        <v>33.350489793829126</v>
      </c>
      <c r="J354" s="11">
        <f t="shared" si="75"/>
        <v>107.35022407286689</v>
      </c>
      <c r="K354" s="11">
        <f t="shared" si="76"/>
        <v>-0.20350081496129208</v>
      </c>
      <c r="L354" s="11">
        <f t="shared" si="77"/>
        <v>-0.65503859823815502</v>
      </c>
      <c r="M354" s="11">
        <f t="shared" ca="1" si="78"/>
        <v>-5.9027376257589539E-2</v>
      </c>
      <c r="N354" s="11">
        <f t="shared" ca="1" si="79"/>
        <v>1.7591428890422521E-5</v>
      </c>
      <c r="O354" s="94">
        <f t="shared" ca="1" si="80"/>
        <v>1933578075.543108</v>
      </c>
      <c r="P354" s="11">
        <f t="shared" ca="1" si="81"/>
        <v>4210469806.2499461</v>
      </c>
      <c r="Q354" s="11">
        <f t="shared" ca="1" si="82"/>
        <v>396635953.67726237</v>
      </c>
      <c r="R354" s="12">
        <f t="shared" ca="1" si="83"/>
        <v>-4.1942137392391582E-3</v>
      </c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</row>
    <row r="355" spans="1:35">
      <c r="A355" s="12">
        <v>32235</v>
      </c>
      <c r="B355" s="12">
        <v>-6.288489999860758E-2</v>
      </c>
      <c r="C355" s="12">
        <v>1</v>
      </c>
      <c r="D355" s="71">
        <f t="shared" si="69"/>
        <v>3.2235</v>
      </c>
      <c r="E355" s="71">
        <f t="shared" si="70"/>
        <v>-6.288489999860758E-2</v>
      </c>
      <c r="F355" s="11">
        <f t="shared" si="71"/>
        <v>3.2235</v>
      </c>
      <c r="G355" s="11">
        <f t="shared" si="72"/>
        <v>-6.288489999860758E-2</v>
      </c>
      <c r="H355" s="11">
        <f t="shared" si="73"/>
        <v>10.39095225</v>
      </c>
      <c r="I355" s="11">
        <f t="shared" si="74"/>
        <v>33.495234577875003</v>
      </c>
      <c r="J355" s="11">
        <f t="shared" si="75"/>
        <v>107.97188866178007</v>
      </c>
      <c r="K355" s="11">
        <f t="shared" si="76"/>
        <v>-0.20270947514551155</v>
      </c>
      <c r="L355" s="11">
        <f t="shared" si="77"/>
        <v>-0.65343399313155648</v>
      </c>
      <c r="M355" s="11">
        <f t="shared" ca="1" si="78"/>
        <v>-5.9258749168239588E-2</v>
      </c>
      <c r="N355" s="11">
        <f t="shared" ca="1" si="79"/>
        <v>1.3148969844578472E-5</v>
      </c>
      <c r="O355" s="94">
        <f t="shared" ca="1" si="80"/>
        <v>1994288643.4699066</v>
      </c>
      <c r="P355" s="11">
        <f t="shared" ca="1" si="81"/>
        <v>4327895917.0345936</v>
      </c>
      <c r="Q355" s="11">
        <f t="shared" ca="1" si="82"/>
        <v>406314401.08990777</v>
      </c>
      <c r="R355" s="12">
        <f t="shared" ca="1" si="83"/>
        <v>-3.6261508303679912E-3</v>
      </c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</row>
    <row r="356" spans="1:35">
      <c r="A356" s="12">
        <v>32235</v>
      </c>
      <c r="B356" s="12">
        <v>-6.2784900001133792E-2</v>
      </c>
      <c r="C356" s="12">
        <v>1</v>
      </c>
      <c r="D356" s="71">
        <f t="shared" si="69"/>
        <v>3.2235</v>
      </c>
      <c r="E356" s="71">
        <f t="shared" si="70"/>
        <v>-6.2784900001133792E-2</v>
      </c>
      <c r="F356" s="11">
        <f t="shared" si="71"/>
        <v>3.2235</v>
      </c>
      <c r="G356" s="11">
        <f t="shared" si="72"/>
        <v>-6.2784900001133792E-2</v>
      </c>
      <c r="H356" s="11">
        <f t="shared" si="73"/>
        <v>10.39095225</v>
      </c>
      <c r="I356" s="11">
        <f t="shared" si="74"/>
        <v>33.495234577875003</v>
      </c>
      <c r="J356" s="11">
        <f t="shared" si="75"/>
        <v>107.97188866178007</v>
      </c>
      <c r="K356" s="11">
        <f t="shared" si="76"/>
        <v>-0.20238712515365478</v>
      </c>
      <c r="L356" s="11">
        <f t="shared" si="77"/>
        <v>-0.65239489793280625</v>
      </c>
      <c r="M356" s="11">
        <f t="shared" ca="1" si="78"/>
        <v>-5.9258749168239588E-2</v>
      </c>
      <c r="N356" s="11">
        <f t="shared" ca="1" si="79"/>
        <v>1.2433739696320486E-5</v>
      </c>
      <c r="O356" s="94">
        <f t="shared" ca="1" si="80"/>
        <v>1994288643.4699066</v>
      </c>
      <c r="P356" s="11">
        <f t="shared" ca="1" si="81"/>
        <v>4327895917.0345936</v>
      </c>
      <c r="Q356" s="11">
        <f t="shared" ca="1" si="82"/>
        <v>406314401.08990777</v>
      </c>
      <c r="R356" s="12">
        <f t="shared" ca="1" si="83"/>
        <v>-3.5261508328942037E-3</v>
      </c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</row>
    <row r="357" spans="1:35">
      <c r="A357" s="12">
        <v>32237.5</v>
      </c>
      <c r="B357" s="12">
        <v>-6.087324999680277E-2</v>
      </c>
      <c r="C357" s="12">
        <v>1</v>
      </c>
      <c r="D357" s="71">
        <f t="shared" si="69"/>
        <v>3.2237499999999999</v>
      </c>
      <c r="E357" s="71">
        <f t="shared" si="70"/>
        <v>-6.087324999680277E-2</v>
      </c>
      <c r="F357" s="11">
        <f t="shared" si="71"/>
        <v>3.2237499999999999</v>
      </c>
      <c r="G357" s="11">
        <f t="shared" si="72"/>
        <v>-6.087324999680277E-2</v>
      </c>
      <c r="H357" s="11">
        <f t="shared" si="73"/>
        <v>10.3925640625</v>
      </c>
      <c r="I357" s="11">
        <f t="shared" si="74"/>
        <v>33.503028396484375</v>
      </c>
      <c r="J357" s="11">
        <f t="shared" si="75"/>
        <v>108.00538779316651</v>
      </c>
      <c r="K357" s="11">
        <f t="shared" si="76"/>
        <v>-0.19624013967719292</v>
      </c>
      <c r="L357" s="11">
        <f t="shared" si="77"/>
        <v>-0.63262915028435063</v>
      </c>
      <c r="M357" s="11">
        <f t="shared" ca="1" si="78"/>
        <v>-5.9271200699411102E-2</v>
      </c>
      <c r="N357" s="11">
        <f t="shared" ca="1" si="79"/>
        <v>2.5665619512731375E-6</v>
      </c>
      <c r="O357" s="94">
        <f t="shared" ca="1" si="80"/>
        <v>1997587054.25365</v>
      </c>
      <c r="P357" s="11">
        <f t="shared" ca="1" si="81"/>
        <v>4334268419.4489965</v>
      </c>
      <c r="Q357" s="11">
        <f t="shared" ca="1" si="82"/>
        <v>406839093.9617672</v>
      </c>
      <c r="R357" s="12">
        <f t="shared" ca="1" si="83"/>
        <v>-1.6020492973916681E-3</v>
      </c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</row>
    <row r="358" spans="1:35">
      <c r="A358" s="12">
        <v>32253</v>
      </c>
      <c r="B358" s="12">
        <v>-6.2761020002653822E-2</v>
      </c>
      <c r="C358" s="12">
        <v>1</v>
      </c>
      <c r="D358" s="71">
        <f t="shared" si="69"/>
        <v>3.2252999999999998</v>
      </c>
      <c r="E358" s="71">
        <f t="shared" si="70"/>
        <v>-6.2761020002653822E-2</v>
      </c>
      <c r="F358" s="11">
        <f t="shared" si="71"/>
        <v>3.2252999999999998</v>
      </c>
      <c r="G358" s="11">
        <f t="shared" si="72"/>
        <v>-6.2761020002653822E-2</v>
      </c>
      <c r="H358" s="11">
        <f t="shared" si="73"/>
        <v>10.40256009</v>
      </c>
      <c r="I358" s="11">
        <f t="shared" si="74"/>
        <v>33.551377058276998</v>
      </c>
      <c r="J358" s="11">
        <f t="shared" si="75"/>
        <v>108.21325642606079</v>
      </c>
      <c r="K358" s="11">
        <f t="shared" si="76"/>
        <v>-0.20242311781455935</v>
      </c>
      <c r="L358" s="11">
        <f t="shared" si="77"/>
        <v>-0.65287528188729826</v>
      </c>
      <c r="M358" s="11">
        <f t="shared" ca="1" si="78"/>
        <v>-5.9348427813385514E-2</v>
      </c>
      <c r="N358" s="11">
        <f t="shared" ca="1" si="79"/>
        <v>1.1645785450255066E-5</v>
      </c>
      <c r="O358" s="94">
        <f t="shared" ca="1" si="80"/>
        <v>2018115932.0666165</v>
      </c>
      <c r="P358" s="11">
        <f t="shared" ca="1" si="81"/>
        <v>4373913510.2960091</v>
      </c>
      <c r="Q358" s="11">
        <f t="shared" ca="1" si="82"/>
        <v>410102127.99462038</v>
      </c>
      <c r="R358" s="12">
        <f t="shared" ca="1" si="83"/>
        <v>-3.4125921892683084E-3</v>
      </c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</row>
    <row r="359" spans="1:35">
      <c r="A359" s="12">
        <v>32343</v>
      </c>
      <c r="B359" s="12">
        <v>-6.4541619998635724E-2</v>
      </c>
      <c r="C359" s="12">
        <v>1</v>
      </c>
      <c r="D359" s="71">
        <f t="shared" si="69"/>
        <v>3.2343000000000002</v>
      </c>
      <c r="E359" s="71">
        <f t="shared" si="70"/>
        <v>-6.4541619998635724E-2</v>
      </c>
      <c r="F359" s="11">
        <f t="shared" si="71"/>
        <v>3.2343000000000002</v>
      </c>
      <c r="G359" s="11">
        <f t="shared" si="72"/>
        <v>-6.4541619998635724E-2</v>
      </c>
      <c r="H359" s="11">
        <f t="shared" si="73"/>
        <v>10.460696490000002</v>
      </c>
      <c r="I359" s="11">
        <f t="shared" si="74"/>
        <v>33.833030657607011</v>
      </c>
      <c r="J359" s="11">
        <f t="shared" si="75"/>
        <v>109.42617105589837</v>
      </c>
      <c r="K359" s="11">
        <f t="shared" si="76"/>
        <v>-0.20874696156158754</v>
      </c>
      <c r="L359" s="11">
        <f t="shared" si="77"/>
        <v>-0.67515029777864255</v>
      </c>
      <c r="M359" s="11">
        <f t="shared" ca="1" si="78"/>
        <v>-5.9797783309047753E-2</v>
      </c>
      <c r="N359" s="11">
        <f t="shared" ca="1" si="79"/>
        <v>2.2503986537480964E-5</v>
      </c>
      <c r="O359" s="94">
        <f t="shared" ca="1" si="80"/>
        <v>2140016949.140475</v>
      </c>
      <c r="P359" s="11">
        <f t="shared" ca="1" si="81"/>
        <v>4608758152.2429981</v>
      </c>
      <c r="Q359" s="11">
        <f t="shared" ca="1" si="82"/>
        <v>429389252.6757527</v>
      </c>
      <c r="R359" s="12">
        <f t="shared" ca="1" si="83"/>
        <v>-4.7438366895879713E-3</v>
      </c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</row>
    <row r="360" spans="1:35">
      <c r="A360" s="12">
        <v>32794</v>
      </c>
      <c r="B360" s="12">
        <v>-6.9059959998412523E-2</v>
      </c>
      <c r="C360" s="12">
        <v>1</v>
      </c>
      <c r="D360" s="71">
        <f t="shared" si="69"/>
        <v>3.2793999999999999</v>
      </c>
      <c r="E360" s="71">
        <f t="shared" si="70"/>
        <v>-6.9059959998412523E-2</v>
      </c>
      <c r="F360" s="11">
        <f t="shared" si="71"/>
        <v>3.2793999999999999</v>
      </c>
      <c r="G360" s="11">
        <f t="shared" si="72"/>
        <v>-6.9059959998412523E-2</v>
      </c>
      <c r="H360" s="11">
        <f t="shared" si="73"/>
        <v>10.754464359999998</v>
      </c>
      <c r="I360" s="11">
        <f t="shared" si="74"/>
        <v>35.268190422183991</v>
      </c>
      <c r="J360" s="11">
        <f t="shared" si="75"/>
        <v>115.65850367051017</v>
      </c>
      <c r="K360" s="11">
        <f t="shared" si="76"/>
        <v>-0.22647523281879403</v>
      </c>
      <c r="L360" s="11">
        <f t="shared" si="77"/>
        <v>-0.74270287850595307</v>
      </c>
      <c r="M360" s="11">
        <f t="shared" ca="1" si="78"/>
        <v>-6.2073708482488908E-2</v>
      </c>
      <c r="N360" s="11">
        <f t="shared" ca="1" si="79"/>
        <v>4.8807710243745011E-5</v>
      </c>
      <c r="O360" s="94">
        <f t="shared" ca="1" si="80"/>
        <v>2823196176.8975601</v>
      </c>
      <c r="P360" s="11">
        <f t="shared" ca="1" si="81"/>
        <v>5909486575.5720863</v>
      </c>
      <c r="Q360" s="11">
        <f t="shared" ca="1" si="82"/>
        <v>535090277.29692173</v>
      </c>
      <c r="R360" s="12">
        <f t="shared" ca="1" si="83"/>
        <v>-6.9862515159236152E-3</v>
      </c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</row>
    <row r="361" spans="1:35">
      <c r="A361" s="12">
        <v>32794</v>
      </c>
      <c r="B361" s="12">
        <v>-6.7159960002754815E-2</v>
      </c>
      <c r="C361" s="12">
        <v>1</v>
      </c>
      <c r="D361" s="71">
        <f t="shared" si="69"/>
        <v>3.2793999999999999</v>
      </c>
      <c r="E361" s="71">
        <f t="shared" si="70"/>
        <v>-6.7159960002754815E-2</v>
      </c>
      <c r="F361" s="11">
        <f t="shared" si="71"/>
        <v>3.2793999999999999</v>
      </c>
      <c r="G361" s="11">
        <f t="shared" si="72"/>
        <v>-6.7159960002754815E-2</v>
      </c>
      <c r="H361" s="11">
        <f t="shared" si="73"/>
        <v>10.754464359999998</v>
      </c>
      <c r="I361" s="11">
        <f t="shared" si="74"/>
        <v>35.268190422183991</v>
      </c>
      <c r="J361" s="11">
        <f t="shared" si="75"/>
        <v>115.65850367051017</v>
      </c>
      <c r="K361" s="11">
        <f t="shared" si="76"/>
        <v>-0.22024437283303414</v>
      </c>
      <c r="L361" s="11">
        <f t="shared" si="77"/>
        <v>-0.72226939626865216</v>
      </c>
      <c r="M361" s="11">
        <f t="shared" ca="1" si="78"/>
        <v>-6.2073708482488908E-2</v>
      </c>
      <c r="N361" s="11">
        <f t="shared" ca="1" si="79"/>
        <v>2.5869954527407249E-5</v>
      </c>
      <c r="O361" s="94">
        <f t="shared" ca="1" si="80"/>
        <v>2823196176.8975601</v>
      </c>
      <c r="P361" s="11">
        <f t="shared" ca="1" si="81"/>
        <v>5909486575.5720863</v>
      </c>
      <c r="Q361" s="11">
        <f t="shared" ca="1" si="82"/>
        <v>535090277.29692173</v>
      </c>
      <c r="R361" s="12">
        <f t="shared" ca="1" si="83"/>
        <v>-5.0862515202659067E-3</v>
      </c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</row>
    <row r="362" spans="1:35">
      <c r="A362" s="12">
        <v>32843</v>
      </c>
      <c r="B362" s="12">
        <v>-6.5511619999597315E-2</v>
      </c>
      <c r="C362" s="12">
        <v>1</v>
      </c>
      <c r="D362" s="71">
        <f t="shared" si="69"/>
        <v>3.2843</v>
      </c>
      <c r="E362" s="71">
        <f t="shared" si="70"/>
        <v>-6.5511619999597315E-2</v>
      </c>
      <c r="F362" s="11">
        <f t="shared" si="71"/>
        <v>3.2843</v>
      </c>
      <c r="G362" s="11">
        <f t="shared" si="72"/>
        <v>-6.5511619999597315E-2</v>
      </c>
      <c r="H362" s="11">
        <f t="shared" si="73"/>
        <v>10.78662649</v>
      </c>
      <c r="I362" s="11">
        <f t="shared" si="74"/>
        <v>35.426517381106997</v>
      </c>
      <c r="J362" s="11">
        <f t="shared" si="75"/>
        <v>116.35131103476971</v>
      </c>
      <c r="K362" s="11">
        <f t="shared" si="76"/>
        <v>-0.21515981356467745</v>
      </c>
      <c r="L362" s="11">
        <f t="shared" si="77"/>
        <v>-0.70664937569047015</v>
      </c>
      <c r="M362" s="11">
        <f t="shared" ca="1" si="78"/>
        <v>-6.2323407423850868E-2</v>
      </c>
      <c r="N362" s="11">
        <f t="shared" ca="1" si="79"/>
        <v>1.0164699428147791E-5</v>
      </c>
      <c r="O362" s="94">
        <f t="shared" ca="1" si="80"/>
        <v>2904998050.7416158</v>
      </c>
      <c r="P362" s="11">
        <f t="shared" ca="1" si="81"/>
        <v>6063730678.3223801</v>
      </c>
      <c r="Q362" s="11">
        <f t="shared" ca="1" si="82"/>
        <v>547515813.4666394</v>
      </c>
      <c r="R362" s="12">
        <f t="shared" ca="1" si="83"/>
        <v>-3.1882125757464463E-3</v>
      </c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</row>
    <row r="363" spans="1:35">
      <c r="A363" s="117"/>
      <c r="B363" s="117"/>
      <c r="C363" s="117"/>
      <c r="D363" s="71"/>
      <c r="E363" s="71"/>
      <c r="F363" s="11"/>
      <c r="G363" s="11"/>
      <c r="H363" s="11"/>
      <c r="I363" s="11"/>
      <c r="J363" s="11"/>
      <c r="K363" s="11"/>
      <c r="L363" s="11"/>
      <c r="M363" s="11"/>
      <c r="N363" s="11"/>
      <c r="O363" s="94"/>
      <c r="P363" s="11"/>
      <c r="Q363" s="11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</row>
    <row r="364" spans="1:35">
      <c r="A364" s="117"/>
      <c r="B364" s="117"/>
      <c r="C364" s="117"/>
      <c r="D364" s="71"/>
      <c r="E364" s="71"/>
      <c r="F364" s="11"/>
      <c r="G364" s="11"/>
      <c r="H364" s="11"/>
      <c r="I364" s="11"/>
      <c r="J364" s="11"/>
      <c r="K364" s="11"/>
      <c r="L364" s="11"/>
      <c r="M364" s="11"/>
      <c r="N364" s="11"/>
      <c r="O364" s="94"/>
      <c r="P364" s="11"/>
      <c r="Q364" s="11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</row>
    <row r="365" spans="1:35">
      <c r="A365" s="117"/>
      <c r="B365" s="117"/>
      <c r="C365" s="117"/>
      <c r="D365" s="71"/>
      <c r="E365" s="71"/>
      <c r="F365" s="11"/>
      <c r="G365" s="11"/>
      <c r="H365" s="11"/>
      <c r="I365" s="11"/>
      <c r="J365" s="11"/>
      <c r="K365" s="11"/>
      <c r="L365" s="11"/>
      <c r="M365" s="11"/>
      <c r="N365" s="11"/>
      <c r="O365" s="94"/>
      <c r="P365" s="11"/>
      <c r="Q365" s="11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</row>
    <row r="366" spans="1:35">
      <c r="A366" s="117"/>
      <c r="B366" s="117"/>
      <c r="C366" s="117"/>
      <c r="D366" s="71"/>
      <c r="E366" s="71"/>
      <c r="F366" s="11"/>
      <c r="G366" s="11"/>
      <c r="H366" s="11"/>
      <c r="I366" s="11"/>
      <c r="J366" s="11"/>
      <c r="K366" s="11"/>
      <c r="L366" s="11"/>
      <c r="M366" s="11"/>
      <c r="N366" s="11"/>
      <c r="O366" s="94"/>
      <c r="P366" s="11"/>
      <c r="Q366" s="11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</row>
    <row r="367" spans="1:35">
      <c r="A367" s="117"/>
      <c r="B367" s="117"/>
      <c r="C367" s="117"/>
      <c r="D367" s="71"/>
      <c r="E367" s="71"/>
      <c r="F367" s="11"/>
      <c r="G367" s="11"/>
      <c r="H367" s="11"/>
      <c r="I367" s="11"/>
      <c r="J367" s="11"/>
      <c r="K367" s="11"/>
      <c r="L367" s="11"/>
      <c r="M367" s="11"/>
      <c r="N367" s="11"/>
      <c r="O367" s="94"/>
      <c r="P367" s="11"/>
      <c r="Q367" s="11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</row>
    <row r="368" spans="1:3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</row>
    <row r="369" spans="1:3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</row>
    <row r="370" spans="1:3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</row>
    <row r="371" spans="1:3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</row>
    <row r="372" spans="1:3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</row>
    <row r="373" spans="1:3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</row>
    <row r="374" spans="1:3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</row>
    <row r="375" spans="1:3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</row>
    <row r="376" spans="1:3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</row>
    <row r="377" spans="1:3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</row>
    <row r="378" spans="1:3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</row>
    <row r="379" spans="1:3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</row>
    <row r="380" spans="1:3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</row>
    <row r="381" spans="1:3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</row>
    <row r="382" spans="1:3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</row>
    <row r="383" spans="1:3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</row>
    <row r="384" spans="1:3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</row>
    <row r="385" spans="1:3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</row>
    <row r="386" spans="1:3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</row>
    <row r="387" spans="1:3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</row>
    <row r="388" spans="1:3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</row>
    <row r="389" spans="1:3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</row>
    <row r="390" spans="1:3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</row>
    <row r="391" spans="1:3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</row>
    <row r="392" spans="1:3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</row>
    <row r="393" spans="1:3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</row>
    <row r="394" spans="1:3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</row>
    <row r="395" spans="1:3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</row>
    <row r="396" spans="1:3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</row>
    <row r="397" spans="1:3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</row>
    <row r="398" spans="1:3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</row>
    <row r="399" spans="1:3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</row>
    <row r="400" spans="1:3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</row>
    <row r="401" spans="1:3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</row>
    <row r="402" spans="1:3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</row>
    <row r="403" spans="1:3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</row>
    <row r="404" spans="1:3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</row>
    <row r="405" spans="1:3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</row>
    <row r="406" spans="1:3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</row>
    <row r="407" spans="1:3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</row>
    <row r="408" spans="1:3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</row>
    <row r="409" spans="1:3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</row>
    <row r="410" spans="1:3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</row>
    <row r="411" spans="1:3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</row>
    <row r="412" spans="1:3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</row>
    <row r="413" spans="1:3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</row>
    <row r="414" spans="1:3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</row>
    <row r="415" spans="1:3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</row>
    <row r="416" spans="1:3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</row>
    <row r="417" spans="1:3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</row>
    <row r="418" spans="1:3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</row>
    <row r="419" spans="1:3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</row>
    <row r="420" spans="1:3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</row>
    <row r="421" spans="1:3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</row>
    <row r="422" spans="1:3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</row>
    <row r="423" spans="1:3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</row>
    <row r="424" spans="1:3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</row>
    <row r="425" spans="1:3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</row>
    <row r="426" spans="1:3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</row>
    <row r="427" spans="1:3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</row>
    <row r="428" spans="1:3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</row>
    <row r="429" spans="1:3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</row>
    <row r="430" spans="1:3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</row>
    <row r="431" spans="1:3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</row>
    <row r="432" spans="1:3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</row>
    <row r="433" spans="1:3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</row>
    <row r="434" spans="1:3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</row>
    <row r="435" spans="1:3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</row>
    <row r="436" spans="1:3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</row>
    <row r="437" spans="1:3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</row>
    <row r="438" spans="1:3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</row>
    <row r="439" spans="1:3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</row>
    <row r="440" spans="1:3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</row>
    <row r="441" spans="1:3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</row>
    <row r="442" spans="1:3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</row>
    <row r="443" spans="1:3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</row>
    <row r="444" spans="1:3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</row>
    <row r="445" spans="1:3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</row>
    <row r="446" spans="1:3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</row>
    <row r="447" spans="1:3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</row>
    <row r="448" spans="1:3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</row>
    <row r="449" spans="1:3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</row>
    <row r="450" spans="1:3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</row>
    <row r="451" spans="1:3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</row>
    <row r="452" spans="1:3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</row>
    <row r="453" spans="1:3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</row>
    <row r="454" spans="1:3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</row>
    <row r="455" spans="1:3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</row>
    <row r="456" spans="1:3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</row>
    <row r="457" spans="1:3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</row>
    <row r="458" spans="1:3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</row>
    <row r="459" spans="1:3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</row>
    <row r="460" spans="1:3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</row>
    <row r="461" spans="1:3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</row>
    <row r="462" spans="1:3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</row>
    <row r="463" spans="1:3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</row>
    <row r="464" spans="1:3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</row>
    <row r="465" spans="1:3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</row>
    <row r="466" spans="1:3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</row>
    <row r="467" spans="1:3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</row>
    <row r="468" spans="1:3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</row>
    <row r="469" spans="1:3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</row>
    <row r="470" spans="1:3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</row>
    <row r="471" spans="1:3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</row>
    <row r="472" spans="1:3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</row>
    <row r="473" spans="1:3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</row>
    <row r="474" spans="1:3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</row>
    <row r="475" spans="1:3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</row>
    <row r="476" spans="1:3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</row>
    <row r="477" spans="1:3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</row>
    <row r="478" spans="1:3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</row>
    <row r="479" spans="1:3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</row>
    <row r="480" spans="1:3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</row>
    <row r="481" spans="1:3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</row>
    <row r="482" spans="1:3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</row>
    <row r="483" spans="1:3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</row>
    <row r="484" spans="1:3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</row>
    <row r="485" spans="1:3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</row>
    <row r="486" spans="1:3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</row>
    <row r="487" spans="1:3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</row>
    <row r="488" spans="1:3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</row>
    <row r="489" spans="1:3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</row>
    <row r="490" spans="1:3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</row>
    <row r="491" spans="1:3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</row>
    <row r="492" spans="1:3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</row>
    <row r="493" spans="1:3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</row>
    <row r="494" spans="1:3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</row>
    <row r="495" spans="1:3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</row>
    <row r="496" spans="1:3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</row>
    <row r="497" spans="1:3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</row>
    <row r="498" spans="1:3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</row>
    <row r="499" spans="1:3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</row>
    <row r="500" spans="1:3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</row>
    <row r="501" spans="1:3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</row>
    <row r="502" spans="1:3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</row>
    <row r="503" spans="1:3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</row>
    <row r="504" spans="1:3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</row>
    <row r="505" spans="1:3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</row>
    <row r="506" spans="1:3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</row>
    <row r="507" spans="1:3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</row>
    <row r="508" spans="1:3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</row>
    <row r="509" spans="1:3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</row>
    <row r="510" spans="1:3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</row>
    <row r="511" spans="1:3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</row>
    <row r="512" spans="1:3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</row>
    <row r="513" spans="1:3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</row>
    <row r="514" spans="1:3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</row>
    <row r="515" spans="1:3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</row>
    <row r="516" spans="1:3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</row>
    <row r="517" spans="1:3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</row>
    <row r="518" spans="1:3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</row>
    <row r="519" spans="1:3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</row>
    <row r="520" spans="1:3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</row>
    <row r="521" spans="1:3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</row>
    <row r="522" spans="1:3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</row>
    <row r="523" spans="1:3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</row>
    <row r="524" spans="1:3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</row>
    <row r="525" spans="1:3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</row>
    <row r="526" spans="1:3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</row>
    <row r="527" spans="1:3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</row>
    <row r="528" spans="1:3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</row>
    <row r="529" spans="1:3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</row>
    <row r="530" spans="1:3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</row>
    <row r="531" spans="1:3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</row>
    <row r="532" spans="1:3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</row>
    <row r="533" spans="1:3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</row>
    <row r="534" spans="1:3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</row>
    <row r="535" spans="1:3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</row>
    <row r="536" spans="1:3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</row>
    <row r="537" spans="1:3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</row>
    <row r="538" spans="1:3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</row>
    <row r="539" spans="1:3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</row>
    <row r="540" spans="1:3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</row>
    <row r="541" spans="1:3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</row>
    <row r="542" spans="1:3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</row>
    <row r="543" spans="1:3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</row>
    <row r="544" spans="1:3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</row>
    <row r="545" spans="1:3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</row>
    <row r="546" spans="1:3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</row>
    <row r="547" spans="1:3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</row>
    <row r="548" spans="1:3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</row>
    <row r="549" spans="1:3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</row>
    <row r="550" spans="1:3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</row>
    <row r="551" spans="1:3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</row>
    <row r="552" spans="1:3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</row>
    <row r="553" spans="1:3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</row>
    <row r="554" spans="1:3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</row>
    <row r="555" spans="1:3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</row>
    <row r="556" spans="1:3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</row>
    <row r="557" spans="1:3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</row>
    <row r="558" spans="1:3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</row>
    <row r="559" spans="1:3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</row>
    <row r="560" spans="1:3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</row>
    <row r="561" spans="1:3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</row>
    <row r="562" spans="1:3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</row>
    <row r="563" spans="1:3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</row>
    <row r="564" spans="1:3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</row>
    <row r="565" spans="1:3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</row>
    <row r="566" spans="1:3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</row>
    <row r="567" spans="1:3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</row>
    <row r="568" spans="1:3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</row>
    <row r="569" spans="1:3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</row>
    <row r="570" spans="1:3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</row>
    <row r="571" spans="1:3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</row>
    <row r="572" spans="1:3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</row>
    <row r="573" spans="1:3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</row>
    <row r="574" spans="1:3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</row>
    <row r="575" spans="1:3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</row>
    <row r="576" spans="1:3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</row>
    <row r="577" spans="1:3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</row>
    <row r="578" spans="1:3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</row>
    <row r="579" spans="1:3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</row>
    <row r="580" spans="1:3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</row>
    <row r="581" spans="1:3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</row>
    <row r="582" spans="1:3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</row>
    <row r="583" spans="1:3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</row>
    <row r="584" spans="1:3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</row>
    <row r="585" spans="1:3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</row>
    <row r="586" spans="1:3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</row>
    <row r="587" spans="1:3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</row>
    <row r="588" spans="1:3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</row>
    <row r="589" spans="1:3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</row>
    <row r="590" spans="1:3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</row>
    <row r="591" spans="1:3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</row>
    <row r="592" spans="1:3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</row>
    <row r="593" spans="1:3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</row>
    <row r="594" spans="1:3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</row>
    <row r="595" spans="1:3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</row>
    <row r="596" spans="1:3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</row>
    <row r="597" spans="1:3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</row>
    <row r="598" spans="1:3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</row>
    <row r="599" spans="1:3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</row>
    <row r="600" spans="1:3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</row>
    <row r="601" spans="1:3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</row>
    <row r="602" spans="1:3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</row>
    <row r="603" spans="1:3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</row>
    <row r="604" spans="1:3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</row>
    <row r="605" spans="1:3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</row>
    <row r="606" spans="1:3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</row>
    <row r="607" spans="1:3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</row>
    <row r="608" spans="1:3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</row>
    <row r="609" spans="1:3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</row>
    <row r="610" spans="1:3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</row>
    <row r="611" spans="1:3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</row>
    <row r="612" spans="1:3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</row>
    <row r="613" spans="1:3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</row>
    <row r="614" spans="1:3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</row>
    <row r="615" spans="1:3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</row>
    <row r="616" spans="1:3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</row>
    <row r="617" spans="1:3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</row>
    <row r="618" spans="1:3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</row>
    <row r="619" spans="1:3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</row>
    <row r="620" spans="1:3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</row>
    <row r="621" spans="1:3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</row>
    <row r="622" spans="1:3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</row>
    <row r="623" spans="1:3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</row>
    <row r="624" spans="1:3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</row>
    <row r="625" spans="1:3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</row>
    <row r="626" spans="1:3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</row>
    <row r="627" spans="1:3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</row>
    <row r="628" spans="1:3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</row>
    <row r="629" spans="1:3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</row>
    <row r="630" spans="1:3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</row>
    <row r="631" spans="1:3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</row>
    <row r="632" spans="1:3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</row>
    <row r="633" spans="1:3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</row>
    <row r="634" spans="1:3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</row>
    <row r="635" spans="1:3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</row>
    <row r="636" spans="1:3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</row>
    <row r="637" spans="1:3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</row>
    <row r="638" spans="1:3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</row>
    <row r="639" spans="1:3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</row>
    <row r="640" spans="1:3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</row>
    <row r="641" spans="1:3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</row>
    <row r="642" spans="1:3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</row>
    <row r="643" spans="1:3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</row>
    <row r="644" spans="1:3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</row>
    <row r="645" spans="1:3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</row>
    <row r="646" spans="1:3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</row>
    <row r="647" spans="1:3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</row>
    <row r="648" spans="1:3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</row>
    <row r="649" spans="1:3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</row>
    <row r="650" spans="1:3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</row>
    <row r="651" spans="1:3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</row>
    <row r="652" spans="1:3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</row>
    <row r="653" spans="1:3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</row>
    <row r="654" spans="1:3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</row>
    <row r="655" spans="1:3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</row>
    <row r="656" spans="1:3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</row>
    <row r="657" spans="1:3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</row>
    <row r="658" spans="1:3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</row>
    <row r="659" spans="1:3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</row>
    <row r="660" spans="1:3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</row>
    <row r="661" spans="1:3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</row>
    <row r="662" spans="1:3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</row>
    <row r="663" spans="1:3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</row>
    <row r="664" spans="1:3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</row>
    <row r="665" spans="1:3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</row>
    <row r="666" spans="1:3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</row>
    <row r="667" spans="1:3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</row>
    <row r="668" spans="1:3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</row>
    <row r="669" spans="1:3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</row>
    <row r="670" spans="1:3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</row>
    <row r="671" spans="1:3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</row>
    <row r="672" spans="1:3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</row>
    <row r="673" spans="1:3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</row>
    <row r="674" spans="1:3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</row>
    <row r="675" spans="1:3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</row>
    <row r="676" spans="1:3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</row>
    <row r="677" spans="1:3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</row>
    <row r="678" spans="1:3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</row>
    <row r="679" spans="1:3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</row>
    <row r="680" spans="1:3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</row>
    <row r="681" spans="1:3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</row>
    <row r="682" spans="1:3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</row>
    <row r="683" spans="1:3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</row>
    <row r="684" spans="1:3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</row>
    <row r="685" spans="1:3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</row>
    <row r="686" spans="1:3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</row>
    <row r="687" spans="1:3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</row>
    <row r="688" spans="1:3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</row>
    <row r="689" spans="1:3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</row>
    <row r="690" spans="1:3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</row>
    <row r="691" spans="1:3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</row>
    <row r="692" spans="1:3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</row>
    <row r="693" spans="1:3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</row>
    <row r="694" spans="1:3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</row>
    <row r="695" spans="1:3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</row>
    <row r="696" spans="1:3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</row>
    <row r="697" spans="1:3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</row>
    <row r="698" spans="1:3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</row>
    <row r="699" spans="1:3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</row>
    <row r="700" spans="1:3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</row>
    <row r="701" spans="1:3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</row>
    <row r="702" spans="1:3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</row>
    <row r="703" spans="1:3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</row>
    <row r="704" spans="1:3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</row>
    <row r="705" spans="1:3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</row>
    <row r="706" spans="1:3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</row>
    <row r="707" spans="1:3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</row>
    <row r="708" spans="1:3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</row>
    <row r="709" spans="1:3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</row>
    <row r="710" spans="1:3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</row>
    <row r="711" spans="1:3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</row>
    <row r="712" spans="1:3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</row>
    <row r="713" spans="1:3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</row>
    <row r="714" spans="1:3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</row>
    <row r="715" spans="1:3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</row>
    <row r="716" spans="1:3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</row>
    <row r="717" spans="1:3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</row>
    <row r="718" spans="1:3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</row>
    <row r="719" spans="1:3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</row>
    <row r="720" spans="1:3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</row>
    <row r="721" spans="1:3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</row>
    <row r="722" spans="1:3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</row>
    <row r="723" spans="1:3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</row>
    <row r="724" spans="1:3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</row>
    <row r="725" spans="1:3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</row>
    <row r="726" spans="1:3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</row>
    <row r="727" spans="1:3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</row>
    <row r="728" spans="1:3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</row>
    <row r="729" spans="1:3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</row>
    <row r="730" spans="1:3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</row>
    <row r="731" spans="1:3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</row>
    <row r="732" spans="1:3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</row>
    <row r="733" spans="1:3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</row>
    <row r="734" spans="1:3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</row>
    <row r="735" spans="1:3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</row>
    <row r="736" spans="1:3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</row>
    <row r="737" spans="1:3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</row>
    <row r="738" spans="1:3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</row>
    <row r="739" spans="1:3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</row>
    <row r="740" spans="1:3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</row>
    <row r="741" spans="1:3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</row>
    <row r="742" spans="1:3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</row>
    <row r="743" spans="1:3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</row>
    <row r="744" spans="1:3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</row>
    <row r="745" spans="1:3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</row>
    <row r="746" spans="1:3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</row>
    <row r="747" spans="1:3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</row>
    <row r="748" spans="1:3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</row>
    <row r="749" spans="1:3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</row>
    <row r="750" spans="1:3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</row>
    <row r="751" spans="1:3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</row>
    <row r="752" spans="1:3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</row>
    <row r="753" spans="1:3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</row>
    <row r="754" spans="1:3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</row>
    <row r="755" spans="1:3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</row>
    <row r="756" spans="1:3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</row>
    <row r="757" spans="1:3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</row>
    <row r="758" spans="1:3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</row>
    <row r="759" spans="1:3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</row>
    <row r="760" spans="1:3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</row>
    <row r="761" spans="1:3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</row>
    <row r="762" spans="1:3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</row>
    <row r="763" spans="1:3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</row>
    <row r="764" spans="1:3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</row>
    <row r="765" spans="1:3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</row>
    <row r="766" spans="1:3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</row>
    <row r="767" spans="1:3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</row>
    <row r="768" spans="1:3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</row>
    <row r="769" spans="1:3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</row>
    <row r="770" spans="1:3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</row>
    <row r="771" spans="1:3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</row>
    <row r="772" spans="1:3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</row>
    <row r="773" spans="1:3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</row>
    <row r="774" spans="1:3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</row>
    <row r="775" spans="1:3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</row>
    <row r="776" spans="1:3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</row>
    <row r="777" spans="1:3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</row>
    <row r="778" spans="1:3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</row>
    <row r="779" spans="1:3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</row>
    <row r="780" spans="1:3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</row>
    <row r="781" spans="1:3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</row>
    <row r="782" spans="1:3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</row>
    <row r="783" spans="1:3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</row>
    <row r="784" spans="1:3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</row>
    <row r="785" spans="1:3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</row>
    <row r="786" spans="1:3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</row>
    <row r="787" spans="1:3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</row>
    <row r="788" spans="1:3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</row>
    <row r="789" spans="1:3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</row>
    <row r="790" spans="1:3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</row>
    <row r="791" spans="1:3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</row>
    <row r="792" spans="1:3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</row>
    <row r="793" spans="1:3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</row>
    <row r="794" spans="1:3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</row>
    <row r="795" spans="1:3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</row>
    <row r="796" spans="1:3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</row>
    <row r="797" spans="1:3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</row>
    <row r="798" spans="1:3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</row>
    <row r="799" spans="1:3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</row>
    <row r="800" spans="1:3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</row>
    <row r="801" spans="1:3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</row>
    <row r="802" spans="1:3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</row>
    <row r="803" spans="1:3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</row>
    <row r="804" spans="1:3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</row>
    <row r="805" spans="1:3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</row>
    <row r="806" spans="1:3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</row>
    <row r="807" spans="1:3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</row>
    <row r="808" spans="1:3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</row>
    <row r="809" spans="1:3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</row>
    <row r="810" spans="1:3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</row>
    <row r="811" spans="1:3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</row>
    <row r="812" spans="1:3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</row>
    <row r="813" spans="1:3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</row>
    <row r="814" spans="1:3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</row>
    <row r="815" spans="1:3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</row>
    <row r="816" spans="1:3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</row>
    <row r="817" spans="1:3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</row>
    <row r="818" spans="1:3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</row>
    <row r="819" spans="1:3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</row>
    <row r="820" spans="1:3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</row>
    <row r="821" spans="1:3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</row>
    <row r="822" spans="1:3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</row>
    <row r="823" spans="1:3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</row>
    <row r="824" spans="1:3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</row>
    <row r="825" spans="1:3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</row>
    <row r="826" spans="1:3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</row>
    <row r="827" spans="1:3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</row>
    <row r="828" spans="1:3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</row>
    <row r="829" spans="1:3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</row>
    <row r="830" spans="1:3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</row>
    <row r="831" spans="1:3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</row>
    <row r="832" spans="1:3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</row>
    <row r="833" spans="1:3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</row>
    <row r="834" spans="1:3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</row>
    <row r="835" spans="1:3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</row>
    <row r="836" spans="1:3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</row>
    <row r="837" spans="1:3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</row>
    <row r="838" spans="1:3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</row>
    <row r="839" spans="1:3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</row>
    <row r="840" spans="1:3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</row>
    <row r="841" spans="1:3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</row>
    <row r="842" spans="1:3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</row>
    <row r="843" spans="1:3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</row>
    <row r="844" spans="1:3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</row>
    <row r="845" spans="1:3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</row>
    <row r="846" spans="1:3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</row>
    <row r="847" spans="1:3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</row>
    <row r="848" spans="1:3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</row>
    <row r="849" spans="1:3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</row>
    <row r="850" spans="1:3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</row>
    <row r="851" spans="1:3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</row>
    <row r="852" spans="1:3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</row>
    <row r="853" spans="1:3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</row>
    <row r="854" spans="1:3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</row>
    <row r="855" spans="1:3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</row>
    <row r="856" spans="1:3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</row>
    <row r="857" spans="1:3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</row>
    <row r="858" spans="1:3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</row>
    <row r="859" spans="1:3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</row>
    <row r="860" spans="1:3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</row>
    <row r="861" spans="1:3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</row>
    <row r="862" spans="1:3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</row>
    <row r="863" spans="1:3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</row>
    <row r="864" spans="1:3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</row>
    <row r="865" spans="1:3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</row>
    <row r="866" spans="1:3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</row>
    <row r="867" spans="1:3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</row>
    <row r="868" spans="1:3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</row>
    <row r="869" spans="1:3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</row>
    <row r="870" spans="1:3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</row>
    <row r="871" spans="1:3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</row>
    <row r="872" spans="1:3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</row>
    <row r="873" spans="1:3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</row>
    <row r="874" spans="1:3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</row>
    <row r="875" spans="1:3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</row>
    <row r="876" spans="1:3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</row>
    <row r="877" spans="1:3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</row>
    <row r="878" spans="1:3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</row>
    <row r="879" spans="1:3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</row>
    <row r="880" spans="1:3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</row>
    <row r="881" spans="1:3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</row>
    <row r="882" spans="1:3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</row>
    <row r="883" spans="1:3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</row>
    <row r="884" spans="1:3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</row>
    <row r="885" spans="1:3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</row>
    <row r="886" spans="1:3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</row>
    <row r="887" spans="1:3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</row>
    <row r="888" spans="1:3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</row>
    <row r="889" spans="1:3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</row>
    <row r="890" spans="1:3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</row>
    <row r="891" spans="1:3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</row>
    <row r="892" spans="1:3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</row>
    <row r="893" spans="1:3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</row>
    <row r="894" spans="1:3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</row>
    <row r="895" spans="1:3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</row>
    <row r="896" spans="1:3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</row>
    <row r="897" spans="1:3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</row>
    <row r="898" spans="1:3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</row>
    <row r="899" spans="1:3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</row>
    <row r="900" spans="1:3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</row>
    <row r="901" spans="1:3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</row>
    <row r="902" spans="1:3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</row>
    <row r="903" spans="1:3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</row>
    <row r="904" spans="1:3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</row>
    <row r="905" spans="1:3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</row>
    <row r="906" spans="1:3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</row>
    <row r="907" spans="1:3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</row>
    <row r="908" spans="1:3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</row>
    <row r="909" spans="1:3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</row>
    <row r="910" spans="1:3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</row>
    <row r="911" spans="1:3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</row>
    <row r="912" spans="1:3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</row>
    <row r="913" spans="1:3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</row>
    <row r="914" spans="1:3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</row>
    <row r="915" spans="1:3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</row>
    <row r="916" spans="1:3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</row>
    <row r="917" spans="1:3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</row>
    <row r="918" spans="1:3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</row>
    <row r="919" spans="1:3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</row>
    <row r="920" spans="1:3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</row>
    <row r="921" spans="1:3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</row>
    <row r="922" spans="1:3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</row>
    <row r="923" spans="1:3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</row>
    <row r="924" spans="1:3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</row>
    <row r="925" spans="1:3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</row>
    <row r="926" spans="1:3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</row>
    <row r="927" spans="1:3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</row>
    <row r="928" spans="1:3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</row>
    <row r="929" spans="1:3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</row>
    <row r="930" spans="1:3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</row>
    <row r="931" spans="1:3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</row>
    <row r="932" spans="1:3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</row>
    <row r="933" spans="1:3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</row>
    <row r="934" spans="1:3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</row>
    <row r="935" spans="1:3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</row>
    <row r="936" spans="1:3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</row>
    <row r="937" spans="1:3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</row>
    <row r="938" spans="1:3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</row>
    <row r="939" spans="1:3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</row>
    <row r="940" spans="1:3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</row>
    <row r="941" spans="1:3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</row>
    <row r="942" spans="1:3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</row>
    <row r="943" spans="1:3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</row>
    <row r="944" spans="1:3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</row>
    <row r="945" spans="1:3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</row>
  </sheetData>
  <phoneticPr fontId="1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39"/>
  <sheetViews>
    <sheetView workbookViewId="0">
      <selection activeCell="A11" sqref="A11"/>
    </sheetView>
  </sheetViews>
  <sheetFormatPr defaultRowHeight="12.75"/>
  <cols>
    <col min="1" max="1" width="14.28515625" style="13" customWidth="1"/>
    <col min="2" max="2" width="4.42578125" customWidth="1"/>
    <col min="3" max="3" width="12.7109375" style="13" customWidth="1"/>
    <col min="4" max="4" width="5.42578125" customWidth="1"/>
    <col min="5" max="5" width="14.85546875" customWidth="1"/>
    <col min="7" max="7" width="12" customWidth="1"/>
    <col min="8" max="8" width="14.140625" style="13" customWidth="1"/>
    <col min="9" max="9" width="22.5703125" customWidth="1"/>
    <col min="10" max="10" width="25.140625" customWidth="1"/>
    <col min="11" max="11" width="15.7109375" customWidth="1"/>
    <col min="12" max="12" width="14.140625" customWidth="1"/>
    <col min="13" max="13" width="9.5703125" customWidth="1"/>
    <col min="14" max="14" width="14.140625" customWidth="1"/>
    <col min="15" max="15" width="23.42578125" customWidth="1"/>
    <col min="16" max="16" width="16.5703125" customWidth="1"/>
    <col min="17" max="17" width="41" customWidth="1"/>
  </cols>
  <sheetData>
    <row r="1" spans="1:16" ht="15.75">
      <c r="A1" s="104" t="s">
        <v>269</v>
      </c>
      <c r="I1" s="105" t="s">
        <v>174</v>
      </c>
      <c r="J1" s="106" t="s">
        <v>270</v>
      </c>
    </row>
    <row r="2" spans="1:16">
      <c r="I2" s="107" t="s">
        <v>185</v>
      </c>
      <c r="J2" s="108" t="s">
        <v>271</v>
      </c>
    </row>
    <row r="3" spans="1:16">
      <c r="A3" s="109" t="s">
        <v>272</v>
      </c>
      <c r="I3" s="107" t="s">
        <v>189</v>
      </c>
      <c r="J3" s="108" t="s">
        <v>118</v>
      </c>
    </row>
    <row r="4" spans="1:16">
      <c r="I4" s="107" t="s">
        <v>203</v>
      </c>
      <c r="J4" s="108" t="s">
        <v>118</v>
      </c>
    </row>
    <row r="5" spans="1:16" ht="13.5" thickBot="1">
      <c r="I5" s="110" t="s">
        <v>82</v>
      </c>
      <c r="J5" s="111" t="s">
        <v>273</v>
      </c>
    </row>
    <row r="10" spans="1:16" ht="13.5" thickBot="1"/>
    <row r="11" spans="1:16" ht="13.5" thickBot="1">
      <c r="A11" s="13" t="str">
        <f t="shared" ref="A11:A74" si="0">P11</f>
        <v> AJ 56.54 </v>
      </c>
      <c r="B11" s="3" t="str">
        <f t="shared" ref="B11:B74" si="1">IF(H11=INT(H11),"I","II")</f>
        <v>I</v>
      </c>
      <c r="C11" s="13">
        <f t="shared" ref="C11:C74" si="2">1*G11</f>
        <v>14668.54</v>
      </c>
      <c r="D11" t="str">
        <f t="shared" ref="D11:D74" si="3">VLOOKUP(F11,I$1:J$5,2,FALSE)</f>
        <v>pg</v>
      </c>
      <c r="E11" s="8">
        <f>VLOOKUP(C11,'Active 1'!C$21:E$973,3,FALSE)</f>
        <v>-35829.680499428185</v>
      </c>
      <c r="F11" s="3" t="str">
        <f>LEFT(M11,1)</f>
        <v>P</v>
      </c>
      <c r="G11" t="str">
        <f t="shared" ref="G11:G74" si="4">MID(I11,3,LEN(I11)-3)</f>
        <v>14668.54</v>
      </c>
      <c r="H11" s="13">
        <f t="shared" ref="H11:H74" si="5">1*K11</f>
        <v>-62008</v>
      </c>
      <c r="I11" s="112" t="s">
        <v>283</v>
      </c>
      <c r="J11" s="113" t="s">
        <v>284</v>
      </c>
      <c r="K11" s="112">
        <v>-62008</v>
      </c>
      <c r="L11" s="112" t="s">
        <v>285</v>
      </c>
      <c r="M11" s="113" t="s">
        <v>286</v>
      </c>
      <c r="N11" s="113"/>
      <c r="O11" s="114" t="s">
        <v>287</v>
      </c>
      <c r="P11" s="114" t="s">
        <v>288</v>
      </c>
    </row>
    <row r="12" spans="1:16" ht="13.5" thickBot="1">
      <c r="A12" s="13" t="str">
        <f t="shared" si="0"/>
        <v> AJ 56.54 </v>
      </c>
      <c r="B12" s="3" t="str">
        <f t="shared" si="1"/>
        <v>I</v>
      </c>
      <c r="C12" s="13">
        <f t="shared" si="2"/>
        <v>14966.78</v>
      </c>
      <c r="D12" t="str">
        <f t="shared" si="3"/>
        <v>pg</v>
      </c>
      <c r="E12" s="8">
        <f>VLOOKUP(C12,'Active 1'!C$21:E$973,3,FALSE)</f>
        <v>-35340.854894748263</v>
      </c>
      <c r="F12" s="3" t="str">
        <f>LEFT(M12,1)</f>
        <v>P</v>
      </c>
      <c r="G12" t="str">
        <f t="shared" si="4"/>
        <v>14966.78</v>
      </c>
      <c r="H12" s="13">
        <f t="shared" si="5"/>
        <v>-61519</v>
      </c>
      <c r="I12" s="112" t="s">
        <v>289</v>
      </c>
      <c r="J12" s="113" t="s">
        <v>290</v>
      </c>
      <c r="K12" s="112">
        <v>-61519</v>
      </c>
      <c r="L12" s="112" t="s">
        <v>291</v>
      </c>
      <c r="M12" s="113" t="s">
        <v>286</v>
      </c>
      <c r="N12" s="113"/>
      <c r="O12" s="114" t="s">
        <v>287</v>
      </c>
      <c r="P12" s="114" t="s">
        <v>288</v>
      </c>
    </row>
    <row r="13" spans="1:16" ht="13.5" thickBot="1">
      <c r="A13" s="13" t="str">
        <f t="shared" si="0"/>
        <v> AJ 56.54 </v>
      </c>
      <c r="B13" s="3" t="str">
        <f t="shared" si="1"/>
        <v>I</v>
      </c>
      <c r="C13" s="13">
        <f t="shared" si="2"/>
        <v>15282.8</v>
      </c>
      <c r="D13" t="str">
        <f t="shared" si="3"/>
        <v>pg</v>
      </c>
      <c r="E13" s="8">
        <f>VLOOKUP(C13,'Active 1'!C$21:E$973,3,FALSE)</f>
        <v>-34822.887259317227</v>
      </c>
      <c r="F13" s="3" t="str">
        <f>LEFT(M13,1)</f>
        <v>P</v>
      </c>
      <c r="G13" t="str">
        <f t="shared" si="4"/>
        <v>15282.80</v>
      </c>
      <c r="H13" s="13">
        <f t="shared" si="5"/>
        <v>-61001</v>
      </c>
      <c r="I13" s="112" t="s">
        <v>292</v>
      </c>
      <c r="J13" s="113" t="s">
        <v>293</v>
      </c>
      <c r="K13" s="112">
        <v>-61001</v>
      </c>
      <c r="L13" s="112" t="s">
        <v>294</v>
      </c>
      <c r="M13" s="113" t="s">
        <v>286</v>
      </c>
      <c r="N13" s="113"/>
      <c r="O13" s="114" t="s">
        <v>287</v>
      </c>
      <c r="P13" s="114" t="s">
        <v>288</v>
      </c>
    </row>
    <row r="14" spans="1:16" ht="13.5" thickBot="1">
      <c r="A14" s="13" t="str">
        <f t="shared" si="0"/>
        <v> AJ 56.54 </v>
      </c>
      <c r="B14" s="3" t="str">
        <f t="shared" si="1"/>
        <v>I</v>
      </c>
      <c r="C14" s="13">
        <f t="shared" si="2"/>
        <v>16371.88</v>
      </c>
      <c r="D14" t="str">
        <f t="shared" si="3"/>
        <v>pg</v>
      </c>
      <c r="E14" s="8">
        <f>VLOOKUP(C14,'Active 1'!C$21:E$973,3,FALSE)</f>
        <v>-33037.847728922861</v>
      </c>
      <c r="F14" s="3" t="str">
        <f>LEFT(M14,1)</f>
        <v>P</v>
      </c>
      <c r="G14" t="str">
        <f t="shared" si="4"/>
        <v>16371.88</v>
      </c>
      <c r="H14" s="13">
        <f t="shared" si="5"/>
        <v>-59216</v>
      </c>
      <c r="I14" s="112" t="s">
        <v>295</v>
      </c>
      <c r="J14" s="113" t="s">
        <v>296</v>
      </c>
      <c r="K14" s="112">
        <v>-59216</v>
      </c>
      <c r="L14" s="112" t="s">
        <v>297</v>
      </c>
      <c r="M14" s="113" t="s">
        <v>286</v>
      </c>
      <c r="N14" s="113"/>
      <c r="O14" s="114" t="s">
        <v>287</v>
      </c>
      <c r="P14" s="114" t="s">
        <v>288</v>
      </c>
    </row>
    <row r="15" spans="1:16" ht="13.5" thickBot="1">
      <c r="A15" s="13" t="str">
        <f t="shared" si="0"/>
        <v> AJ 56.54 </v>
      </c>
      <c r="B15" s="3" t="str">
        <f t="shared" si="1"/>
        <v>I</v>
      </c>
      <c r="C15" s="13">
        <f t="shared" si="2"/>
        <v>16860.55</v>
      </c>
      <c r="D15" t="str">
        <f t="shared" si="3"/>
        <v>pg</v>
      </c>
      <c r="E15" s="8">
        <f>VLOOKUP(C15,'Active 1'!C$21:E$973,3,FALSE)</f>
        <v>-32236.90081288564</v>
      </c>
      <c r="F15" s="3" t="str">
        <f>LEFT(M15,1)</f>
        <v>P</v>
      </c>
      <c r="G15" t="str">
        <f t="shared" si="4"/>
        <v>16860.55</v>
      </c>
      <c r="H15" s="13">
        <f t="shared" si="5"/>
        <v>-58415</v>
      </c>
      <c r="I15" s="112" t="s">
        <v>298</v>
      </c>
      <c r="J15" s="113" t="s">
        <v>299</v>
      </c>
      <c r="K15" s="112">
        <v>-58415</v>
      </c>
      <c r="L15" s="112" t="s">
        <v>294</v>
      </c>
      <c r="M15" s="113" t="s">
        <v>286</v>
      </c>
      <c r="N15" s="113"/>
      <c r="O15" s="114" t="s">
        <v>287</v>
      </c>
      <c r="P15" s="114" t="s">
        <v>288</v>
      </c>
    </row>
    <row r="16" spans="1:16" ht="13.5" thickBot="1">
      <c r="A16" s="13" t="str">
        <f t="shared" si="0"/>
        <v> AJ 56.55 </v>
      </c>
      <c r="B16" s="3" t="str">
        <f t="shared" si="1"/>
        <v>I</v>
      </c>
      <c r="C16" s="13">
        <f t="shared" si="2"/>
        <v>17168.669999999998</v>
      </c>
      <c r="D16" t="str">
        <f t="shared" si="3"/>
        <v>vis</v>
      </c>
      <c r="E16" s="8">
        <f>VLOOKUP(C16,'Active 1'!C$21:E$973,3,FALSE)</f>
        <v>-31731.88154882321</v>
      </c>
      <c r="F16" s="3" t="s">
        <v>82</v>
      </c>
      <c r="G16" t="str">
        <f t="shared" si="4"/>
        <v>17168.67</v>
      </c>
      <c r="H16" s="13">
        <f t="shared" si="5"/>
        <v>-57910</v>
      </c>
      <c r="I16" s="112" t="s">
        <v>300</v>
      </c>
      <c r="J16" s="113" t="s">
        <v>301</v>
      </c>
      <c r="K16" s="112">
        <v>-57910</v>
      </c>
      <c r="L16" s="112" t="s">
        <v>302</v>
      </c>
      <c r="M16" s="113" t="s">
        <v>286</v>
      </c>
      <c r="N16" s="113"/>
      <c r="O16" s="114" t="s">
        <v>287</v>
      </c>
      <c r="P16" s="114" t="s">
        <v>303</v>
      </c>
    </row>
    <row r="17" spans="1:16" ht="13.5" thickBot="1">
      <c r="A17" s="13" t="str">
        <f t="shared" si="0"/>
        <v> AJ 56.55 </v>
      </c>
      <c r="B17" s="3" t="str">
        <f t="shared" si="1"/>
        <v>I</v>
      </c>
      <c r="C17" s="13">
        <f t="shared" si="2"/>
        <v>18542.7</v>
      </c>
      <c r="D17" t="str">
        <f t="shared" si="3"/>
        <v>vis</v>
      </c>
      <c r="E17" s="8">
        <f>VLOOKUP(C17,'Active 1'!C$21:E$973,3,FALSE)</f>
        <v>-29479.799180266469</v>
      </c>
      <c r="F17" s="3" t="s">
        <v>82</v>
      </c>
      <c r="G17" t="str">
        <f t="shared" si="4"/>
        <v>18542.70</v>
      </c>
      <c r="H17" s="13">
        <f t="shared" si="5"/>
        <v>-55658</v>
      </c>
      <c r="I17" s="112" t="s">
        <v>304</v>
      </c>
      <c r="J17" s="113" t="s">
        <v>305</v>
      </c>
      <c r="K17" s="112">
        <v>-55658</v>
      </c>
      <c r="L17" s="112" t="s">
        <v>306</v>
      </c>
      <c r="M17" s="113" t="s">
        <v>286</v>
      </c>
      <c r="N17" s="113"/>
      <c r="O17" s="114" t="s">
        <v>287</v>
      </c>
      <c r="P17" s="114" t="s">
        <v>303</v>
      </c>
    </row>
    <row r="18" spans="1:16" ht="13.5" thickBot="1">
      <c r="A18" s="13" t="str">
        <f t="shared" si="0"/>
        <v> AJ 56.55 </v>
      </c>
      <c r="B18" s="3" t="str">
        <f t="shared" si="1"/>
        <v>I</v>
      </c>
      <c r="C18" s="13">
        <f t="shared" si="2"/>
        <v>20751.89</v>
      </c>
      <c r="D18" t="str">
        <f t="shared" si="3"/>
        <v>vis</v>
      </c>
      <c r="E18" s="8">
        <f>VLOOKUP(C18,'Active 1'!C$21:E$973,3,FALSE)</f>
        <v>-25858.860883583093</v>
      </c>
      <c r="F18" s="3" t="s">
        <v>82</v>
      </c>
      <c r="G18" t="str">
        <f t="shared" si="4"/>
        <v>20751.89</v>
      </c>
      <c r="H18" s="13">
        <f t="shared" si="5"/>
        <v>-52037</v>
      </c>
      <c r="I18" s="112" t="s">
        <v>307</v>
      </c>
      <c r="J18" s="113" t="s">
        <v>308</v>
      </c>
      <c r="K18" s="112">
        <v>-52037</v>
      </c>
      <c r="L18" s="112" t="s">
        <v>309</v>
      </c>
      <c r="M18" s="113" t="s">
        <v>286</v>
      </c>
      <c r="N18" s="113"/>
      <c r="O18" s="114" t="s">
        <v>287</v>
      </c>
      <c r="P18" s="114" t="s">
        <v>303</v>
      </c>
    </row>
    <row r="19" spans="1:16" ht="13.5" thickBot="1">
      <c r="A19" s="13" t="str">
        <f t="shared" si="0"/>
        <v> AJ 56.55 </v>
      </c>
      <c r="B19" s="3" t="str">
        <f t="shared" si="1"/>
        <v>I</v>
      </c>
      <c r="C19" s="13">
        <f t="shared" si="2"/>
        <v>20803.740000000002</v>
      </c>
      <c r="D19" t="str">
        <f t="shared" si="3"/>
        <v>vis</v>
      </c>
      <c r="E19" s="8">
        <f>VLOOKUP(C19,'Active 1'!C$21:E$973,3,FALSE)</f>
        <v>-25773.876952511957</v>
      </c>
      <c r="F19" s="3" t="s">
        <v>82</v>
      </c>
      <c r="G19" t="str">
        <f t="shared" si="4"/>
        <v>20803.74</v>
      </c>
      <c r="H19" s="13">
        <f t="shared" si="5"/>
        <v>-51952</v>
      </c>
      <c r="I19" s="112" t="s">
        <v>310</v>
      </c>
      <c r="J19" s="113" t="s">
        <v>311</v>
      </c>
      <c r="K19" s="112">
        <v>-51952</v>
      </c>
      <c r="L19" s="112" t="s">
        <v>312</v>
      </c>
      <c r="M19" s="113" t="s">
        <v>286</v>
      </c>
      <c r="N19" s="113"/>
      <c r="O19" s="114" t="s">
        <v>287</v>
      </c>
      <c r="P19" s="114" t="s">
        <v>303</v>
      </c>
    </row>
    <row r="20" spans="1:16" ht="13.5" thickBot="1">
      <c r="A20" s="13" t="str">
        <f t="shared" si="0"/>
        <v> AJ 56.55 </v>
      </c>
      <c r="B20" s="3" t="str">
        <f t="shared" si="1"/>
        <v>I</v>
      </c>
      <c r="C20" s="13">
        <f t="shared" si="2"/>
        <v>21089.86</v>
      </c>
      <c r="D20" t="str">
        <f t="shared" si="3"/>
        <v>vis</v>
      </c>
      <c r="E20" s="8">
        <f>VLOOKUP(C20,'Active 1'!C$21:E$973,3,FALSE)</f>
        <v>-25304.916444159557</v>
      </c>
      <c r="F20" s="3" t="s">
        <v>82</v>
      </c>
      <c r="G20" t="str">
        <f t="shared" si="4"/>
        <v>21089.86</v>
      </c>
      <c r="H20" s="13">
        <f t="shared" si="5"/>
        <v>-51483</v>
      </c>
      <c r="I20" s="112" t="s">
        <v>313</v>
      </c>
      <c r="J20" s="113" t="s">
        <v>314</v>
      </c>
      <c r="K20" s="112">
        <v>-51483</v>
      </c>
      <c r="L20" s="112" t="s">
        <v>291</v>
      </c>
      <c r="M20" s="113" t="s">
        <v>286</v>
      </c>
      <c r="N20" s="113"/>
      <c r="O20" s="114" t="s">
        <v>287</v>
      </c>
      <c r="P20" s="114" t="s">
        <v>303</v>
      </c>
    </row>
    <row r="21" spans="1:16" ht="13.5" thickBot="1">
      <c r="A21" s="13" t="str">
        <f t="shared" si="0"/>
        <v> AJ 56.55 </v>
      </c>
      <c r="B21" s="3" t="str">
        <f t="shared" si="1"/>
        <v>I</v>
      </c>
      <c r="C21" s="13">
        <f t="shared" si="2"/>
        <v>22942.79</v>
      </c>
      <c r="D21" t="str">
        <f t="shared" si="3"/>
        <v>vis</v>
      </c>
      <c r="E21" s="8">
        <f>VLOOKUP(C21,'Active 1'!C$21:E$973,3,FALSE)</f>
        <v>-22267.900525169549</v>
      </c>
      <c r="F21" s="3" t="s">
        <v>82</v>
      </c>
      <c r="G21" t="str">
        <f t="shared" si="4"/>
        <v>22942.79</v>
      </c>
      <c r="H21" s="13">
        <f t="shared" si="5"/>
        <v>-48446</v>
      </c>
      <c r="I21" s="112" t="s">
        <v>315</v>
      </c>
      <c r="J21" s="113" t="s">
        <v>316</v>
      </c>
      <c r="K21" s="112">
        <v>-48446</v>
      </c>
      <c r="L21" s="112" t="s">
        <v>312</v>
      </c>
      <c r="M21" s="113" t="s">
        <v>286</v>
      </c>
      <c r="N21" s="113"/>
      <c r="O21" s="114" t="s">
        <v>287</v>
      </c>
      <c r="P21" s="114" t="s">
        <v>303</v>
      </c>
    </row>
    <row r="22" spans="1:16" ht="13.5" thickBot="1">
      <c r="A22" s="13" t="str">
        <f t="shared" si="0"/>
        <v> AJ 56.55 </v>
      </c>
      <c r="B22" s="3" t="str">
        <f t="shared" si="1"/>
        <v>I</v>
      </c>
      <c r="C22" s="13">
        <f t="shared" si="2"/>
        <v>23019.65</v>
      </c>
      <c r="D22" t="str">
        <f t="shared" si="3"/>
        <v>vis</v>
      </c>
      <c r="E22" s="8">
        <f>VLOOKUP(C22,'Active 1'!C$21:E$973,3,FALSE)</f>
        <v>-22141.924344993517</v>
      </c>
      <c r="F22" s="3" t="s">
        <v>82</v>
      </c>
      <c r="G22" t="str">
        <f t="shared" si="4"/>
        <v>23019.65</v>
      </c>
      <c r="H22" s="13">
        <f t="shared" si="5"/>
        <v>-48320</v>
      </c>
      <c r="I22" s="112" t="s">
        <v>317</v>
      </c>
      <c r="J22" s="113" t="s">
        <v>318</v>
      </c>
      <c r="K22" s="112">
        <v>-48320</v>
      </c>
      <c r="L22" s="112" t="s">
        <v>291</v>
      </c>
      <c r="M22" s="113" t="s">
        <v>286</v>
      </c>
      <c r="N22" s="113"/>
      <c r="O22" s="114" t="s">
        <v>287</v>
      </c>
      <c r="P22" s="114" t="s">
        <v>303</v>
      </c>
    </row>
    <row r="23" spans="1:16" ht="13.5" thickBot="1">
      <c r="A23" s="13" t="str">
        <f t="shared" si="0"/>
        <v> AJ 56.55 </v>
      </c>
      <c r="B23" s="3" t="str">
        <f t="shared" si="1"/>
        <v>I</v>
      </c>
      <c r="C23" s="13">
        <f t="shared" si="2"/>
        <v>24064.77</v>
      </c>
      <c r="D23" t="str">
        <f t="shared" si="3"/>
        <v>vis</v>
      </c>
      <c r="E23" s="8">
        <f>VLOOKUP(C23,'Active 1'!C$21:E$973,3,FALSE)</f>
        <v>-20428.936764645186</v>
      </c>
      <c r="F23" s="3" t="s">
        <v>82</v>
      </c>
      <c r="G23" t="str">
        <f t="shared" si="4"/>
        <v>24064.77</v>
      </c>
      <c r="H23" s="13">
        <f t="shared" si="5"/>
        <v>-46607</v>
      </c>
      <c r="I23" s="112" t="s">
        <v>319</v>
      </c>
      <c r="J23" s="113" t="s">
        <v>320</v>
      </c>
      <c r="K23" s="112">
        <v>-46607</v>
      </c>
      <c r="L23" s="112" t="s">
        <v>291</v>
      </c>
      <c r="M23" s="113" t="s">
        <v>286</v>
      </c>
      <c r="N23" s="113"/>
      <c r="O23" s="114" t="s">
        <v>287</v>
      </c>
      <c r="P23" s="114" t="s">
        <v>303</v>
      </c>
    </row>
    <row r="24" spans="1:16" ht="13.5" thickBot="1">
      <c r="A24" s="13" t="str">
        <f t="shared" si="0"/>
        <v> AJ 56.55 </v>
      </c>
      <c r="B24" s="3" t="str">
        <f t="shared" si="1"/>
        <v>II</v>
      </c>
      <c r="C24" s="13">
        <f t="shared" si="2"/>
        <v>27357.88</v>
      </c>
      <c r="D24" t="str">
        <f t="shared" si="3"/>
        <v>vis</v>
      </c>
      <c r="E24" s="8">
        <f>VLOOKUP(C24,'Active 1'!C$21:E$973,3,FALSE)</f>
        <v>-15031.416354815792</v>
      </c>
      <c r="F24" s="3" t="s">
        <v>82</v>
      </c>
      <c r="G24" t="str">
        <f t="shared" si="4"/>
        <v>27357.88</v>
      </c>
      <c r="H24" s="13">
        <f t="shared" si="5"/>
        <v>-41209.5</v>
      </c>
      <c r="I24" s="112" t="s">
        <v>321</v>
      </c>
      <c r="J24" s="113" t="s">
        <v>322</v>
      </c>
      <c r="K24" s="112">
        <v>-41209.5</v>
      </c>
      <c r="L24" s="112" t="s">
        <v>309</v>
      </c>
      <c r="M24" s="113" t="s">
        <v>286</v>
      </c>
      <c r="N24" s="113"/>
      <c r="O24" s="114" t="s">
        <v>287</v>
      </c>
      <c r="P24" s="114" t="s">
        <v>303</v>
      </c>
    </row>
    <row r="25" spans="1:16" ht="13.5" thickBot="1">
      <c r="A25" s="13" t="str">
        <f t="shared" si="0"/>
        <v> AJ 56.55 </v>
      </c>
      <c r="B25" s="3" t="str">
        <f t="shared" si="1"/>
        <v>I</v>
      </c>
      <c r="C25" s="13">
        <f t="shared" si="2"/>
        <v>28502.68</v>
      </c>
      <c r="D25" t="str">
        <f t="shared" si="3"/>
        <v>vis</v>
      </c>
      <c r="E25" s="8">
        <f>VLOOKUP(C25,'Active 1'!C$21:E$973,3,FALSE)</f>
        <v>-13155.049830414031</v>
      </c>
      <c r="F25" s="3" t="s">
        <v>82</v>
      </c>
      <c r="G25" t="str">
        <f t="shared" si="4"/>
        <v>28502.68</v>
      </c>
      <c r="H25" s="13">
        <f t="shared" si="5"/>
        <v>-39333</v>
      </c>
      <c r="I25" s="112" t="s">
        <v>323</v>
      </c>
      <c r="J25" s="113" t="s">
        <v>324</v>
      </c>
      <c r="K25" s="112">
        <v>-39333</v>
      </c>
      <c r="L25" s="112" t="s">
        <v>325</v>
      </c>
      <c r="M25" s="113" t="s">
        <v>286</v>
      </c>
      <c r="N25" s="113"/>
      <c r="O25" s="114" t="s">
        <v>287</v>
      </c>
      <c r="P25" s="114" t="s">
        <v>303</v>
      </c>
    </row>
    <row r="26" spans="1:16" ht="13.5" thickBot="1">
      <c r="A26" s="13" t="str">
        <f t="shared" si="0"/>
        <v> AJ 56.55 </v>
      </c>
      <c r="B26" s="3" t="str">
        <f t="shared" si="1"/>
        <v>I</v>
      </c>
      <c r="C26" s="13">
        <f t="shared" si="2"/>
        <v>29274.51</v>
      </c>
      <c r="D26" t="str">
        <f t="shared" si="3"/>
        <v>vis</v>
      </c>
      <c r="E26" s="8">
        <f>VLOOKUP(C26,'Active 1'!C$21:E$973,3,FALSE)</f>
        <v>-11889.993947701758</v>
      </c>
      <c r="F26" s="3" t="s">
        <v>82</v>
      </c>
      <c r="G26" t="str">
        <f t="shared" si="4"/>
        <v>29274.51</v>
      </c>
      <c r="H26" s="13">
        <f t="shared" si="5"/>
        <v>-38068</v>
      </c>
      <c r="I26" s="112" t="s">
        <v>326</v>
      </c>
      <c r="J26" s="113" t="s">
        <v>327</v>
      </c>
      <c r="K26" s="112">
        <v>-38068</v>
      </c>
      <c r="L26" s="112" t="s">
        <v>302</v>
      </c>
      <c r="M26" s="113" t="s">
        <v>286</v>
      </c>
      <c r="N26" s="113"/>
      <c r="O26" s="114" t="s">
        <v>287</v>
      </c>
      <c r="P26" s="114" t="s">
        <v>303</v>
      </c>
    </row>
    <row r="27" spans="1:16" ht="13.5" thickBot="1">
      <c r="A27" s="13" t="str">
        <f t="shared" si="0"/>
        <v> AJ 56.55 </v>
      </c>
      <c r="B27" s="3" t="str">
        <f t="shared" si="1"/>
        <v>I</v>
      </c>
      <c r="C27" s="13">
        <f t="shared" si="2"/>
        <v>30306.79</v>
      </c>
      <c r="D27" t="str">
        <f t="shared" si="3"/>
        <v>vis</v>
      </c>
      <c r="E27" s="8">
        <f>VLOOKUP(C27,'Active 1'!C$21:E$973,3,FALSE)</f>
        <v>-10198.051568413273</v>
      </c>
      <c r="F27" s="3" t="s">
        <v>82</v>
      </c>
      <c r="G27" t="str">
        <f t="shared" si="4"/>
        <v>30306.79</v>
      </c>
      <c r="H27" s="13">
        <f t="shared" si="5"/>
        <v>-36376</v>
      </c>
      <c r="I27" s="112" t="s">
        <v>328</v>
      </c>
      <c r="J27" s="113" t="s">
        <v>329</v>
      </c>
      <c r="K27" s="112">
        <v>-36376</v>
      </c>
      <c r="L27" s="112" t="s">
        <v>330</v>
      </c>
      <c r="M27" s="113" t="s">
        <v>286</v>
      </c>
      <c r="N27" s="113"/>
      <c r="O27" s="114" t="s">
        <v>287</v>
      </c>
      <c r="P27" s="114" t="s">
        <v>303</v>
      </c>
    </row>
    <row r="28" spans="1:16" ht="13.5" thickBot="1">
      <c r="A28" s="13" t="str">
        <f t="shared" si="0"/>
        <v> AJ 56.55 </v>
      </c>
      <c r="B28" s="3" t="str">
        <f t="shared" si="1"/>
        <v>I</v>
      </c>
      <c r="C28" s="13">
        <f t="shared" si="2"/>
        <v>30324.54</v>
      </c>
      <c r="D28" t="str">
        <f t="shared" si="3"/>
        <v>vis</v>
      </c>
      <c r="E28" s="8">
        <f>VLOOKUP(C28,'Active 1'!C$21:E$973,3,FALSE)</f>
        <v>-10168.958708692684</v>
      </c>
      <c r="F28" s="3" t="s">
        <v>82</v>
      </c>
      <c r="G28" t="str">
        <f t="shared" si="4"/>
        <v>30324.54</v>
      </c>
      <c r="H28" s="13">
        <f t="shared" si="5"/>
        <v>-36347</v>
      </c>
      <c r="I28" s="112" t="s">
        <v>331</v>
      </c>
      <c r="J28" s="113" t="s">
        <v>332</v>
      </c>
      <c r="K28" s="112">
        <v>-36347</v>
      </c>
      <c r="L28" s="112" t="s">
        <v>312</v>
      </c>
      <c r="M28" s="113" t="s">
        <v>286</v>
      </c>
      <c r="N28" s="113"/>
      <c r="O28" s="114" t="s">
        <v>287</v>
      </c>
      <c r="P28" s="114" t="s">
        <v>303</v>
      </c>
    </row>
    <row r="29" spans="1:16" ht="13.5" thickBot="1">
      <c r="A29" s="13" t="str">
        <f t="shared" si="0"/>
        <v> AC 44.3 </v>
      </c>
      <c r="B29" s="3" t="str">
        <f t="shared" si="1"/>
        <v>I</v>
      </c>
      <c r="C29" s="13">
        <f t="shared" si="2"/>
        <v>30339.17</v>
      </c>
      <c r="D29" t="str">
        <f t="shared" si="3"/>
        <v>vis</v>
      </c>
      <c r="E29" s="8">
        <f>VLOOKUP(C29,'Active 1'!C$21:E$973,3,FALSE)</f>
        <v>-10144.979636145521</v>
      </c>
      <c r="F29" s="3" t="s">
        <v>82</v>
      </c>
      <c r="G29" t="str">
        <f t="shared" si="4"/>
        <v>30339.17</v>
      </c>
      <c r="H29" s="13">
        <f t="shared" si="5"/>
        <v>-36323</v>
      </c>
      <c r="I29" s="112" t="s">
        <v>333</v>
      </c>
      <c r="J29" s="113" t="s">
        <v>334</v>
      </c>
      <c r="K29" s="112">
        <v>-36323</v>
      </c>
      <c r="L29" s="112" t="s">
        <v>297</v>
      </c>
      <c r="M29" s="113" t="s">
        <v>286</v>
      </c>
      <c r="N29" s="113"/>
      <c r="O29" s="114" t="s">
        <v>335</v>
      </c>
      <c r="P29" s="114" t="s">
        <v>336</v>
      </c>
    </row>
    <row r="30" spans="1:16" ht="13.5" thickBot="1">
      <c r="A30" s="13" t="str">
        <f t="shared" si="0"/>
        <v> AJ 56.55 </v>
      </c>
      <c r="B30" s="3" t="str">
        <f t="shared" si="1"/>
        <v>I</v>
      </c>
      <c r="C30" s="13">
        <f t="shared" si="2"/>
        <v>30594.82</v>
      </c>
      <c r="D30" t="str">
        <f t="shared" si="3"/>
        <v>vis</v>
      </c>
      <c r="E30" s="8">
        <f>VLOOKUP(C30,'Active 1'!C$21:E$973,3,FALSE)</f>
        <v>-9725.960504451501</v>
      </c>
      <c r="F30" s="3" t="s">
        <v>82</v>
      </c>
      <c r="G30" t="str">
        <f t="shared" si="4"/>
        <v>30594.82</v>
      </c>
      <c r="H30" s="13">
        <f t="shared" si="5"/>
        <v>-35904</v>
      </c>
      <c r="I30" s="112" t="s">
        <v>337</v>
      </c>
      <c r="J30" s="113" t="s">
        <v>338</v>
      </c>
      <c r="K30" s="112">
        <v>-35904</v>
      </c>
      <c r="L30" s="112" t="s">
        <v>312</v>
      </c>
      <c r="M30" s="113" t="s">
        <v>286</v>
      </c>
      <c r="N30" s="113"/>
      <c r="O30" s="114" t="s">
        <v>287</v>
      </c>
      <c r="P30" s="114" t="s">
        <v>303</v>
      </c>
    </row>
    <row r="31" spans="1:16" ht="13.5" thickBot="1">
      <c r="A31" s="13" t="str">
        <f t="shared" si="0"/>
        <v> AJ 56.55 </v>
      </c>
      <c r="B31" s="3" t="str">
        <f t="shared" si="1"/>
        <v>I</v>
      </c>
      <c r="C31" s="13">
        <f t="shared" si="2"/>
        <v>30597.83</v>
      </c>
      <c r="D31" t="str">
        <f t="shared" si="3"/>
        <v>vis</v>
      </c>
      <c r="E31" s="8">
        <f>VLOOKUP(C31,'Active 1'!C$21:E$973,3,FALSE)</f>
        <v>-9721.0270110566253</v>
      </c>
      <c r="F31" s="3" t="s">
        <v>82</v>
      </c>
      <c r="G31" t="str">
        <f t="shared" si="4"/>
        <v>30597.83</v>
      </c>
      <c r="H31" s="13">
        <f t="shared" si="5"/>
        <v>-35899</v>
      </c>
      <c r="I31" s="112" t="s">
        <v>339</v>
      </c>
      <c r="J31" s="113" t="s">
        <v>340</v>
      </c>
      <c r="K31" s="112">
        <v>-35899</v>
      </c>
      <c r="L31" s="112" t="s">
        <v>294</v>
      </c>
      <c r="M31" s="113" t="s">
        <v>286</v>
      </c>
      <c r="N31" s="113"/>
      <c r="O31" s="114" t="s">
        <v>287</v>
      </c>
      <c r="P31" s="114" t="s">
        <v>303</v>
      </c>
    </row>
    <row r="32" spans="1:16" ht="13.5" thickBot="1">
      <c r="A32" s="13" t="str">
        <f t="shared" si="0"/>
        <v> AC 44.3 </v>
      </c>
      <c r="B32" s="3" t="str">
        <f t="shared" si="1"/>
        <v>I</v>
      </c>
      <c r="C32" s="13">
        <f t="shared" si="2"/>
        <v>30647.25</v>
      </c>
      <c r="D32" t="str">
        <f t="shared" si="3"/>
        <v>vis</v>
      </c>
      <c r="E32" s="8">
        <f>VLOOKUP(C32,'Active 1'!C$21:E$973,3,FALSE)</f>
        <v>-9640.0259334571037</v>
      </c>
      <c r="F32" s="3" t="s">
        <v>82</v>
      </c>
      <c r="G32" t="str">
        <f t="shared" si="4"/>
        <v>30647.25</v>
      </c>
      <c r="H32" s="13">
        <f t="shared" si="5"/>
        <v>-35818</v>
      </c>
      <c r="I32" s="112" t="s">
        <v>341</v>
      </c>
      <c r="J32" s="113" t="s">
        <v>342</v>
      </c>
      <c r="K32" s="112">
        <v>-35818</v>
      </c>
      <c r="L32" s="112" t="s">
        <v>294</v>
      </c>
      <c r="M32" s="113" t="s">
        <v>286</v>
      </c>
      <c r="N32" s="113"/>
      <c r="O32" s="114" t="s">
        <v>335</v>
      </c>
      <c r="P32" s="114" t="s">
        <v>336</v>
      </c>
    </row>
    <row r="33" spans="1:16" ht="13.5" thickBot="1">
      <c r="A33" s="13" t="str">
        <f t="shared" si="0"/>
        <v> AC 44.3 </v>
      </c>
      <c r="B33" s="3" t="str">
        <f t="shared" si="1"/>
        <v>I</v>
      </c>
      <c r="C33" s="13">
        <f t="shared" si="2"/>
        <v>30996.25</v>
      </c>
      <c r="D33" t="str">
        <f t="shared" si="3"/>
        <v>vis</v>
      </c>
      <c r="E33" s="8">
        <f>VLOOKUP(C33,'Active 1'!C$21:E$973,3,FALSE)</f>
        <v>-9068.0029451480423</v>
      </c>
      <c r="F33" s="3" t="s">
        <v>82</v>
      </c>
      <c r="G33" t="str">
        <f t="shared" si="4"/>
        <v>30996.25</v>
      </c>
      <c r="H33" s="13">
        <f t="shared" si="5"/>
        <v>-35246</v>
      </c>
      <c r="I33" s="112" t="s">
        <v>343</v>
      </c>
      <c r="J33" s="113" t="s">
        <v>344</v>
      </c>
      <c r="K33" s="112">
        <v>-35246</v>
      </c>
      <c r="L33" s="112" t="s">
        <v>291</v>
      </c>
      <c r="M33" s="113" t="s">
        <v>286</v>
      </c>
      <c r="N33" s="113"/>
      <c r="O33" s="114" t="s">
        <v>335</v>
      </c>
      <c r="P33" s="114" t="s">
        <v>336</v>
      </c>
    </row>
    <row r="34" spans="1:16" ht="13.5" thickBot="1">
      <c r="A34" s="13" t="str">
        <f t="shared" si="0"/>
        <v> AJ 56.55 </v>
      </c>
      <c r="B34" s="3" t="str">
        <f t="shared" si="1"/>
        <v>II</v>
      </c>
      <c r="C34" s="13">
        <f t="shared" si="2"/>
        <v>31076.52</v>
      </c>
      <c r="D34" t="str">
        <f t="shared" si="3"/>
        <v>vis</v>
      </c>
      <c r="E34" s="8">
        <f>VLOOKUP(C34,'Active 1'!C$21:E$973,3,FALSE)</f>
        <v>-8936.4376578369556</v>
      </c>
      <c r="F34" s="3" t="s">
        <v>82</v>
      </c>
      <c r="G34" t="str">
        <f t="shared" si="4"/>
        <v>31076.52</v>
      </c>
      <c r="H34" s="13">
        <f t="shared" si="5"/>
        <v>-35114.5</v>
      </c>
      <c r="I34" s="112" t="s">
        <v>345</v>
      </c>
      <c r="J34" s="113" t="s">
        <v>346</v>
      </c>
      <c r="K34" s="112">
        <v>-35114.5</v>
      </c>
      <c r="L34" s="112" t="s">
        <v>347</v>
      </c>
      <c r="M34" s="113" t="s">
        <v>286</v>
      </c>
      <c r="N34" s="113"/>
      <c r="O34" s="114" t="s">
        <v>287</v>
      </c>
      <c r="P34" s="114" t="s">
        <v>303</v>
      </c>
    </row>
    <row r="35" spans="1:16" ht="13.5" thickBot="1">
      <c r="A35" s="13" t="str">
        <f t="shared" si="0"/>
        <v> AJ 56.55 </v>
      </c>
      <c r="B35" s="3" t="str">
        <f t="shared" si="1"/>
        <v>I</v>
      </c>
      <c r="C35" s="13">
        <f t="shared" si="2"/>
        <v>31438.6</v>
      </c>
      <c r="D35" t="str">
        <f t="shared" si="3"/>
        <v>vis</v>
      </c>
      <c r="E35" s="8">
        <f>VLOOKUP(C35,'Active 1'!C$21:E$973,3,FALSE)</f>
        <v>-8342.9761002239356</v>
      </c>
      <c r="F35" s="3" t="s">
        <v>82</v>
      </c>
      <c r="G35" t="str">
        <f t="shared" si="4"/>
        <v>31438.60</v>
      </c>
      <c r="H35" s="13">
        <f t="shared" si="5"/>
        <v>-34521</v>
      </c>
      <c r="I35" s="112" t="s">
        <v>348</v>
      </c>
      <c r="J35" s="113" t="s">
        <v>349</v>
      </c>
      <c r="K35" s="112">
        <v>-34521</v>
      </c>
      <c r="L35" s="112" t="s">
        <v>312</v>
      </c>
      <c r="M35" s="113" t="s">
        <v>286</v>
      </c>
      <c r="N35" s="113"/>
      <c r="O35" s="114" t="s">
        <v>287</v>
      </c>
      <c r="P35" s="114" t="s">
        <v>303</v>
      </c>
    </row>
    <row r="36" spans="1:16" ht="13.5" thickBot="1">
      <c r="A36" s="13" t="str">
        <f t="shared" si="0"/>
        <v> AC 44.3 </v>
      </c>
      <c r="B36" s="3" t="str">
        <f t="shared" si="1"/>
        <v>I</v>
      </c>
      <c r="C36" s="13">
        <f t="shared" si="2"/>
        <v>31708.18</v>
      </c>
      <c r="D36" t="str">
        <f t="shared" si="3"/>
        <v>vis</v>
      </c>
      <c r="E36" s="8">
        <f>VLOOKUP(C36,'Active 1'!C$21:E$973,3,FALSE)</f>
        <v>-7901.125220028066</v>
      </c>
      <c r="F36" s="3" t="s">
        <v>82</v>
      </c>
      <c r="G36" t="str">
        <f t="shared" si="4"/>
        <v>31708.18</v>
      </c>
      <c r="H36" s="13">
        <f t="shared" si="5"/>
        <v>-34079</v>
      </c>
      <c r="I36" s="112" t="s">
        <v>350</v>
      </c>
      <c r="J36" s="113" t="s">
        <v>351</v>
      </c>
      <c r="K36" s="112">
        <v>-34079</v>
      </c>
      <c r="L36" s="112" t="s">
        <v>352</v>
      </c>
      <c r="M36" s="113" t="s">
        <v>286</v>
      </c>
      <c r="N36" s="113"/>
      <c r="O36" s="114" t="s">
        <v>335</v>
      </c>
      <c r="P36" s="114" t="s">
        <v>336</v>
      </c>
    </row>
    <row r="37" spans="1:16" ht="13.5" thickBot="1">
      <c r="A37" s="13" t="str">
        <f t="shared" si="0"/>
        <v> AJ 56.55 </v>
      </c>
      <c r="B37" s="3" t="str">
        <f t="shared" si="1"/>
        <v>I</v>
      </c>
      <c r="C37" s="13">
        <f t="shared" si="2"/>
        <v>33541.65</v>
      </c>
      <c r="D37" t="str">
        <f t="shared" si="3"/>
        <v>vis</v>
      </c>
      <c r="E37" s="8">
        <f>VLOOKUP(C37,'Active 1'!C$21:E$973,3,FALSE)</f>
        <v>-4896.0049094979277</v>
      </c>
      <c r="F37" s="3" t="s">
        <v>82</v>
      </c>
      <c r="G37" t="str">
        <f t="shared" si="4"/>
        <v>33541.65</v>
      </c>
      <c r="H37" s="13">
        <f t="shared" si="5"/>
        <v>-31074</v>
      </c>
      <c r="I37" s="112" t="s">
        <v>353</v>
      </c>
      <c r="J37" s="113" t="s">
        <v>354</v>
      </c>
      <c r="K37" s="112">
        <v>-31074</v>
      </c>
      <c r="L37" s="112" t="s">
        <v>297</v>
      </c>
      <c r="M37" s="113" t="s">
        <v>274</v>
      </c>
      <c r="N37" s="113"/>
      <c r="O37" s="114" t="s">
        <v>287</v>
      </c>
      <c r="P37" s="114" t="s">
        <v>303</v>
      </c>
    </row>
    <row r="38" spans="1:16" ht="13.5" thickBot="1">
      <c r="A38" s="13" t="str">
        <f t="shared" si="0"/>
        <v> AJ 56.55 </v>
      </c>
      <c r="B38" s="3" t="str">
        <f t="shared" si="1"/>
        <v>I</v>
      </c>
      <c r="C38" s="13">
        <f t="shared" si="2"/>
        <v>33571.57</v>
      </c>
      <c r="D38" t="str">
        <f t="shared" si="3"/>
        <v>vis</v>
      </c>
      <c r="E38" s="8">
        <f>VLOOKUP(C38,'Active 1'!C$21:E$973,3,FALSE)</f>
        <v>-4846.9650017322938</v>
      </c>
      <c r="F38" s="3" t="s">
        <v>82</v>
      </c>
      <c r="G38" t="str">
        <f t="shared" si="4"/>
        <v>33571.57</v>
      </c>
      <c r="H38" s="13">
        <f t="shared" si="5"/>
        <v>-31025</v>
      </c>
      <c r="I38" s="112" t="s">
        <v>355</v>
      </c>
      <c r="J38" s="113" t="s">
        <v>356</v>
      </c>
      <c r="K38" s="112">
        <v>-31025</v>
      </c>
      <c r="L38" s="112" t="s">
        <v>347</v>
      </c>
      <c r="M38" s="113" t="s">
        <v>274</v>
      </c>
      <c r="N38" s="113"/>
      <c r="O38" s="114" t="s">
        <v>287</v>
      </c>
      <c r="P38" s="114" t="s">
        <v>303</v>
      </c>
    </row>
    <row r="39" spans="1:16" ht="13.5" thickBot="1">
      <c r="A39" s="13" t="str">
        <f t="shared" si="0"/>
        <v> AJ 56.55 </v>
      </c>
      <c r="B39" s="3" t="str">
        <f t="shared" si="1"/>
        <v>I</v>
      </c>
      <c r="C39" s="13">
        <f t="shared" si="2"/>
        <v>33582.54</v>
      </c>
      <c r="D39" t="str">
        <f t="shared" si="3"/>
        <v>vis</v>
      </c>
      <c r="E39" s="8">
        <f>VLOOKUP(C39,'Active 1'!C$21:E$973,3,FALSE)</f>
        <v>-4828.9847949077921</v>
      </c>
      <c r="F39" s="3" t="s">
        <v>82</v>
      </c>
      <c r="G39" t="str">
        <f t="shared" si="4"/>
        <v>33582.54</v>
      </c>
      <c r="H39" s="13">
        <f t="shared" si="5"/>
        <v>-31007</v>
      </c>
      <c r="I39" s="112" t="s">
        <v>357</v>
      </c>
      <c r="J39" s="113" t="s">
        <v>358</v>
      </c>
      <c r="K39" s="112">
        <v>-31007</v>
      </c>
      <c r="L39" s="112" t="s">
        <v>312</v>
      </c>
      <c r="M39" s="113" t="s">
        <v>274</v>
      </c>
      <c r="N39" s="113"/>
      <c r="O39" s="114" t="s">
        <v>287</v>
      </c>
      <c r="P39" s="114" t="s">
        <v>303</v>
      </c>
    </row>
    <row r="40" spans="1:16" ht="13.5" thickBot="1">
      <c r="A40" s="13" t="str">
        <f t="shared" si="0"/>
        <v> AJ 57.259 </v>
      </c>
      <c r="B40" s="3" t="str">
        <f t="shared" si="1"/>
        <v>I</v>
      </c>
      <c r="C40" s="13">
        <f t="shared" si="2"/>
        <v>34242.671999999999</v>
      </c>
      <c r="D40" t="str">
        <f t="shared" si="3"/>
        <v>vis</v>
      </c>
      <c r="E40" s="8">
        <f>VLOOKUP(C40,'Active 1'!C$21:E$973,3,FALSE)</f>
        <v>-3747.0057710727287</v>
      </c>
      <c r="F40" s="3" t="s">
        <v>82</v>
      </c>
      <c r="G40" t="str">
        <f t="shared" si="4"/>
        <v>34242.672</v>
      </c>
      <c r="H40" s="13">
        <f t="shared" si="5"/>
        <v>-29925</v>
      </c>
      <c r="I40" s="112" t="s">
        <v>359</v>
      </c>
      <c r="J40" s="113" t="s">
        <v>360</v>
      </c>
      <c r="K40" s="112">
        <v>-29925</v>
      </c>
      <c r="L40" s="112" t="s">
        <v>361</v>
      </c>
      <c r="M40" s="113" t="s">
        <v>274</v>
      </c>
      <c r="N40" s="113"/>
      <c r="O40" s="114" t="s">
        <v>287</v>
      </c>
      <c r="P40" s="114" t="s">
        <v>362</v>
      </c>
    </row>
    <row r="41" spans="1:16" ht="13.5" thickBot="1">
      <c r="A41" s="13" t="str">
        <f t="shared" si="0"/>
        <v> AJ 58.171 </v>
      </c>
      <c r="B41" s="3" t="str">
        <f t="shared" si="1"/>
        <v>I</v>
      </c>
      <c r="C41" s="13">
        <f t="shared" si="2"/>
        <v>34261.589999999997</v>
      </c>
      <c r="D41" t="str">
        <f t="shared" si="3"/>
        <v>vis</v>
      </c>
      <c r="E41" s="8">
        <f>VLOOKUP(C41,'Active 1'!C$21:E$973,3,FALSE)</f>
        <v>-3715.99851923081</v>
      </c>
      <c r="F41" s="3" t="s">
        <v>82</v>
      </c>
      <c r="G41" t="str">
        <f t="shared" si="4"/>
        <v>34261.590</v>
      </c>
      <c r="H41" s="13">
        <f t="shared" si="5"/>
        <v>-29894</v>
      </c>
      <c r="I41" s="112" t="s">
        <v>363</v>
      </c>
      <c r="J41" s="113" t="s">
        <v>364</v>
      </c>
      <c r="K41" s="112">
        <v>-29894</v>
      </c>
      <c r="L41" s="112" t="s">
        <v>365</v>
      </c>
      <c r="M41" s="113" t="s">
        <v>274</v>
      </c>
      <c r="N41" s="113"/>
      <c r="O41" s="114" t="s">
        <v>287</v>
      </c>
      <c r="P41" s="114" t="s">
        <v>366</v>
      </c>
    </row>
    <row r="42" spans="1:16" ht="13.5" thickBot="1">
      <c r="A42" s="13" t="str">
        <f t="shared" si="0"/>
        <v> AJ 62.332 </v>
      </c>
      <c r="B42" s="3" t="str">
        <f t="shared" si="1"/>
        <v>I</v>
      </c>
      <c r="C42" s="13">
        <f t="shared" si="2"/>
        <v>34699.652499999997</v>
      </c>
      <c r="D42" t="str">
        <f t="shared" si="3"/>
        <v>vis</v>
      </c>
      <c r="E42" s="8">
        <f>VLOOKUP(C42,'Active 1'!C$21:E$973,3,FALSE)</f>
        <v>-2997.9990340842801</v>
      </c>
      <c r="F42" s="3" t="s">
        <v>82</v>
      </c>
      <c r="G42" t="str">
        <f t="shared" si="4"/>
        <v>34699.6525</v>
      </c>
      <c r="H42" s="13">
        <f t="shared" si="5"/>
        <v>-29176</v>
      </c>
      <c r="I42" s="112" t="s">
        <v>367</v>
      </c>
      <c r="J42" s="113" t="s">
        <v>368</v>
      </c>
      <c r="K42" s="112">
        <v>-29176</v>
      </c>
      <c r="L42" s="112" t="s">
        <v>369</v>
      </c>
      <c r="M42" s="113" t="s">
        <v>370</v>
      </c>
      <c r="N42" s="113" t="s">
        <v>371</v>
      </c>
      <c r="O42" s="114" t="s">
        <v>372</v>
      </c>
      <c r="P42" s="114" t="s">
        <v>373</v>
      </c>
    </row>
    <row r="43" spans="1:16" ht="13.5" thickBot="1">
      <c r="A43" s="13" t="str">
        <f t="shared" si="0"/>
        <v> AJ 62.332 </v>
      </c>
      <c r="B43" s="3" t="str">
        <f t="shared" si="1"/>
        <v>I</v>
      </c>
      <c r="C43" s="13">
        <f t="shared" si="2"/>
        <v>34710.635000000002</v>
      </c>
      <c r="D43" t="str">
        <f t="shared" si="3"/>
        <v>vis</v>
      </c>
      <c r="E43" s="8">
        <f>VLOOKUP(C43,'Active 1'!C$21:E$973,3,FALSE)</f>
        <v>-2979.9983393303905</v>
      </c>
      <c r="F43" s="3" t="s">
        <v>82</v>
      </c>
      <c r="G43" t="str">
        <f t="shared" si="4"/>
        <v>34710.6350</v>
      </c>
      <c r="H43" s="13">
        <f t="shared" si="5"/>
        <v>-29158</v>
      </c>
      <c r="I43" s="112" t="s">
        <v>374</v>
      </c>
      <c r="J43" s="113" t="s">
        <v>375</v>
      </c>
      <c r="K43" s="112">
        <v>-29158</v>
      </c>
      <c r="L43" s="112" t="s">
        <v>376</v>
      </c>
      <c r="M43" s="113" t="s">
        <v>370</v>
      </c>
      <c r="N43" s="113" t="s">
        <v>371</v>
      </c>
      <c r="O43" s="114" t="s">
        <v>372</v>
      </c>
      <c r="P43" s="114" t="s">
        <v>373</v>
      </c>
    </row>
    <row r="44" spans="1:16" ht="13.5" thickBot="1">
      <c r="A44" s="13" t="str">
        <f t="shared" si="0"/>
        <v> AJ 62.332 </v>
      </c>
      <c r="B44" s="3" t="str">
        <f t="shared" si="1"/>
        <v>I</v>
      </c>
      <c r="C44" s="13">
        <f t="shared" si="2"/>
        <v>34735.647499999999</v>
      </c>
      <c r="D44" t="str">
        <f t="shared" si="3"/>
        <v>vis</v>
      </c>
      <c r="E44" s="8">
        <f>VLOOKUP(C44,'Active 1'!C$21:E$973,3,FALSE)</f>
        <v>-2939.0019926396208</v>
      </c>
      <c r="F44" s="3" t="s">
        <v>82</v>
      </c>
      <c r="G44" t="str">
        <f t="shared" si="4"/>
        <v>34735.6475</v>
      </c>
      <c r="H44" s="13">
        <f t="shared" si="5"/>
        <v>-29117</v>
      </c>
      <c r="I44" s="112" t="s">
        <v>377</v>
      </c>
      <c r="J44" s="113" t="s">
        <v>378</v>
      </c>
      <c r="K44" s="112">
        <v>-29117</v>
      </c>
      <c r="L44" s="112" t="s">
        <v>379</v>
      </c>
      <c r="M44" s="113" t="s">
        <v>370</v>
      </c>
      <c r="N44" s="113" t="s">
        <v>371</v>
      </c>
      <c r="O44" s="114" t="s">
        <v>372</v>
      </c>
      <c r="P44" s="114" t="s">
        <v>373</v>
      </c>
    </row>
    <row r="45" spans="1:16" ht="13.5" thickBot="1">
      <c r="A45" s="13" t="str">
        <f t="shared" si="0"/>
        <v> AJ 62.332 </v>
      </c>
      <c r="B45" s="3" t="str">
        <f t="shared" si="1"/>
        <v>I</v>
      </c>
      <c r="C45" s="13">
        <f t="shared" si="2"/>
        <v>34743.5815</v>
      </c>
      <c r="D45" t="str">
        <f t="shared" si="3"/>
        <v>vis</v>
      </c>
      <c r="E45" s="8">
        <f>VLOOKUP(C45,'Active 1'!C$21:E$973,3,FALSE)</f>
        <v>-2925.9978941031027</v>
      </c>
      <c r="F45" s="3" t="s">
        <v>82</v>
      </c>
      <c r="G45" t="str">
        <f t="shared" si="4"/>
        <v>34743.5815</v>
      </c>
      <c r="H45" s="13">
        <f t="shared" si="5"/>
        <v>-29104</v>
      </c>
      <c r="I45" s="112" t="s">
        <v>380</v>
      </c>
      <c r="J45" s="113" t="s">
        <v>381</v>
      </c>
      <c r="K45" s="112">
        <v>-29104</v>
      </c>
      <c r="L45" s="112" t="s">
        <v>382</v>
      </c>
      <c r="M45" s="113" t="s">
        <v>370</v>
      </c>
      <c r="N45" s="113" t="s">
        <v>371</v>
      </c>
      <c r="O45" s="114" t="s">
        <v>372</v>
      </c>
      <c r="P45" s="114" t="s">
        <v>373</v>
      </c>
    </row>
    <row r="46" spans="1:16" ht="13.5" thickBot="1">
      <c r="A46" s="13" t="str">
        <f t="shared" si="0"/>
        <v> AJ 64.469 </v>
      </c>
      <c r="B46" s="3" t="str">
        <f t="shared" si="1"/>
        <v>I</v>
      </c>
      <c r="C46" s="13">
        <f t="shared" si="2"/>
        <v>36528.777699999999</v>
      </c>
      <c r="D46" t="str">
        <f t="shared" si="3"/>
        <v>vis</v>
      </c>
      <c r="E46" s="8">
        <f>VLOOKUP(C46,'Active 1'!C$21:E$973,3,FALSE)</f>
        <v>0</v>
      </c>
      <c r="F46" s="3" t="s">
        <v>82</v>
      </c>
      <c r="G46" t="str">
        <f t="shared" si="4"/>
        <v>36528.7777</v>
      </c>
      <c r="H46" s="13">
        <f t="shared" si="5"/>
        <v>-26178</v>
      </c>
      <c r="I46" s="112" t="s">
        <v>383</v>
      </c>
      <c r="J46" s="113" t="s">
        <v>384</v>
      </c>
      <c r="K46" s="112">
        <v>-26178</v>
      </c>
      <c r="L46" s="112" t="s">
        <v>385</v>
      </c>
      <c r="M46" s="113" t="s">
        <v>370</v>
      </c>
      <c r="N46" s="113" t="s">
        <v>371</v>
      </c>
      <c r="O46" s="114" t="s">
        <v>386</v>
      </c>
      <c r="P46" s="114" t="s">
        <v>387</v>
      </c>
    </row>
    <row r="47" spans="1:16" ht="13.5" thickBot="1">
      <c r="A47" s="13" t="str">
        <f t="shared" si="0"/>
        <v> AJ 64.469 </v>
      </c>
      <c r="B47" s="3" t="str">
        <f t="shared" si="1"/>
        <v>I</v>
      </c>
      <c r="C47" s="13">
        <f t="shared" si="2"/>
        <v>36538.54</v>
      </c>
      <c r="D47" t="str">
        <f t="shared" si="3"/>
        <v>vis</v>
      </c>
      <c r="E47" s="8">
        <f>VLOOKUP(C47,'Active 1'!C$21:E$973,3,FALSE)</f>
        <v>16.000745039457854</v>
      </c>
      <c r="F47" s="3" t="s">
        <v>82</v>
      </c>
      <c r="G47" t="str">
        <f t="shared" si="4"/>
        <v>36538.540</v>
      </c>
      <c r="H47" s="13">
        <f t="shared" si="5"/>
        <v>-26162</v>
      </c>
      <c r="I47" s="112" t="s">
        <v>388</v>
      </c>
      <c r="J47" s="113" t="s">
        <v>389</v>
      </c>
      <c r="K47" s="112">
        <v>-26162</v>
      </c>
      <c r="L47" s="112" t="s">
        <v>390</v>
      </c>
      <c r="M47" s="113" t="s">
        <v>370</v>
      </c>
      <c r="N47" s="113" t="s">
        <v>371</v>
      </c>
      <c r="O47" s="114" t="s">
        <v>386</v>
      </c>
      <c r="P47" s="114" t="s">
        <v>387</v>
      </c>
    </row>
    <row r="48" spans="1:16" ht="13.5" thickBot="1">
      <c r="A48" s="13" t="str">
        <f t="shared" si="0"/>
        <v>IBVS 119 </v>
      </c>
      <c r="B48" s="3" t="str">
        <f t="shared" si="1"/>
        <v>II</v>
      </c>
      <c r="C48" s="13">
        <f t="shared" si="2"/>
        <v>37180.688000000002</v>
      </c>
      <c r="D48" t="str">
        <f t="shared" si="3"/>
        <v>vis</v>
      </c>
      <c r="E48" s="8">
        <f>VLOOKUP(C48,'Active 1'!C$21:E$973,3,FALSE)</f>
        <v>1068.5033751159301</v>
      </c>
      <c r="F48" s="3" t="s">
        <v>82</v>
      </c>
      <c r="G48" t="str">
        <f t="shared" si="4"/>
        <v>37180.688</v>
      </c>
      <c r="H48" s="13">
        <f t="shared" si="5"/>
        <v>-25109.5</v>
      </c>
      <c r="I48" s="112" t="s">
        <v>391</v>
      </c>
      <c r="J48" s="113" t="s">
        <v>392</v>
      </c>
      <c r="K48" s="112">
        <v>-25109.5</v>
      </c>
      <c r="L48" s="112" t="s">
        <v>393</v>
      </c>
      <c r="M48" s="113" t="s">
        <v>274</v>
      </c>
      <c r="N48" s="113"/>
      <c r="O48" s="114" t="s">
        <v>287</v>
      </c>
      <c r="P48" s="115" t="s">
        <v>394</v>
      </c>
    </row>
    <row r="49" spans="1:16" ht="13.5" thickBot="1">
      <c r="A49" s="13" t="str">
        <f t="shared" si="0"/>
        <v> BRNO 6 </v>
      </c>
      <c r="B49" s="3" t="str">
        <f t="shared" si="1"/>
        <v>I</v>
      </c>
      <c r="C49" s="13">
        <f t="shared" si="2"/>
        <v>38269.447</v>
      </c>
      <c r="D49" t="str">
        <f t="shared" si="3"/>
        <v>vis</v>
      </c>
      <c r="E49" s="8">
        <f>VLOOKUP(C49,'Active 1'!C$21:E$973,3,FALSE)</f>
        <v>2853.0167754837985</v>
      </c>
      <c r="F49" s="3" t="s">
        <v>82</v>
      </c>
      <c r="G49" t="str">
        <f t="shared" si="4"/>
        <v>38269.447</v>
      </c>
      <c r="H49" s="13">
        <f t="shared" si="5"/>
        <v>-23325</v>
      </c>
      <c r="I49" s="112" t="s">
        <v>395</v>
      </c>
      <c r="J49" s="113" t="s">
        <v>396</v>
      </c>
      <c r="K49" s="112">
        <v>-23325</v>
      </c>
      <c r="L49" s="112" t="s">
        <v>397</v>
      </c>
      <c r="M49" s="113" t="s">
        <v>398</v>
      </c>
      <c r="N49" s="113"/>
      <c r="O49" s="114" t="s">
        <v>399</v>
      </c>
      <c r="P49" s="114" t="s">
        <v>400</v>
      </c>
    </row>
    <row r="50" spans="1:16" ht="13.5" thickBot="1">
      <c r="A50" s="13" t="str">
        <f t="shared" si="0"/>
        <v> AN 289.192 </v>
      </c>
      <c r="B50" s="3" t="str">
        <f t="shared" si="1"/>
        <v>I</v>
      </c>
      <c r="C50" s="13">
        <f t="shared" si="2"/>
        <v>38399.404999999999</v>
      </c>
      <c r="D50" t="str">
        <f t="shared" si="3"/>
        <v>vis</v>
      </c>
      <c r="E50" s="8">
        <f>VLOOKUP(C50,'Active 1'!C$21:E$973,3,FALSE)</f>
        <v>3066.0224016003272</v>
      </c>
      <c r="F50" s="3" t="s">
        <v>82</v>
      </c>
      <c r="G50" t="str">
        <f t="shared" si="4"/>
        <v>38399.405</v>
      </c>
      <c r="H50" s="13">
        <f t="shared" si="5"/>
        <v>-23112</v>
      </c>
      <c r="I50" s="112" t="s">
        <v>401</v>
      </c>
      <c r="J50" s="113" t="s">
        <v>402</v>
      </c>
      <c r="K50" s="112">
        <v>-23112</v>
      </c>
      <c r="L50" s="112" t="s">
        <v>403</v>
      </c>
      <c r="M50" s="113" t="s">
        <v>274</v>
      </c>
      <c r="N50" s="113"/>
      <c r="O50" s="114" t="s">
        <v>404</v>
      </c>
      <c r="P50" s="114" t="s">
        <v>405</v>
      </c>
    </row>
    <row r="51" spans="1:16" ht="13.5" thickBot="1">
      <c r="A51" s="13" t="str">
        <f t="shared" si="0"/>
        <v> HABZ 80 </v>
      </c>
      <c r="B51" s="3" t="str">
        <f t="shared" si="1"/>
        <v>I</v>
      </c>
      <c r="C51" s="13">
        <f t="shared" si="2"/>
        <v>39028.423999999999</v>
      </c>
      <c r="D51" t="str">
        <f t="shared" si="3"/>
        <v>vis</v>
      </c>
      <c r="E51" s="8">
        <f>VLOOKUP(C51,'Active 1'!C$21:E$973,3,FALSE)</f>
        <v>4097.0061496896642</v>
      </c>
      <c r="F51" s="3" t="s">
        <v>82</v>
      </c>
      <c r="G51" t="str">
        <f t="shared" si="4"/>
        <v>39028.424</v>
      </c>
      <c r="H51" s="13">
        <f t="shared" si="5"/>
        <v>-22081</v>
      </c>
      <c r="I51" s="112" t="s">
        <v>406</v>
      </c>
      <c r="J51" s="113" t="s">
        <v>407</v>
      </c>
      <c r="K51" s="112">
        <v>-22081</v>
      </c>
      <c r="L51" s="112" t="s">
        <v>408</v>
      </c>
      <c r="M51" s="113" t="s">
        <v>286</v>
      </c>
      <c r="N51" s="113"/>
      <c r="O51" s="114" t="s">
        <v>409</v>
      </c>
      <c r="P51" s="114" t="s">
        <v>410</v>
      </c>
    </row>
    <row r="52" spans="1:16" ht="13.5" thickBot="1">
      <c r="A52" s="13" t="str">
        <f t="shared" si="0"/>
        <v> HABZ 80 </v>
      </c>
      <c r="B52" s="3" t="str">
        <f t="shared" si="1"/>
        <v>II</v>
      </c>
      <c r="C52" s="13">
        <f t="shared" si="2"/>
        <v>39035.430999999997</v>
      </c>
      <c r="D52" t="str">
        <f t="shared" si="3"/>
        <v>vis</v>
      </c>
      <c r="E52" s="8">
        <f>VLOOKUP(C52,'Active 1'!C$21:E$973,3,FALSE)</f>
        <v>4108.4908633833038</v>
      </c>
      <c r="F52" s="3" t="s">
        <v>82</v>
      </c>
      <c r="G52" t="str">
        <f t="shared" si="4"/>
        <v>39035.431</v>
      </c>
      <c r="H52" s="13">
        <f t="shared" si="5"/>
        <v>-22069.5</v>
      </c>
      <c r="I52" s="112" t="s">
        <v>411</v>
      </c>
      <c r="J52" s="113" t="s">
        <v>412</v>
      </c>
      <c r="K52" s="112">
        <v>-22069.5</v>
      </c>
      <c r="L52" s="112" t="s">
        <v>413</v>
      </c>
      <c r="M52" s="113" t="s">
        <v>286</v>
      </c>
      <c r="N52" s="113"/>
      <c r="O52" s="114" t="s">
        <v>409</v>
      </c>
      <c r="P52" s="114" t="s">
        <v>410</v>
      </c>
    </row>
    <row r="53" spans="1:16" ht="13.5" thickBot="1">
      <c r="A53" s="13" t="str">
        <f t="shared" si="0"/>
        <v> AN 289.192 </v>
      </c>
      <c r="B53" s="3" t="str">
        <f t="shared" si="1"/>
        <v>I</v>
      </c>
      <c r="C53" s="13">
        <f t="shared" si="2"/>
        <v>39036.351000000002</v>
      </c>
      <c r="D53" t="str">
        <f t="shared" si="3"/>
        <v>vis</v>
      </c>
      <c r="E53" s="8">
        <f>VLOOKUP(C53,'Active 1'!C$21:E$973,3,FALSE)</f>
        <v>4109.9987749857328</v>
      </c>
      <c r="F53" s="3" t="s">
        <v>82</v>
      </c>
      <c r="G53" t="str">
        <f t="shared" si="4"/>
        <v>39036.351</v>
      </c>
      <c r="H53" s="13">
        <f t="shared" si="5"/>
        <v>-22068</v>
      </c>
      <c r="I53" s="112" t="s">
        <v>414</v>
      </c>
      <c r="J53" s="113" t="s">
        <v>415</v>
      </c>
      <c r="K53" s="112">
        <v>-22068</v>
      </c>
      <c r="L53" s="112" t="s">
        <v>416</v>
      </c>
      <c r="M53" s="113" t="s">
        <v>274</v>
      </c>
      <c r="N53" s="113"/>
      <c r="O53" s="114" t="s">
        <v>417</v>
      </c>
      <c r="P53" s="114" t="s">
        <v>405</v>
      </c>
    </row>
    <row r="54" spans="1:16" ht="13.5" thickBot="1">
      <c r="A54" s="13" t="str">
        <f t="shared" si="0"/>
        <v> AN 289.192 </v>
      </c>
      <c r="B54" s="3" t="str">
        <f t="shared" si="1"/>
        <v>I</v>
      </c>
      <c r="C54" s="13">
        <f t="shared" si="2"/>
        <v>39036.353999999999</v>
      </c>
      <c r="D54" t="str">
        <f t="shared" si="3"/>
        <v>vis</v>
      </c>
      <c r="E54" s="8">
        <f>VLOOKUP(C54,'Active 1'!C$21:E$973,3,FALSE)</f>
        <v>4110.0036920887787</v>
      </c>
      <c r="F54" s="3" t="s">
        <v>82</v>
      </c>
      <c r="G54" t="str">
        <f t="shared" si="4"/>
        <v>39036.354</v>
      </c>
      <c r="H54" s="13">
        <f t="shared" si="5"/>
        <v>-22068</v>
      </c>
      <c r="I54" s="112" t="s">
        <v>418</v>
      </c>
      <c r="J54" s="113" t="s">
        <v>419</v>
      </c>
      <c r="K54" s="112">
        <v>-22068</v>
      </c>
      <c r="L54" s="112" t="s">
        <v>420</v>
      </c>
      <c r="M54" s="113" t="s">
        <v>274</v>
      </c>
      <c r="N54" s="113"/>
      <c r="O54" s="114" t="s">
        <v>421</v>
      </c>
      <c r="P54" s="114" t="s">
        <v>405</v>
      </c>
    </row>
    <row r="55" spans="1:16" ht="13.5" thickBot="1">
      <c r="A55" s="13" t="str">
        <f t="shared" si="0"/>
        <v> HABZ 80 </v>
      </c>
      <c r="B55" s="3" t="str">
        <f t="shared" si="1"/>
        <v>I</v>
      </c>
      <c r="C55" s="13">
        <f t="shared" si="2"/>
        <v>39056.504000000001</v>
      </c>
      <c r="D55" t="str">
        <f t="shared" si="3"/>
        <v>vis</v>
      </c>
      <c r="E55" s="8">
        <f>VLOOKUP(C55,'Active 1'!C$21:E$973,3,FALSE)</f>
        <v>4143.0302342504647</v>
      </c>
      <c r="F55" s="3" t="s">
        <v>82</v>
      </c>
      <c r="G55" t="str">
        <f t="shared" si="4"/>
        <v>39056.504</v>
      </c>
      <c r="H55" s="13">
        <f t="shared" si="5"/>
        <v>-22035</v>
      </c>
      <c r="I55" s="112" t="s">
        <v>422</v>
      </c>
      <c r="J55" s="113" t="s">
        <v>423</v>
      </c>
      <c r="K55" s="112">
        <v>-22035</v>
      </c>
      <c r="L55" s="112" t="s">
        <v>424</v>
      </c>
      <c r="M55" s="113" t="s">
        <v>286</v>
      </c>
      <c r="N55" s="113"/>
      <c r="O55" s="114" t="s">
        <v>409</v>
      </c>
      <c r="P55" s="114" t="s">
        <v>410</v>
      </c>
    </row>
    <row r="56" spans="1:16" ht="13.5" thickBot="1">
      <c r="A56" s="13" t="str">
        <f t="shared" si="0"/>
        <v> HABZ 80 </v>
      </c>
      <c r="B56" s="3" t="str">
        <f t="shared" si="1"/>
        <v>II</v>
      </c>
      <c r="C56" s="13">
        <f t="shared" si="2"/>
        <v>39057.404999999999</v>
      </c>
      <c r="D56" t="str">
        <f t="shared" si="3"/>
        <v>vis</v>
      </c>
      <c r="E56" s="8">
        <f>VLOOKUP(C56,'Active 1'!C$21:E$973,3,FALSE)</f>
        <v>4144.5070042002226</v>
      </c>
      <c r="F56" s="3" t="s">
        <v>82</v>
      </c>
      <c r="G56" t="str">
        <f t="shared" si="4"/>
        <v>39057.405</v>
      </c>
      <c r="H56" s="13">
        <f t="shared" si="5"/>
        <v>-22033.5</v>
      </c>
      <c r="I56" s="112" t="s">
        <v>425</v>
      </c>
      <c r="J56" s="113" t="s">
        <v>426</v>
      </c>
      <c r="K56" s="112">
        <v>-22033.5</v>
      </c>
      <c r="L56" s="112" t="s">
        <v>427</v>
      </c>
      <c r="M56" s="113" t="s">
        <v>286</v>
      </c>
      <c r="N56" s="113"/>
      <c r="O56" s="114" t="s">
        <v>409</v>
      </c>
      <c r="P56" s="114" t="s">
        <v>410</v>
      </c>
    </row>
    <row r="57" spans="1:16" ht="13.5" thickBot="1">
      <c r="A57" s="13" t="str">
        <f t="shared" si="0"/>
        <v> HABZ 80 </v>
      </c>
      <c r="B57" s="3" t="str">
        <f t="shared" si="1"/>
        <v>I</v>
      </c>
      <c r="C57" s="13">
        <f t="shared" si="2"/>
        <v>39061.370000000003</v>
      </c>
      <c r="D57" t="str">
        <f t="shared" si="3"/>
        <v>vis</v>
      </c>
      <c r="E57" s="8">
        <f>VLOOKUP(C57,'Active 1'!C$21:E$973,3,FALSE)</f>
        <v>4151.0057753997853</v>
      </c>
      <c r="F57" s="3" t="s">
        <v>82</v>
      </c>
      <c r="G57" t="str">
        <f t="shared" si="4"/>
        <v>39061.370</v>
      </c>
      <c r="H57" s="13">
        <f t="shared" si="5"/>
        <v>-22027</v>
      </c>
      <c r="I57" s="112" t="s">
        <v>428</v>
      </c>
      <c r="J57" s="113" t="s">
        <v>429</v>
      </c>
      <c r="K57" s="112">
        <v>-22027</v>
      </c>
      <c r="L57" s="112" t="s">
        <v>408</v>
      </c>
      <c r="M57" s="113" t="s">
        <v>286</v>
      </c>
      <c r="N57" s="113"/>
      <c r="O57" s="114" t="s">
        <v>409</v>
      </c>
      <c r="P57" s="114" t="s">
        <v>410</v>
      </c>
    </row>
    <row r="58" spans="1:16" ht="13.5" thickBot="1">
      <c r="A58" s="13" t="str">
        <f t="shared" si="0"/>
        <v>BAVM 23 </v>
      </c>
      <c r="B58" s="3" t="str">
        <f t="shared" si="1"/>
        <v>I</v>
      </c>
      <c r="C58" s="13">
        <f t="shared" si="2"/>
        <v>39352.362999999998</v>
      </c>
      <c r="D58" t="str">
        <f t="shared" si="3"/>
        <v>vis</v>
      </c>
      <c r="E58" s="8">
        <f>VLOOKUP(C58,'Active 1'!C$21:E$973,3,FALSE)</f>
        <v>4627.9532981419525</v>
      </c>
      <c r="F58" s="3" t="s">
        <v>82</v>
      </c>
      <c r="G58" t="str">
        <f t="shared" si="4"/>
        <v>39352.363</v>
      </c>
      <c r="H58" s="13">
        <f t="shared" si="5"/>
        <v>-21550</v>
      </c>
      <c r="I58" s="112" t="s">
        <v>430</v>
      </c>
      <c r="J58" s="113" t="s">
        <v>431</v>
      </c>
      <c r="K58" s="112">
        <v>-21550</v>
      </c>
      <c r="L58" s="112" t="s">
        <v>432</v>
      </c>
      <c r="M58" s="113" t="s">
        <v>274</v>
      </c>
      <c r="N58" s="113"/>
      <c r="O58" s="114" t="s">
        <v>433</v>
      </c>
      <c r="P58" s="115" t="s">
        <v>434</v>
      </c>
    </row>
    <row r="59" spans="1:16" ht="13.5" thickBot="1">
      <c r="A59" s="13" t="str">
        <f t="shared" si="0"/>
        <v> HABZ 80 </v>
      </c>
      <c r="B59" s="3" t="str">
        <f t="shared" si="1"/>
        <v>I</v>
      </c>
      <c r="C59" s="13">
        <f t="shared" si="2"/>
        <v>39388.415999999997</v>
      </c>
      <c r="D59" t="str">
        <f t="shared" si="3"/>
        <v>vis</v>
      </c>
      <c r="E59" s="8">
        <f>VLOOKUP(C59,'Active 1'!C$21:E$973,3,FALSE)</f>
        <v>4687.0454035789344</v>
      </c>
      <c r="F59" s="3" t="s">
        <v>82</v>
      </c>
      <c r="G59" t="str">
        <f t="shared" si="4"/>
        <v>39388.416</v>
      </c>
      <c r="H59" s="13">
        <f t="shared" si="5"/>
        <v>-21491</v>
      </c>
      <c r="I59" s="112" t="s">
        <v>435</v>
      </c>
      <c r="J59" s="113" t="s">
        <v>436</v>
      </c>
      <c r="K59" s="112">
        <v>-21491</v>
      </c>
      <c r="L59" s="112" t="s">
        <v>437</v>
      </c>
      <c r="M59" s="113" t="s">
        <v>286</v>
      </c>
      <c r="N59" s="113"/>
      <c r="O59" s="114" t="s">
        <v>409</v>
      </c>
      <c r="P59" s="114" t="s">
        <v>410</v>
      </c>
    </row>
    <row r="60" spans="1:16" ht="13.5" thickBot="1">
      <c r="A60" s="13" t="str">
        <f t="shared" si="0"/>
        <v> HABZ 80 </v>
      </c>
      <c r="B60" s="3" t="str">
        <f t="shared" si="1"/>
        <v>I</v>
      </c>
      <c r="C60" s="13">
        <f t="shared" si="2"/>
        <v>39443.307999999997</v>
      </c>
      <c r="D60" t="str">
        <f t="shared" si="3"/>
        <v>vis</v>
      </c>
      <c r="E60" s="8">
        <f>VLOOKUP(C60,'Active 1'!C$21:E$973,3,FALSE)</f>
        <v>4777.0152771441517</v>
      </c>
      <c r="F60" s="3" t="s">
        <v>82</v>
      </c>
      <c r="G60" t="str">
        <f t="shared" si="4"/>
        <v>39443.308</v>
      </c>
      <c r="H60" s="13">
        <f t="shared" si="5"/>
        <v>-21401</v>
      </c>
      <c r="I60" s="112" t="s">
        <v>438</v>
      </c>
      <c r="J60" s="113" t="s">
        <v>439</v>
      </c>
      <c r="K60" s="112">
        <v>-21401</v>
      </c>
      <c r="L60" s="112" t="s">
        <v>440</v>
      </c>
      <c r="M60" s="113" t="s">
        <v>286</v>
      </c>
      <c r="N60" s="113"/>
      <c r="O60" s="114" t="s">
        <v>409</v>
      </c>
      <c r="P60" s="114" t="s">
        <v>410</v>
      </c>
    </row>
    <row r="61" spans="1:16" ht="13.5" thickBot="1">
      <c r="A61" s="13" t="str">
        <f t="shared" si="0"/>
        <v> HABZ 80 </v>
      </c>
      <c r="B61" s="3" t="str">
        <f t="shared" si="1"/>
        <v>I</v>
      </c>
      <c r="C61" s="13">
        <f t="shared" si="2"/>
        <v>39465.271000000001</v>
      </c>
      <c r="D61" t="str">
        <f t="shared" si="3"/>
        <v>vis</v>
      </c>
      <c r="E61" s="8">
        <f>VLOOKUP(C61,'Active 1'!C$21:E$973,3,FALSE)</f>
        <v>4813.0133885832174</v>
      </c>
      <c r="F61" s="3" t="s">
        <v>82</v>
      </c>
      <c r="G61" t="str">
        <f t="shared" si="4"/>
        <v>39465.271</v>
      </c>
      <c r="H61" s="13">
        <f t="shared" si="5"/>
        <v>-21365</v>
      </c>
      <c r="I61" s="112" t="s">
        <v>441</v>
      </c>
      <c r="J61" s="113" t="s">
        <v>442</v>
      </c>
      <c r="K61" s="112">
        <v>-21365</v>
      </c>
      <c r="L61" s="112" t="s">
        <v>403</v>
      </c>
      <c r="M61" s="113" t="s">
        <v>286</v>
      </c>
      <c r="N61" s="113"/>
      <c r="O61" s="114" t="s">
        <v>409</v>
      </c>
      <c r="P61" s="114" t="s">
        <v>410</v>
      </c>
    </row>
    <row r="62" spans="1:16" ht="13.5" thickBot="1">
      <c r="A62" s="13" t="str">
        <f t="shared" si="0"/>
        <v> ORI 109 </v>
      </c>
      <c r="B62" s="3" t="str">
        <f t="shared" si="1"/>
        <v>II</v>
      </c>
      <c r="C62" s="13">
        <f t="shared" si="2"/>
        <v>40088.447</v>
      </c>
      <c r="D62" t="str">
        <f t="shared" si="3"/>
        <v>vis</v>
      </c>
      <c r="E62" s="8">
        <f>VLOOKUP(C62,'Active 1'!C$21:E$973,3,FALSE)</f>
        <v>5834.4202589628403</v>
      </c>
      <c r="F62" s="3" t="s">
        <v>82</v>
      </c>
      <c r="G62" t="str">
        <f t="shared" si="4"/>
        <v>40088.447</v>
      </c>
      <c r="H62" s="13">
        <f t="shared" si="5"/>
        <v>-20343.5</v>
      </c>
      <c r="I62" s="112" t="s">
        <v>443</v>
      </c>
      <c r="J62" s="113" t="s">
        <v>444</v>
      </c>
      <c r="K62" s="112">
        <v>-20343.5</v>
      </c>
      <c r="L62" s="112" t="s">
        <v>445</v>
      </c>
      <c r="M62" s="113" t="s">
        <v>274</v>
      </c>
      <c r="N62" s="113"/>
      <c r="O62" s="114" t="s">
        <v>446</v>
      </c>
      <c r="P62" s="114" t="s">
        <v>447</v>
      </c>
    </row>
    <row r="63" spans="1:16" ht="13.5" thickBot="1">
      <c r="A63" s="13" t="str">
        <f t="shared" si="0"/>
        <v>IBVS 456 </v>
      </c>
      <c r="B63" s="3" t="str">
        <f t="shared" si="1"/>
        <v>I</v>
      </c>
      <c r="C63" s="13">
        <f t="shared" si="2"/>
        <v>40100.398000000001</v>
      </c>
      <c r="D63" t="str">
        <f t="shared" si="3"/>
        <v>vis</v>
      </c>
      <c r="E63" s="8">
        <f>VLOOKUP(C63,'Active 1'!C$21:E$973,3,FALSE)</f>
        <v>5854.0083584851391</v>
      </c>
      <c r="F63" s="3" t="s">
        <v>82</v>
      </c>
      <c r="G63" t="str">
        <f t="shared" si="4"/>
        <v>40100.398</v>
      </c>
      <c r="H63" s="13">
        <f t="shared" si="5"/>
        <v>-20324</v>
      </c>
      <c r="I63" s="112" t="s">
        <v>448</v>
      </c>
      <c r="J63" s="113" t="s">
        <v>449</v>
      </c>
      <c r="K63" s="112">
        <v>-20324</v>
      </c>
      <c r="L63" s="112" t="s">
        <v>440</v>
      </c>
      <c r="M63" s="113" t="s">
        <v>370</v>
      </c>
      <c r="N63" s="113" t="s">
        <v>371</v>
      </c>
      <c r="O63" s="114" t="s">
        <v>450</v>
      </c>
      <c r="P63" s="115" t="s">
        <v>451</v>
      </c>
    </row>
    <row r="64" spans="1:16" ht="13.5" thickBot="1">
      <c r="A64" s="13" t="str">
        <f t="shared" si="0"/>
        <v>IBVS 456 </v>
      </c>
      <c r="B64" s="3" t="str">
        <f t="shared" si="1"/>
        <v>I</v>
      </c>
      <c r="C64" s="13">
        <f t="shared" si="2"/>
        <v>40103.447999999997</v>
      </c>
      <c r="D64" t="str">
        <f t="shared" si="3"/>
        <v>vis</v>
      </c>
      <c r="E64" s="8">
        <f>VLOOKUP(C64,'Active 1'!C$21:E$973,3,FALSE)</f>
        <v>5859.0074132540212</v>
      </c>
      <c r="F64" s="3" t="s">
        <v>82</v>
      </c>
      <c r="G64" t="str">
        <f t="shared" si="4"/>
        <v>40103.448</v>
      </c>
      <c r="H64" s="13">
        <f t="shared" si="5"/>
        <v>-20319</v>
      </c>
      <c r="I64" s="112" t="s">
        <v>452</v>
      </c>
      <c r="J64" s="113" t="s">
        <v>453</v>
      </c>
      <c r="K64" s="112">
        <v>-20319</v>
      </c>
      <c r="L64" s="112" t="s">
        <v>403</v>
      </c>
      <c r="M64" s="113" t="s">
        <v>370</v>
      </c>
      <c r="N64" s="113" t="s">
        <v>371</v>
      </c>
      <c r="O64" s="114" t="s">
        <v>450</v>
      </c>
      <c r="P64" s="115" t="s">
        <v>451</v>
      </c>
    </row>
    <row r="65" spans="1:16" ht="13.5" thickBot="1">
      <c r="A65" s="13" t="str">
        <f t="shared" si="0"/>
        <v> ORI 109 </v>
      </c>
      <c r="B65" s="3" t="str">
        <f t="shared" si="1"/>
        <v>I</v>
      </c>
      <c r="C65" s="13">
        <f t="shared" si="2"/>
        <v>40125.408000000003</v>
      </c>
      <c r="D65" t="str">
        <f t="shared" si="3"/>
        <v>vis</v>
      </c>
      <c r="E65" s="8">
        <f>VLOOKUP(C65,'Active 1'!C$21:E$973,3,FALSE)</f>
        <v>5895.000607590041</v>
      </c>
      <c r="F65" s="3" t="s">
        <v>82</v>
      </c>
      <c r="G65" t="str">
        <f t="shared" si="4"/>
        <v>40125.408</v>
      </c>
      <c r="H65" s="13">
        <f t="shared" si="5"/>
        <v>-20283</v>
      </c>
      <c r="I65" s="112" t="s">
        <v>454</v>
      </c>
      <c r="J65" s="113" t="s">
        <v>455</v>
      </c>
      <c r="K65" s="112">
        <v>-20283</v>
      </c>
      <c r="L65" s="112" t="s">
        <v>397</v>
      </c>
      <c r="M65" s="113" t="s">
        <v>274</v>
      </c>
      <c r="N65" s="113"/>
      <c r="O65" s="114" t="s">
        <v>446</v>
      </c>
      <c r="P65" s="114" t="s">
        <v>447</v>
      </c>
    </row>
    <row r="66" spans="1:16" ht="13.5" thickBot="1">
      <c r="A66" s="13" t="str">
        <f t="shared" si="0"/>
        <v>IBVS 456 </v>
      </c>
      <c r="B66" s="3" t="str">
        <f t="shared" si="1"/>
        <v>I</v>
      </c>
      <c r="C66" s="13">
        <f t="shared" si="2"/>
        <v>40133.343999999997</v>
      </c>
      <c r="D66" t="str">
        <f t="shared" si="3"/>
        <v>vis</v>
      </c>
      <c r="E66" s="8">
        <f>VLOOKUP(C66,'Active 1'!C$21:E$973,3,FALSE)</f>
        <v>5908.0079841952484</v>
      </c>
      <c r="F66" s="3" t="s">
        <v>82</v>
      </c>
      <c r="G66" t="str">
        <f t="shared" si="4"/>
        <v>40133.344</v>
      </c>
      <c r="H66" s="13">
        <f t="shared" si="5"/>
        <v>-20270</v>
      </c>
      <c r="I66" s="112" t="s">
        <v>456</v>
      </c>
      <c r="J66" s="113" t="s">
        <v>457</v>
      </c>
      <c r="K66" s="112">
        <v>-20270</v>
      </c>
      <c r="L66" s="112" t="s">
        <v>440</v>
      </c>
      <c r="M66" s="113" t="s">
        <v>370</v>
      </c>
      <c r="N66" s="113" t="s">
        <v>371</v>
      </c>
      <c r="O66" s="114" t="s">
        <v>450</v>
      </c>
      <c r="P66" s="115" t="s">
        <v>451</v>
      </c>
    </row>
    <row r="67" spans="1:16" ht="13.5" thickBot="1">
      <c r="A67" s="13" t="str">
        <f t="shared" si="0"/>
        <v> ORI 110 </v>
      </c>
      <c r="B67" s="3" t="str">
        <f t="shared" si="1"/>
        <v>I</v>
      </c>
      <c r="C67" s="13">
        <f t="shared" si="2"/>
        <v>40142.468999999997</v>
      </c>
      <c r="D67" t="str">
        <f t="shared" si="3"/>
        <v>vis</v>
      </c>
      <c r="E67" s="8">
        <f>VLOOKUP(C67,'Active 1'!C$21:E$973,3,FALSE)</f>
        <v>5922.9641726431573</v>
      </c>
      <c r="F67" s="3" t="s">
        <v>82</v>
      </c>
      <c r="G67" t="str">
        <f t="shared" si="4"/>
        <v>40142.469</v>
      </c>
      <c r="H67" s="13">
        <f t="shared" si="5"/>
        <v>-20255</v>
      </c>
      <c r="I67" s="112" t="s">
        <v>458</v>
      </c>
      <c r="J67" s="113" t="s">
        <v>459</v>
      </c>
      <c r="K67" s="112">
        <v>-20255</v>
      </c>
      <c r="L67" s="112" t="s">
        <v>460</v>
      </c>
      <c r="M67" s="113" t="s">
        <v>274</v>
      </c>
      <c r="N67" s="113"/>
      <c r="O67" s="114" t="s">
        <v>446</v>
      </c>
      <c r="P67" s="114" t="s">
        <v>461</v>
      </c>
    </row>
    <row r="68" spans="1:16" ht="13.5" thickBot="1">
      <c r="A68" s="13" t="str">
        <f t="shared" si="0"/>
        <v> ORI 110 </v>
      </c>
      <c r="B68" s="3" t="str">
        <f t="shared" si="1"/>
        <v>I</v>
      </c>
      <c r="C68" s="13">
        <f t="shared" si="2"/>
        <v>40180.309000000001</v>
      </c>
      <c r="D68" t="str">
        <f t="shared" si="3"/>
        <v>vis</v>
      </c>
      <c r="E68" s="8">
        <f>VLOOKUP(C68,'Active 1'!C$21:E$973,3,FALSE)</f>
        <v>5984.9852324644098</v>
      </c>
      <c r="F68" s="3" t="s">
        <v>82</v>
      </c>
      <c r="G68" t="str">
        <f t="shared" si="4"/>
        <v>40180.309</v>
      </c>
      <c r="H68" s="13">
        <f t="shared" si="5"/>
        <v>-20193</v>
      </c>
      <c r="I68" s="112" t="s">
        <v>462</v>
      </c>
      <c r="J68" s="113" t="s">
        <v>463</v>
      </c>
      <c r="K68" s="112">
        <v>-20193</v>
      </c>
      <c r="L68" s="112" t="s">
        <v>464</v>
      </c>
      <c r="M68" s="113" t="s">
        <v>274</v>
      </c>
      <c r="N68" s="113"/>
      <c r="O68" s="114" t="s">
        <v>446</v>
      </c>
      <c r="P68" s="114" t="s">
        <v>461</v>
      </c>
    </row>
    <row r="69" spans="1:16" ht="13.5" thickBot="1">
      <c r="A69" s="13" t="str">
        <f t="shared" si="0"/>
        <v> ORI 112 </v>
      </c>
      <c r="B69" s="3" t="str">
        <f t="shared" si="1"/>
        <v>I</v>
      </c>
      <c r="C69" s="13">
        <f t="shared" si="2"/>
        <v>40288.307999999997</v>
      </c>
      <c r="D69" t="str">
        <f t="shared" si="3"/>
        <v>vis</v>
      </c>
      <c r="E69" s="8">
        <f>VLOOKUP(C69,'Active 1'!C$21:E$973,3,FALSE)</f>
        <v>6161.9993032792754</v>
      </c>
      <c r="F69" s="3" t="s">
        <v>82</v>
      </c>
      <c r="G69" t="str">
        <f t="shared" si="4"/>
        <v>40288.308</v>
      </c>
      <c r="H69" s="13">
        <f t="shared" si="5"/>
        <v>-20016</v>
      </c>
      <c r="I69" s="112" t="s">
        <v>465</v>
      </c>
      <c r="J69" s="113" t="s">
        <v>466</v>
      </c>
      <c r="K69" s="112">
        <v>-20016</v>
      </c>
      <c r="L69" s="112" t="s">
        <v>397</v>
      </c>
      <c r="M69" s="113" t="s">
        <v>274</v>
      </c>
      <c r="N69" s="113"/>
      <c r="O69" s="114" t="s">
        <v>446</v>
      </c>
      <c r="P69" s="114" t="s">
        <v>467</v>
      </c>
    </row>
    <row r="70" spans="1:16" ht="13.5" thickBot="1">
      <c r="A70" s="13" t="str">
        <f t="shared" si="0"/>
        <v>IBVS 456 </v>
      </c>
      <c r="B70" s="3" t="str">
        <f t="shared" si="1"/>
        <v>I</v>
      </c>
      <c r="C70" s="13">
        <f t="shared" si="2"/>
        <v>40496.362999999998</v>
      </c>
      <c r="D70" t="str">
        <f t="shared" si="3"/>
        <v>vis</v>
      </c>
      <c r="E70" s="8">
        <f>VLOOKUP(C70,'Active 1'!C$21:E$973,3,FALSE)</f>
        <v>6503.0085950633511</v>
      </c>
      <c r="F70" s="3" t="s">
        <v>82</v>
      </c>
      <c r="G70" t="str">
        <f t="shared" si="4"/>
        <v>40496.363</v>
      </c>
      <c r="H70" s="13">
        <f t="shared" si="5"/>
        <v>-19675</v>
      </c>
      <c r="I70" s="112" t="s">
        <v>468</v>
      </c>
      <c r="J70" s="113" t="s">
        <v>469</v>
      </c>
      <c r="K70" s="112">
        <v>-19675</v>
      </c>
      <c r="L70" s="112" t="s">
        <v>470</v>
      </c>
      <c r="M70" s="113" t="s">
        <v>370</v>
      </c>
      <c r="N70" s="113" t="s">
        <v>371</v>
      </c>
      <c r="O70" s="114" t="s">
        <v>417</v>
      </c>
      <c r="P70" s="115" t="s">
        <v>451</v>
      </c>
    </row>
    <row r="71" spans="1:16" ht="13.5" thickBot="1">
      <c r="A71" s="13" t="str">
        <f t="shared" si="0"/>
        <v> ORI 117 </v>
      </c>
      <c r="B71" s="3" t="str">
        <f t="shared" si="1"/>
        <v>I</v>
      </c>
      <c r="C71" s="13">
        <f t="shared" si="2"/>
        <v>40604.347000000002</v>
      </c>
      <c r="D71" t="str">
        <f t="shared" si="3"/>
        <v>vis</v>
      </c>
      <c r="E71" s="8">
        <f>VLOOKUP(C71,'Active 1'!C$21:E$973,3,FALSE)</f>
        <v>6679.9980803629733</v>
      </c>
      <c r="F71" s="3" t="s">
        <v>82</v>
      </c>
      <c r="G71" t="str">
        <f t="shared" si="4"/>
        <v>40604.347</v>
      </c>
      <c r="H71" s="13">
        <f t="shared" si="5"/>
        <v>-19498</v>
      </c>
      <c r="I71" s="112" t="s">
        <v>471</v>
      </c>
      <c r="J71" s="113" t="s">
        <v>472</v>
      </c>
      <c r="K71" s="112">
        <v>-19498</v>
      </c>
      <c r="L71" s="112" t="s">
        <v>473</v>
      </c>
      <c r="M71" s="113" t="s">
        <v>274</v>
      </c>
      <c r="N71" s="113"/>
      <c r="O71" s="114" t="s">
        <v>446</v>
      </c>
      <c r="P71" s="114" t="s">
        <v>474</v>
      </c>
    </row>
    <row r="72" spans="1:16" ht="13.5" thickBot="1">
      <c r="A72" s="13" t="str">
        <f t="shared" si="0"/>
        <v> ORI 120 </v>
      </c>
      <c r="B72" s="3" t="str">
        <f t="shared" si="1"/>
        <v>I</v>
      </c>
      <c r="C72" s="13">
        <f t="shared" si="2"/>
        <v>40796.542000000001</v>
      </c>
      <c r="D72" t="str">
        <f t="shared" si="3"/>
        <v>vis</v>
      </c>
      <c r="E72" s="8">
        <f>VLOOKUP(C72,'Active 1'!C$21:E$973,3,FALSE)</f>
        <v>6995.012287348819</v>
      </c>
      <c r="F72" s="3" t="s">
        <v>82</v>
      </c>
      <c r="G72" t="str">
        <f t="shared" si="4"/>
        <v>40796.542</v>
      </c>
      <c r="H72" s="13">
        <f t="shared" si="5"/>
        <v>-19183</v>
      </c>
      <c r="I72" s="112" t="s">
        <v>475</v>
      </c>
      <c r="J72" s="113" t="s">
        <v>476</v>
      </c>
      <c r="K72" s="112">
        <v>-19183</v>
      </c>
      <c r="L72" s="112" t="s">
        <v>477</v>
      </c>
      <c r="M72" s="113" t="s">
        <v>274</v>
      </c>
      <c r="N72" s="113"/>
      <c r="O72" s="114" t="s">
        <v>446</v>
      </c>
      <c r="P72" s="114" t="s">
        <v>478</v>
      </c>
    </row>
    <row r="73" spans="1:16" ht="13.5" thickBot="1">
      <c r="A73" s="13" t="str">
        <f t="shared" si="0"/>
        <v> ORI 121 </v>
      </c>
      <c r="B73" s="3" t="str">
        <f t="shared" si="1"/>
        <v>I</v>
      </c>
      <c r="C73" s="13">
        <f t="shared" si="2"/>
        <v>40837.400999999998</v>
      </c>
      <c r="D73" t="str">
        <f t="shared" si="3"/>
        <v>vis</v>
      </c>
      <c r="E73" s="8">
        <f>VLOOKUP(C73,'Active 1'!C$21:E$973,3,FALSE)</f>
        <v>7061.981591874086</v>
      </c>
      <c r="F73" s="3" t="s">
        <v>82</v>
      </c>
      <c r="G73" t="str">
        <f t="shared" si="4"/>
        <v>40837.401</v>
      </c>
      <c r="H73" s="13">
        <f t="shared" si="5"/>
        <v>-19116</v>
      </c>
      <c r="I73" s="112" t="s">
        <v>479</v>
      </c>
      <c r="J73" s="113" t="s">
        <v>480</v>
      </c>
      <c r="K73" s="112">
        <v>-19116</v>
      </c>
      <c r="L73" s="112" t="s">
        <v>416</v>
      </c>
      <c r="M73" s="113" t="s">
        <v>274</v>
      </c>
      <c r="N73" s="113"/>
      <c r="O73" s="114" t="s">
        <v>446</v>
      </c>
      <c r="P73" s="114" t="s">
        <v>481</v>
      </c>
    </row>
    <row r="74" spans="1:16" ht="13.5" thickBot="1">
      <c r="A74" s="13" t="str">
        <f t="shared" si="0"/>
        <v> ORI 121 </v>
      </c>
      <c r="B74" s="3" t="str">
        <f t="shared" si="1"/>
        <v>I</v>
      </c>
      <c r="C74" s="13">
        <f t="shared" si="2"/>
        <v>40848.400999999998</v>
      </c>
      <c r="D74" t="str">
        <f t="shared" si="3"/>
        <v>vis</v>
      </c>
      <c r="E74" s="8">
        <f>VLOOKUP(C74,'Active 1'!C$21:E$973,3,FALSE)</f>
        <v>7080.0109697290991</v>
      </c>
      <c r="F74" s="3" t="s">
        <v>82</v>
      </c>
      <c r="G74" t="str">
        <f t="shared" si="4"/>
        <v>40848.401</v>
      </c>
      <c r="H74" s="13">
        <f t="shared" si="5"/>
        <v>-19098</v>
      </c>
      <c r="I74" s="112" t="s">
        <v>482</v>
      </c>
      <c r="J74" s="113" t="s">
        <v>483</v>
      </c>
      <c r="K74" s="112">
        <v>-19098</v>
      </c>
      <c r="L74" s="112" t="s">
        <v>477</v>
      </c>
      <c r="M74" s="113" t="s">
        <v>274</v>
      </c>
      <c r="N74" s="113"/>
      <c r="O74" s="114" t="s">
        <v>446</v>
      </c>
      <c r="P74" s="114" t="s">
        <v>481</v>
      </c>
    </row>
    <row r="75" spans="1:16" ht="13.5" thickBot="1">
      <c r="A75" s="13" t="str">
        <f t="shared" ref="A75:A138" si="6">P75</f>
        <v> BRNO 12 </v>
      </c>
      <c r="B75" s="3" t="str">
        <f t="shared" ref="B75:B138" si="7">IF(H75=INT(H75),"I","II")</f>
        <v>I</v>
      </c>
      <c r="C75" s="13">
        <f t="shared" ref="C75:C138" si="8">1*G75</f>
        <v>40887.434000000001</v>
      </c>
      <c r="D75" t="str">
        <f t="shared" ref="D75:D138" si="9">VLOOKUP(F75,I$1:J$5,2,FALSE)</f>
        <v>vis</v>
      </c>
      <c r="E75" s="8">
        <f>VLOOKUP(C75,'Active 1'!C$21:E$973,3,FALSE)</f>
        <v>7143.9873975304445</v>
      </c>
      <c r="F75" s="3" t="s">
        <v>82</v>
      </c>
      <c r="G75" t="str">
        <f t="shared" ref="G75:G138" si="10">MID(I75,3,LEN(I75)-3)</f>
        <v>40887.434</v>
      </c>
      <c r="H75" s="13">
        <f t="shared" ref="H75:H138" si="11">1*K75</f>
        <v>-19034</v>
      </c>
      <c r="I75" s="112" t="s">
        <v>484</v>
      </c>
      <c r="J75" s="113" t="s">
        <v>485</v>
      </c>
      <c r="K75" s="112">
        <v>-19034</v>
      </c>
      <c r="L75" s="112" t="s">
        <v>408</v>
      </c>
      <c r="M75" s="113" t="s">
        <v>398</v>
      </c>
      <c r="N75" s="113"/>
      <c r="O75" s="114" t="s">
        <v>399</v>
      </c>
      <c r="P75" s="114" t="s">
        <v>486</v>
      </c>
    </row>
    <row r="76" spans="1:16" ht="13.5" thickBot="1">
      <c r="A76" s="13" t="str">
        <f t="shared" si="6"/>
        <v> ORI 126 </v>
      </c>
      <c r="B76" s="3" t="str">
        <f t="shared" si="7"/>
        <v>I</v>
      </c>
      <c r="C76" s="13">
        <f t="shared" si="8"/>
        <v>41148.571000000004</v>
      </c>
      <c r="D76" t="str">
        <f t="shared" si="9"/>
        <v>vis</v>
      </c>
      <c r="E76" s="8">
        <f>VLOOKUP(C76,'Active 1'!C$21:E$973,3,FALSE)</f>
        <v>7571.9999107054164</v>
      </c>
      <c r="F76" s="3" t="s">
        <v>82</v>
      </c>
      <c r="G76" t="str">
        <f t="shared" si="10"/>
        <v>41148.571</v>
      </c>
      <c r="H76" s="13">
        <f t="shared" si="11"/>
        <v>-18606</v>
      </c>
      <c r="I76" s="112" t="s">
        <v>487</v>
      </c>
      <c r="J76" s="113" t="s">
        <v>488</v>
      </c>
      <c r="K76" s="112">
        <v>-18606</v>
      </c>
      <c r="L76" s="112" t="s">
        <v>489</v>
      </c>
      <c r="M76" s="113" t="s">
        <v>274</v>
      </c>
      <c r="N76" s="113"/>
      <c r="O76" s="114" t="s">
        <v>275</v>
      </c>
      <c r="P76" s="114" t="s">
        <v>490</v>
      </c>
    </row>
    <row r="77" spans="1:16" ht="13.5" thickBot="1">
      <c r="A77" s="13" t="str">
        <f t="shared" si="6"/>
        <v> ORI 126 </v>
      </c>
      <c r="B77" s="3" t="str">
        <f t="shared" si="7"/>
        <v>I</v>
      </c>
      <c r="C77" s="13">
        <f t="shared" si="8"/>
        <v>41156.519999999997</v>
      </c>
      <c r="D77" t="str">
        <f t="shared" si="9"/>
        <v>vis</v>
      </c>
      <c r="E77" s="8">
        <f>VLOOKUP(C77,'Active 1'!C$21:E$973,3,FALSE)</f>
        <v>7585.0285947571783</v>
      </c>
      <c r="F77" s="3" t="s">
        <v>82</v>
      </c>
      <c r="G77" t="str">
        <f t="shared" si="10"/>
        <v>41156.520</v>
      </c>
      <c r="H77" s="13">
        <f t="shared" si="11"/>
        <v>-18593</v>
      </c>
      <c r="I77" s="112" t="s">
        <v>491</v>
      </c>
      <c r="J77" s="113" t="s">
        <v>492</v>
      </c>
      <c r="K77" s="112">
        <v>-18593</v>
      </c>
      <c r="L77" s="112" t="s">
        <v>437</v>
      </c>
      <c r="M77" s="113" t="s">
        <v>274</v>
      </c>
      <c r="N77" s="113"/>
      <c r="O77" s="114" t="s">
        <v>275</v>
      </c>
      <c r="P77" s="114" t="s">
        <v>490</v>
      </c>
    </row>
    <row r="78" spans="1:16" ht="13.5" thickBot="1">
      <c r="A78" s="13" t="str">
        <f t="shared" si="6"/>
        <v> ORI 126 </v>
      </c>
      <c r="B78" s="3" t="str">
        <f t="shared" si="7"/>
        <v>I</v>
      </c>
      <c r="C78" s="13">
        <f t="shared" si="8"/>
        <v>41159.544999999998</v>
      </c>
      <c r="D78" t="str">
        <f t="shared" si="9"/>
        <v>vis</v>
      </c>
      <c r="E78" s="8">
        <f>VLOOKUP(C78,'Active 1'!C$21:E$973,3,FALSE)</f>
        <v>7589.9866736673093</v>
      </c>
      <c r="F78" s="3" t="s">
        <v>82</v>
      </c>
      <c r="G78" t="str">
        <f t="shared" si="10"/>
        <v>41159.545</v>
      </c>
      <c r="H78" s="13">
        <f t="shared" si="11"/>
        <v>-18588</v>
      </c>
      <c r="I78" s="112" t="s">
        <v>493</v>
      </c>
      <c r="J78" s="113" t="s">
        <v>494</v>
      </c>
      <c r="K78" s="112">
        <v>-18588</v>
      </c>
      <c r="L78" s="112" t="s">
        <v>427</v>
      </c>
      <c r="M78" s="113" t="s">
        <v>274</v>
      </c>
      <c r="N78" s="113"/>
      <c r="O78" s="114" t="s">
        <v>275</v>
      </c>
      <c r="P78" s="114" t="s">
        <v>490</v>
      </c>
    </row>
    <row r="79" spans="1:16" ht="13.5" thickBot="1">
      <c r="A79" s="13" t="str">
        <f t="shared" si="6"/>
        <v>IBVS 647 </v>
      </c>
      <c r="B79" s="3" t="str">
        <f t="shared" si="7"/>
        <v>I</v>
      </c>
      <c r="C79" s="13">
        <f t="shared" si="8"/>
        <v>41186.400600000001</v>
      </c>
      <c r="D79" t="str">
        <f t="shared" si="9"/>
        <v>vis</v>
      </c>
      <c r="E79" s="8">
        <f>VLOOKUP(C79,'Active 1'!C$21:E$973,3,FALSE)</f>
        <v>7634.0039245694134</v>
      </c>
      <c r="F79" s="3" t="s">
        <v>82</v>
      </c>
      <c r="G79" t="str">
        <f t="shared" si="10"/>
        <v>41186.4006</v>
      </c>
      <c r="H79" s="13">
        <f t="shared" si="11"/>
        <v>-18544</v>
      </c>
      <c r="I79" s="112" t="s">
        <v>495</v>
      </c>
      <c r="J79" s="113" t="s">
        <v>496</v>
      </c>
      <c r="K79" s="112">
        <v>-18544</v>
      </c>
      <c r="L79" s="112" t="s">
        <v>497</v>
      </c>
      <c r="M79" s="113" t="s">
        <v>370</v>
      </c>
      <c r="N79" s="113" t="s">
        <v>371</v>
      </c>
      <c r="O79" s="114" t="s">
        <v>498</v>
      </c>
      <c r="P79" s="115" t="s">
        <v>499</v>
      </c>
    </row>
    <row r="80" spans="1:16" ht="13.5" thickBot="1">
      <c r="A80" s="13" t="str">
        <f t="shared" si="6"/>
        <v>IBVS 668 </v>
      </c>
      <c r="B80" s="3" t="str">
        <f t="shared" si="7"/>
        <v>I</v>
      </c>
      <c r="C80" s="13">
        <f t="shared" si="8"/>
        <v>41210.805</v>
      </c>
      <c r="D80" t="str">
        <f t="shared" si="9"/>
        <v>vis</v>
      </c>
      <c r="E80" s="8">
        <f>VLOOKUP(C80,'Active 1'!C$21:E$973,3,FALSE)</f>
        <v>7674.0035744716752</v>
      </c>
      <c r="F80" s="3" t="s">
        <v>82</v>
      </c>
      <c r="G80" t="str">
        <f t="shared" si="10"/>
        <v>41210.805</v>
      </c>
      <c r="H80" s="13">
        <f t="shared" si="11"/>
        <v>-18504</v>
      </c>
      <c r="I80" s="112" t="s">
        <v>500</v>
      </c>
      <c r="J80" s="113" t="s">
        <v>501</v>
      </c>
      <c r="K80" s="112">
        <v>-18504</v>
      </c>
      <c r="L80" s="112" t="s">
        <v>502</v>
      </c>
      <c r="M80" s="113" t="s">
        <v>370</v>
      </c>
      <c r="N80" s="113" t="s">
        <v>371</v>
      </c>
      <c r="O80" s="114" t="s">
        <v>503</v>
      </c>
      <c r="P80" s="115" t="s">
        <v>504</v>
      </c>
    </row>
    <row r="81" spans="1:16" ht="13.5" thickBot="1">
      <c r="A81" s="13" t="str">
        <f t="shared" si="6"/>
        <v>IBVS 668 </v>
      </c>
      <c r="B81" s="3" t="str">
        <f t="shared" si="7"/>
        <v>I</v>
      </c>
      <c r="C81" s="13">
        <f t="shared" si="8"/>
        <v>41213.858</v>
      </c>
      <c r="D81" t="str">
        <f t="shared" si="9"/>
        <v>vis</v>
      </c>
      <c r="E81" s="8">
        <f>VLOOKUP(C81,'Active 1'!C$21:E$973,3,FALSE)</f>
        <v>7679.0075463436169</v>
      </c>
      <c r="F81" s="3" t="s">
        <v>82</v>
      </c>
      <c r="G81" t="str">
        <f t="shared" si="10"/>
        <v>41213.858</v>
      </c>
      <c r="H81" s="13">
        <f t="shared" si="11"/>
        <v>-18499</v>
      </c>
      <c r="I81" s="112" t="s">
        <v>505</v>
      </c>
      <c r="J81" s="113" t="s">
        <v>506</v>
      </c>
      <c r="K81" s="112">
        <v>-18499</v>
      </c>
      <c r="L81" s="112" t="s">
        <v>477</v>
      </c>
      <c r="M81" s="113" t="s">
        <v>370</v>
      </c>
      <c r="N81" s="113" t="s">
        <v>371</v>
      </c>
      <c r="O81" s="114" t="s">
        <v>503</v>
      </c>
      <c r="P81" s="115" t="s">
        <v>504</v>
      </c>
    </row>
    <row r="82" spans="1:16" ht="13.5" thickBot="1">
      <c r="A82" s="13" t="str">
        <f t="shared" si="6"/>
        <v> ORI 127 </v>
      </c>
      <c r="B82" s="3" t="str">
        <f t="shared" si="7"/>
        <v>I</v>
      </c>
      <c r="C82" s="13">
        <f t="shared" si="8"/>
        <v>41230.324999999997</v>
      </c>
      <c r="D82" t="str">
        <f t="shared" si="9"/>
        <v>vis</v>
      </c>
      <c r="E82" s="8">
        <f>VLOOKUP(C82,'Active 1'!C$21:E$973,3,FALSE)</f>
        <v>7705.9975249925665</v>
      </c>
      <c r="F82" s="3" t="s">
        <v>82</v>
      </c>
      <c r="G82" t="str">
        <f t="shared" si="10"/>
        <v>41230.325</v>
      </c>
      <c r="H82" s="13">
        <f t="shared" si="11"/>
        <v>-18472</v>
      </c>
      <c r="I82" s="112" t="s">
        <v>507</v>
      </c>
      <c r="J82" s="113" t="s">
        <v>508</v>
      </c>
      <c r="K82" s="112">
        <v>-18472</v>
      </c>
      <c r="L82" s="112" t="s">
        <v>440</v>
      </c>
      <c r="M82" s="113" t="s">
        <v>274</v>
      </c>
      <c r="N82" s="113"/>
      <c r="O82" s="114" t="s">
        <v>275</v>
      </c>
      <c r="P82" s="114" t="s">
        <v>509</v>
      </c>
    </row>
    <row r="83" spans="1:16" ht="13.5" thickBot="1">
      <c r="A83" s="13" t="str">
        <f t="shared" si="6"/>
        <v>IBVS 668 </v>
      </c>
      <c r="B83" s="3" t="str">
        <f t="shared" si="7"/>
        <v>I</v>
      </c>
      <c r="C83" s="13">
        <f t="shared" si="8"/>
        <v>41276.697</v>
      </c>
      <c r="D83" t="str">
        <f t="shared" si="9"/>
        <v>vis</v>
      </c>
      <c r="E83" s="8">
        <f>VLOOKUP(C83,'Active 1'!C$21:E$973,3,FALSE)</f>
        <v>7782.0028258919065</v>
      </c>
      <c r="F83" s="3" t="s">
        <v>82</v>
      </c>
      <c r="G83" t="str">
        <f t="shared" si="10"/>
        <v>41276.697</v>
      </c>
      <c r="H83" s="13">
        <f t="shared" si="11"/>
        <v>-18396</v>
      </c>
      <c r="I83" s="112" t="s">
        <v>510</v>
      </c>
      <c r="J83" s="113" t="s">
        <v>511</v>
      </c>
      <c r="K83" s="112">
        <v>-18396</v>
      </c>
      <c r="L83" s="112" t="s">
        <v>502</v>
      </c>
      <c r="M83" s="113" t="s">
        <v>370</v>
      </c>
      <c r="N83" s="113" t="s">
        <v>371</v>
      </c>
      <c r="O83" s="114" t="s">
        <v>503</v>
      </c>
      <c r="P83" s="115" t="s">
        <v>504</v>
      </c>
    </row>
    <row r="84" spans="1:16" ht="13.5" thickBot="1">
      <c r="A84" s="13" t="str">
        <f t="shared" si="6"/>
        <v> BBS 5 </v>
      </c>
      <c r="B84" s="3" t="str">
        <f t="shared" si="7"/>
        <v>I</v>
      </c>
      <c r="C84" s="13">
        <f t="shared" si="8"/>
        <v>41560.396999999997</v>
      </c>
      <c r="D84" t="str">
        <f t="shared" si="9"/>
        <v>vis</v>
      </c>
      <c r="E84" s="8">
        <f>VLOOKUP(C84,'Active 1'!C$21:E$973,3,FALSE)</f>
        <v>8246.9968711162037</v>
      </c>
      <c r="F84" s="3" t="s">
        <v>82</v>
      </c>
      <c r="G84" t="str">
        <f t="shared" si="10"/>
        <v>41560.397</v>
      </c>
      <c r="H84" s="13">
        <f t="shared" si="11"/>
        <v>-17931</v>
      </c>
      <c r="I84" s="112" t="s">
        <v>512</v>
      </c>
      <c r="J84" s="113" t="s">
        <v>513</v>
      </c>
      <c r="K84" s="112">
        <v>-17931</v>
      </c>
      <c r="L84" s="112" t="s">
        <v>489</v>
      </c>
      <c r="M84" s="113" t="s">
        <v>274</v>
      </c>
      <c r="N84" s="113"/>
      <c r="O84" s="114" t="s">
        <v>275</v>
      </c>
      <c r="P84" s="114" t="s">
        <v>514</v>
      </c>
    </row>
    <row r="85" spans="1:16" ht="13.5" thickBot="1">
      <c r="A85" s="13" t="str">
        <f t="shared" si="6"/>
        <v> HABZ 80 </v>
      </c>
      <c r="B85" s="3" t="str">
        <f t="shared" si="7"/>
        <v>I</v>
      </c>
      <c r="C85" s="13">
        <f t="shared" si="8"/>
        <v>41599.455000000002</v>
      </c>
      <c r="D85" t="str">
        <f t="shared" si="9"/>
        <v>vis</v>
      </c>
      <c r="E85" s="8">
        <f>VLOOKUP(C85,'Active 1'!C$21:E$973,3,FALSE)</f>
        <v>8311.0142747763111</v>
      </c>
      <c r="F85" s="3" t="s">
        <v>82</v>
      </c>
      <c r="G85" t="str">
        <f t="shared" si="10"/>
        <v>41599.455</v>
      </c>
      <c r="H85" s="13">
        <f t="shared" si="11"/>
        <v>-17867</v>
      </c>
      <c r="I85" s="112" t="s">
        <v>515</v>
      </c>
      <c r="J85" s="113" t="s">
        <v>516</v>
      </c>
      <c r="K85" s="112">
        <v>-17867</v>
      </c>
      <c r="L85" s="112" t="s">
        <v>517</v>
      </c>
      <c r="M85" s="113" t="s">
        <v>286</v>
      </c>
      <c r="N85" s="113"/>
      <c r="O85" s="114" t="s">
        <v>409</v>
      </c>
      <c r="P85" s="114" t="s">
        <v>410</v>
      </c>
    </row>
    <row r="86" spans="1:16" ht="13.5" thickBot="1">
      <c r="A86" s="13" t="str">
        <f t="shared" si="6"/>
        <v> HABZ 80 </v>
      </c>
      <c r="B86" s="3" t="str">
        <f t="shared" si="7"/>
        <v>I</v>
      </c>
      <c r="C86" s="13">
        <f t="shared" si="8"/>
        <v>41601.292999999998</v>
      </c>
      <c r="D86" t="str">
        <f t="shared" si="9"/>
        <v>vis</v>
      </c>
      <c r="E86" s="8">
        <f>VLOOKUP(C86,'Active 1'!C$21:E$973,3,FALSE)</f>
        <v>8314.0268199124439</v>
      </c>
      <c r="F86" s="3" t="s">
        <v>82</v>
      </c>
      <c r="G86" t="str">
        <f t="shared" si="10"/>
        <v>41601.293</v>
      </c>
      <c r="H86" s="13">
        <f t="shared" si="11"/>
        <v>-17864</v>
      </c>
      <c r="I86" s="112" t="s">
        <v>518</v>
      </c>
      <c r="J86" s="113" t="s">
        <v>519</v>
      </c>
      <c r="K86" s="112">
        <v>-17864</v>
      </c>
      <c r="L86" s="112" t="s">
        <v>520</v>
      </c>
      <c r="M86" s="113" t="s">
        <v>286</v>
      </c>
      <c r="N86" s="113"/>
      <c r="O86" s="114" t="s">
        <v>409</v>
      </c>
      <c r="P86" s="114" t="s">
        <v>410</v>
      </c>
    </row>
    <row r="87" spans="1:16" ht="13.5" thickBot="1">
      <c r="A87" s="13" t="str">
        <f t="shared" si="6"/>
        <v>IBVS 937 </v>
      </c>
      <c r="B87" s="3" t="str">
        <f t="shared" si="7"/>
        <v>I</v>
      </c>
      <c r="C87" s="13">
        <f t="shared" si="8"/>
        <v>41618.363400000002</v>
      </c>
      <c r="D87" t="str">
        <f t="shared" si="9"/>
        <v>vis</v>
      </c>
      <c r="E87" s="8">
        <f>VLOOKUP(C87,'Active 1'!C$21:E$973,3,FALSE)</f>
        <v>8342.0057918884704</v>
      </c>
      <c r="F87" s="3" t="s">
        <v>82</v>
      </c>
      <c r="G87" t="str">
        <f t="shared" si="10"/>
        <v>41618.3634</v>
      </c>
      <c r="H87" s="13">
        <f t="shared" si="11"/>
        <v>-17836</v>
      </c>
      <c r="I87" s="112" t="s">
        <v>521</v>
      </c>
      <c r="J87" s="113" t="s">
        <v>522</v>
      </c>
      <c r="K87" s="112">
        <v>-17836</v>
      </c>
      <c r="L87" s="112" t="s">
        <v>523</v>
      </c>
      <c r="M87" s="113" t="s">
        <v>370</v>
      </c>
      <c r="N87" s="113" t="s">
        <v>371</v>
      </c>
      <c r="O87" s="114" t="s">
        <v>524</v>
      </c>
      <c r="P87" s="115" t="s">
        <v>525</v>
      </c>
    </row>
    <row r="88" spans="1:16" ht="13.5" thickBot="1">
      <c r="A88" s="13" t="str">
        <f t="shared" si="6"/>
        <v>IBVS 937 </v>
      </c>
      <c r="B88" s="3" t="str">
        <f t="shared" si="7"/>
        <v>I</v>
      </c>
      <c r="C88" s="13">
        <f t="shared" si="8"/>
        <v>41679.370999999999</v>
      </c>
      <c r="D88" t="str">
        <f t="shared" si="9"/>
        <v>vis</v>
      </c>
      <c r="E88" s="8">
        <f>VLOOKUP(C88,'Active 1'!C$21:E$973,3,FALSE)</f>
        <v>8441.9993439273312</v>
      </c>
      <c r="F88" s="3" t="s">
        <v>82</v>
      </c>
      <c r="G88" t="str">
        <f t="shared" si="10"/>
        <v>41679.371</v>
      </c>
      <c r="H88" s="13">
        <f t="shared" si="11"/>
        <v>-17736</v>
      </c>
      <c r="I88" s="112" t="s">
        <v>526</v>
      </c>
      <c r="J88" s="113" t="s">
        <v>527</v>
      </c>
      <c r="K88" s="112">
        <v>-17736</v>
      </c>
      <c r="L88" s="112" t="s">
        <v>502</v>
      </c>
      <c r="M88" s="113" t="s">
        <v>370</v>
      </c>
      <c r="N88" s="113" t="s">
        <v>371</v>
      </c>
      <c r="O88" s="114" t="s">
        <v>528</v>
      </c>
      <c r="P88" s="115" t="s">
        <v>525</v>
      </c>
    </row>
    <row r="89" spans="1:16" ht="13.5" thickBot="1">
      <c r="A89" s="13" t="str">
        <f t="shared" si="6"/>
        <v>IBVS 937 </v>
      </c>
      <c r="B89" s="3" t="str">
        <f t="shared" si="7"/>
        <v>II</v>
      </c>
      <c r="C89" s="13">
        <f t="shared" si="8"/>
        <v>41900.538</v>
      </c>
      <c r="D89" t="str">
        <f t="shared" si="9"/>
        <v>vis</v>
      </c>
      <c r="E89" s="8">
        <f>VLOOKUP(C89,'Active 1'!C$21:E$973,3,FALSE)</f>
        <v>8804.4996541145829</v>
      </c>
      <c r="F89" s="3" t="s">
        <v>82</v>
      </c>
      <c r="G89" t="str">
        <f t="shared" si="10"/>
        <v>41900.538</v>
      </c>
      <c r="H89" s="13">
        <f t="shared" si="11"/>
        <v>-17373.5</v>
      </c>
      <c r="I89" s="112" t="s">
        <v>529</v>
      </c>
      <c r="J89" s="113" t="s">
        <v>530</v>
      </c>
      <c r="K89" s="112">
        <v>-17373.5</v>
      </c>
      <c r="L89" s="112" t="s">
        <v>531</v>
      </c>
      <c r="M89" s="113" t="s">
        <v>370</v>
      </c>
      <c r="N89" s="113" t="s">
        <v>371</v>
      </c>
      <c r="O89" s="114" t="s">
        <v>532</v>
      </c>
      <c r="P89" s="115" t="s">
        <v>525</v>
      </c>
    </row>
    <row r="90" spans="1:16" ht="13.5" thickBot="1">
      <c r="A90" s="13" t="str">
        <f t="shared" si="6"/>
        <v>IBVS 937 </v>
      </c>
      <c r="B90" s="3" t="str">
        <f t="shared" si="7"/>
        <v>I</v>
      </c>
      <c r="C90" s="13">
        <f t="shared" si="8"/>
        <v>41951.485999999997</v>
      </c>
      <c r="D90" t="str">
        <f t="shared" si="9"/>
        <v>vis</v>
      </c>
      <c r="E90" s="8">
        <f>VLOOKUP(C90,'Active 1'!C$21:E$973,3,FALSE)</f>
        <v>8888.0051762015992</v>
      </c>
      <c r="F90" s="3" t="s">
        <v>82</v>
      </c>
      <c r="G90" t="str">
        <f t="shared" si="10"/>
        <v>41951.486</v>
      </c>
      <c r="H90" s="13">
        <f t="shared" si="11"/>
        <v>-17290</v>
      </c>
      <c r="I90" s="112" t="s">
        <v>533</v>
      </c>
      <c r="J90" s="113" t="s">
        <v>534</v>
      </c>
      <c r="K90" s="112">
        <v>-17290</v>
      </c>
      <c r="L90" s="112" t="s">
        <v>535</v>
      </c>
      <c r="M90" s="113" t="s">
        <v>370</v>
      </c>
      <c r="N90" s="113" t="s">
        <v>371</v>
      </c>
      <c r="O90" s="114" t="s">
        <v>536</v>
      </c>
      <c r="P90" s="115" t="s">
        <v>525</v>
      </c>
    </row>
    <row r="91" spans="1:16" ht="13.5" thickBot="1">
      <c r="A91" s="13" t="str">
        <f t="shared" si="6"/>
        <v> HABZ 80 </v>
      </c>
      <c r="B91" s="3" t="str">
        <f t="shared" si="7"/>
        <v>I</v>
      </c>
      <c r="C91" s="13">
        <f t="shared" si="8"/>
        <v>42036.292000000001</v>
      </c>
      <c r="D91" t="str">
        <f t="shared" si="9"/>
        <v>vis</v>
      </c>
      <c r="E91" s="8">
        <f>VLOOKUP(C91,'Active 1'!C$21:E$973,3,FALSE)</f>
        <v>9027.0051233263566</v>
      </c>
      <c r="F91" s="3" t="s">
        <v>82</v>
      </c>
      <c r="G91" t="str">
        <f t="shared" si="10"/>
        <v>42036.292</v>
      </c>
      <c r="H91" s="13">
        <f t="shared" si="11"/>
        <v>-17151</v>
      </c>
      <c r="I91" s="112" t="s">
        <v>537</v>
      </c>
      <c r="J91" s="113" t="s">
        <v>538</v>
      </c>
      <c r="K91" s="112">
        <v>-17151</v>
      </c>
      <c r="L91" s="112" t="s">
        <v>539</v>
      </c>
      <c r="M91" s="113" t="s">
        <v>286</v>
      </c>
      <c r="N91" s="113"/>
      <c r="O91" s="114" t="s">
        <v>409</v>
      </c>
      <c r="P91" s="114" t="s">
        <v>410</v>
      </c>
    </row>
    <row r="92" spans="1:16" ht="13.5" thickBot="1">
      <c r="A92" s="13" t="str">
        <f t="shared" si="6"/>
        <v> MVS 7.38 </v>
      </c>
      <c r="B92" s="3" t="str">
        <f t="shared" si="7"/>
        <v>I</v>
      </c>
      <c r="C92" s="13">
        <f t="shared" si="8"/>
        <v>42369.411</v>
      </c>
      <c r="D92" t="str">
        <f t="shared" si="9"/>
        <v>vis</v>
      </c>
      <c r="E92" s="8">
        <f>VLOOKUP(C92,'Active 1'!C$21:E$973,3,FALSE)</f>
        <v>9572.998607115831</v>
      </c>
      <c r="F92" s="3" t="s">
        <v>82</v>
      </c>
      <c r="G92" t="str">
        <f t="shared" si="10"/>
        <v>42369.411</v>
      </c>
      <c r="H92" s="13">
        <f t="shared" si="11"/>
        <v>-16605</v>
      </c>
      <c r="I92" s="112" t="s">
        <v>540</v>
      </c>
      <c r="J92" s="113" t="s">
        <v>541</v>
      </c>
      <c r="K92" s="112">
        <v>-16605</v>
      </c>
      <c r="L92" s="112" t="s">
        <v>424</v>
      </c>
      <c r="M92" s="113" t="s">
        <v>398</v>
      </c>
      <c r="N92" s="113"/>
      <c r="O92" s="114" t="s">
        <v>542</v>
      </c>
      <c r="P92" s="114" t="s">
        <v>543</v>
      </c>
    </row>
    <row r="93" spans="1:16" ht="13.5" thickBot="1">
      <c r="A93" s="13" t="str">
        <f t="shared" si="6"/>
        <v> BBS 19 </v>
      </c>
      <c r="B93" s="3" t="str">
        <f t="shared" si="7"/>
        <v>II</v>
      </c>
      <c r="C93" s="13">
        <f t="shared" si="8"/>
        <v>42403.281999999999</v>
      </c>
      <c r="D93" t="str">
        <f t="shared" si="9"/>
        <v>vis</v>
      </c>
      <c r="E93" s="8">
        <f>VLOOKUP(C93,'Active 1'!C$21:E$973,3,FALSE)</f>
        <v>9628.5143396001167</v>
      </c>
      <c r="F93" s="3" t="s">
        <v>82</v>
      </c>
      <c r="G93" t="str">
        <f t="shared" si="10"/>
        <v>42403.282</v>
      </c>
      <c r="H93" s="13">
        <f t="shared" si="11"/>
        <v>-16549.5</v>
      </c>
      <c r="I93" s="112" t="s">
        <v>544</v>
      </c>
      <c r="J93" s="113" t="s">
        <v>545</v>
      </c>
      <c r="K93" s="112">
        <v>-16549.5</v>
      </c>
      <c r="L93" s="112" t="s">
        <v>546</v>
      </c>
      <c r="M93" s="113" t="s">
        <v>274</v>
      </c>
      <c r="N93" s="113"/>
      <c r="O93" s="114" t="s">
        <v>446</v>
      </c>
      <c r="P93" s="114" t="s">
        <v>547</v>
      </c>
    </row>
    <row r="94" spans="1:16" ht="13.5" thickBot="1">
      <c r="A94" s="13" t="str">
        <f t="shared" si="6"/>
        <v> BBS 20 </v>
      </c>
      <c r="B94" s="3" t="str">
        <f t="shared" si="7"/>
        <v>II</v>
      </c>
      <c r="C94" s="13">
        <f t="shared" si="8"/>
        <v>42428.288999999997</v>
      </c>
      <c r="D94" t="str">
        <f t="shared" si="9"/>
        <v>vis</v>
      </c>
      <c r="E94" s="8">
        <f>VLOOKUP(C94,'Active 1'!C$21:E$973,3,FALSE)</f>
        <v>9669.50167160196</v>
      </c>
      <c r="F94" s="3" t="s">
        <v>82</v>
      </c>
      <c r="G94" t="str">
        <f t="shared" si="10"/>
        <v>42428.289</v>
      </c>
      <c r="H94" s="13">
        <f t="shared" si="11"/>
        <v>-16508.5</v>
      </c>
      <c r="I94" s="112" t="s">
        <v>548</v>
      </c>
      <c r="J94" s="113" t="s">
        <v>549</v>
      </c>
      <c r="K94" s="112">
        <v>-16508.5</v>
      </c>
      <c r="L94" s="112" t="s">
        <v>539</v>
      </c>
      <c r="M94" s="113" t="s">
        <v>274</v>
      </c>
      <c r="N94" s="113"/>
      <c r="O94" s="114" t="s">
        <v>446</v>
      </c>
      <c r="P94" s="114" t="s">
        <v>550</v>
      </c>
    </row>
    <row r="95" spans="1:16" ht="13.5" thickBot="1">
      <c r="A95" s="13" t="str">
        <f t="shared" si="6"/>
        <v> BBS 21 </v>
      </c>
      <c r="B95" s="3" t="str">
        <f t="shared" si="7"/>
        <v>II</v>
      </c>
      <c r="C95" s="13">
        <f t="shared" si="8"/>
        <v>42467.317999999999</v>
      </c>
      <c r="D95" t="str">
        <f t="shared" si="9"/>
        <v>vis</v>
      </c>
      <c r="E95" s="8">
        <f>VLOOKUP(C95,'Active 1'!C$21:E$973,3,FALSE)</f>
        <v>9733.4715432659013</v>
      </c>
      <c r="F95" s="3" t="s">
        <v>82</v>
      </c>
      <c r="G95" t="str">
        <f t="shared" si="10"/>
        <v>42467.318</v>
      </c>
      <c r="H95" s="13">
        <f t="shared" si="11"/>
        <v>-16444.5</v>
      </c>
      <c r="I95" s="112" t="s">
        <v>551</v>
      </c>
      <c r="J95" s="113" t="s">
        <v>552</v>
      </c>
      <c r="K95" s="112">
        <v>-16444.5</v>
      </c>
      <c r="L95" s="112" t="s">
        <v>420</v>
      </c>
      <c r="M95" s="113" t="s">
        <v>274</v>
      </c>
      <c r="N95" s="113"/>
      <c r="O95" s="114" t="s">
        <v>446</v>
      </c>
      <c r="P95" s="114" t="s">
        <v>553</v>
      </c>
    </row>
    <row r="96" spans="1:16" ht="13.5" thickBot="1">
      <c r="A96" s="13" t="str">
        <f t="shared" si="6"/>
        <v> HABZ 80 </v>
      </c>
      <c r="B96" s="3" t="str">
        <f t="shared" si="7"/>
        <v>I</v>
      </c>
      <c r="C96" s="13">
        <f t="shared" si="8"/>
        <v>42712.307000000001</v>
      </c>
      <c r="D96" t="str">
        <f t="shared" si="9"/>
        <v>vis</v>
      </c>
      <c r="E96" s="8">
        <f>VLOOKUP(C96,'Active 1'!C$21:E$973,3,FALSE)</f>
        <v>10135.016929749712</v>
      </c>
      <c r="F96" s="3" t="s">
        <v>82</v>
      </c>
      <c r="G96" t="str">
        <f t="shared" si="10"/>
        <v>42712.307</v>
      </c>
      <c r="H96" s="13">
        <f t="shared" si="11"/>
        <v>-16043</v>
      </c>
      <c r="I96" s="112" t="s">
        <v>554</v>
      </c>
      <c r="J96" s="113" t="s">
        <v>555</v>
      </c>
      <c r="K96" s="112">
        <v>-16043</v>
      </c>
      <c r="L96" s="112" t="s">
        <v>520</v>
      </c>
      <c r="M96" s="113" t="s">
        <v>286</v>
      </c>
      <c r="N96" s="113"/>
      <c r="O96" s="114" t="s">
        <v>409</v>
      </c>
      <c r="P96" s="114" t="s">
        <v>410</v>
      </c>
    </row>
    <row r="97" spans="1:16" ht="13.5" thickBot="1">
      <c r="A97" s="13" t="str">
        <f t="shared" si="6"/>
        <v> BBS 25 </v>
      </c>
      <c r="B97" s="3" t="str">
        <f t="shared" si="7"/>
        <v>I</v>
      </c>
      <c r="C97" s="13">
        <f t="shared" si="8"/>
        <v>42748.302000000003</v>
      </c>
      <c r="D97" t="str">
        <f t="shared" si="9"/>
        <v>vis</v>
      </c>
      <c r="E97" s="8">
        <f>VLOOKUP(C97,'Active 1'!C$21:E$973,3,FALSE)</f>
        <v>10194.013971194372</v>
      </c>
      <c r="F97" s="3" t="s">
        <v>82</v>
      </c>
      <c r="G97" t="str">
        <f t="shared" si="10"/>
        <v>42748.302</v>
      </c>
      <c r="H97" s="13">
        <f t="shared" si="11"/>
        <v>-15984</v>
      </c>
      <c r="I97" s="112" t="s">
        <v>556</v>
      </c>
      <c r="J97" s="113" t="s">
        <v>557</v>
      </c>
      <c r="K97" s="112">
        <v>-15984</v>
      </c>
      <c r="L97" s="112" t="s">
        <v>437</v>
      </c>
      <c r="M97" s="113" t="s">
        <v>274</v>
      </c>
      <c r="N97" s="113"/>
      <c r="O97" s="114" t="s">
        <v>446</v>
      </c>
      <c r="P97" s="114" t="s">
        <v>558</v>
      </c>
    </row>
    <row r="98" spans="1:16" ht="13.5" thickBot="1">
      <c r="A98" s="13" t="str">
        <f t="shared" si="6"/>
        <v> BBS 25 </v>
      </c>
      <c r="B98" s="3" t="str">
        <f t="shared" si="7"/>
        <v>II</v>
      </c>
      <c r="C98" s="13">
        <f t="shared" si="8"/>
        <v>42777.24</v>
      </c>
      <c r="D98" t="str">
        <f t="shared" si="9"/>
        <v>vis</v>
      </c>
      <c r="E98" s="8">
        <f>VLOOKUP(C98,'Active 1'!C$21:E$973,3,FALSE)</f>
        <v>10241.444347227853</v>
      </c>
      <c r="F98" s="3" t="s">
        <v>82</v>
      </c>
      <c r="G98" t="str">
        <f t="shared" si="10"/>
        <v>42777.240</v>
      </c>
      <c r="H98" s="13">
        <f t="shared" si="11"/>
        <v>-15936.5</v>
      </c>
      <c r="I98" s="112" t="s">
        <v>559</v>
      </c>
      <c r="J98" s="113" t="s">
        <v>560</v>
      </c>
      <c r="K98" s="112">
        <v>-15936.5</v>
      </c>
      <c r="L98" s="112" t="s">
        <v>561</v>
      </c>
      <c r="M98" s="113" t="s">
        <v>274</v>
      </c>
      <c r="N98" s="113"/>
      <c r="O98" s="114" t="s">
        <v>446</v>
      </c>
      <c r="P98" s="114" t="s">
        <v>558</v>
      </c>
    </row>
    <row r="99" spans="1:16" ht="13.5" thickBot="1">
      <c r="A99" s="13" t="str">
        <f t="shared" si="6"/>
        <v> BBS 26 </v>
      </c>
      <c r="B99" s="3" t="str">
        <f t="shared" si="7"/>
        <v>I</v>
      </c>
      <c r="C99" s="13">
        <f t="shared" si="8"/>
        <v>42787.330999999998</v>
      </c>
      <c r="D99" t="str">
        <f t="shared" si="9"/>
        <v>vis</v>
      </c>
      <c r="E99" s="8">
        <f>VLOOKUP(C99,'Active 1'!C$21:E$973,3,FALSE)</f>
        <v>10257.983842858303</v>
      </c>
      <c r="F99" s="3" t="s">
        <v>82</v>
      </c>
      <c r="G99" t="str">
        <f t="shared" si="10"/>
        <v>42787.331</v>
      </c>
      <c r="H99" s="13">
        <f t="shared" si="11"/>
        <v>-15920</v>
      </c>
      <c r="I99" s="112" t="s">
        <v>562</v>
      </c>
      <c r="J99" s="113" t="s">
        <v>563</v>
      </c>
      <c r="K99" s="112">
        <v>-15920</v>
      </c>
      <c r="L99" s="112" t="s">
        <v>440</v>
      </c>
      <c r="M99" s="113" t="s">
        <v>274</v>
      </c>
      <c r="N99" s="113"/>
      <c r="O99" s="114" t="s">
        <v>446</v>
      </c>
      <c r="P99" s="114" t="s">
        <v>564</v>
      </c>
    </row>
    <row r="100" spans="1:16" ht="13.5" thickBot="1">
      <c r="A100" s="13" t="str">
        <f t="shared" si="6"/>
        <v> BBS 26 </v>
      </c>
      <c r="B100" s="3" t="str">
        <f t="shared" si="7"/>
        <v>II</v>
      </c>
      <c r="C100" s="13">
        <f t="shared" si="8"/>
        <v>42827.294000000002</v>
      </c>
      <c r="D100" t="str">
        <f t="shared" si="9"/>
        <v>vis</v>
      </c>
      <c r="E100" s="8">
        <f>VLOOKUP(C100,'Active 1'!C$21:E$973,3,FALSE)</f>
        <v>10323.484572605572</v>
      </c>
      <c r="F100" s="3" t="s">
        <v>82</v>
      </c>
      <c r="G100" t="str">
        <f t="shared" si="10"/>
        <v>42827.294</v>
      </c>
      <c r="H100" s="13">
        <f t="shared" si="11"/>
        <v>-15854.5</v>
      </c>
      <c r="I100" s="112" t="s">
        <v>565</v>
      </c>
      <c r="J100" s="113" t="s">
        <v>566</v>
      </c>
      <c r="K100" s="112">
        <v>-15854.5</v>
      </c>
      <c r="L100" s="112" t="s">
        <v>489</v>
      </c>
      <c r="M100" s="113" t="s">
        <v>274</v>
      </c>
      <c r="N100" s="113"/>
      <c r="O100" s="114" t="s">
        <v>567</v>
      </c>
      <c r="P100" s="114" t="s">
        <v>564</v>
      </c>
    </row>
    <row r="101" spans="1:16" ht="13.5" thickBot="1">
      <c r="A101" s="13" t="str">
        <f t="shared" si="6"/>
        <v> BBS 26 </v>
      </c>
      <c r="B101" s="3" t="str">
        <f t="shared" si="7"/>
        <v>II</v>
      </c>
      <c r="C101" s="13">
        <f t="shared" si="8"/>
        <v>42838.3</v>
      </c>
      <c r="D101" t="str">
        <f t="shared" si="9"/>
        <v>vis</v>
      </c>
      <c r="E101" s="8">
        <f>VLOOKUP(C101,'Active 1'!C$21:E$973,3,FALSE)</f>
        <v>10341.52378466669</v>
      </c>
      <c r="F101" s="3" t="s">
        <v>82</v>
      </c>
      <c r="G101" t="str">
        <f t="shared" si="10"/>
        <v>42838.300</v>
      </c>
      <c r="H101" s="13">
        <f t="shared" si="11"/>
        <v>-15836.5</v>
      </c>
      <c r="I101" s="112" t="s">
        <v>568</v>
      </c>
      <c r="J101" s="113" t="s">
        <v>569</v>
      </c>
      <c r="K101" s="112">
        <v>-15836.5</v>
      </c>
      <c r="L101" s="112" t="s">
        <v>570</v>
      </c>
      <c r="M101" s="113" t="s">
        <v>274</v>
      </c>
      <c r="N101" s="113"/>
      <c r="O101" s="114" t="s">
        <v>567</v>
      </c>
      <c r="P101" s="114" t="s">
        <v>564</v>
      </c>
    </row>
    <row r="102" spans="1:16" ht="13.5" thickBot="1">
      <c r="A102" s="13" t="str">
        <f t="shared" si="6"/>
        <v>IBVS 1358 </v>
      </c>
      <c r="B102" s="3" t="str">
        <f t="shared" si="7"/>
        <v>I</v>
      </c>
      <c r="C102" s="13">
        <f t="shared" si="8"/>
        <v>43012.4755</v>
      </c>
      <c r="D102" t="str">
        <f t="shared" si="9"/>
        <v>vis</v>
      </c>
      <c r="E102" s="8">
        <f>VLOOKUP(C102,'Active 1'!C$21:E$973,3,FALSE)</f>
        <v>10627.003412174494</v>
      </c>
      <c r="F102" s="3" t="s">
        <v>82</v>
      </c>
      <c r="G102" t="str">
        <f t="shared" si="10"/>
        <v>43012.4755</v>
      </c>
      <c r="H102" s="13">
        <f t="shared" si="11"/>
        <v>-15551</v>
      </c>
      <c r="I102" s="112" t="s">
        <v>571</v>
      </c>
      <c r="J102" s="113" t="s">
        <v>572</v>
      </c>
      <c r="K102" s="112">
        <v>-15551</v>
      </c>
      <c r="L102" s="112" t="s">
        <v>573</v>
      </c>
      <c r="M102" s="113" t="s">
        <v>370</v>
      </c>
      <c r="N102" s="113" t="s">
        <v>371</v>
      </c>
      <c r="O102" s="114" t="s">
        <v>574</v>
      </c>
      <c r="P102" s="115" t="s">
        <v>575</v>
      </c>
    </row>
    <row r="103" spans="1:16" ht="13.5" thickBot="1">
      <c r="A103" s="13" t="str">
        <f t="shared" si="6"/>
        <v> BBS 29 </v>
      </c>
      <c r="B103" s="3" t="str">
        <f t="shared" si="7"/>
        <v>I</v>
      </c>
      <c r="C103" s="13">
        <f t="shared" si="8"/>
        <v>43012.495999999999</v>
      </c>
      <c r="D103" t="str">
        <f t="shared" si="9"/>
        <v>vis</v>
      </c>
      <c r="E103" s="8">
        <f>VLOOKUP(C103,'Active 1'!C$21:E$973,3,FALSE)</f>
        <v>10627.037012378676</v>
      </c>
      <c r="F103" s="3" t="s">
        <v>82</v>
      </c>
      <c r="G103" t="str">
        <f t="shared" si="10"/>
        <v>43012.496</v>
      </c>
      <c r="H103" s="13">
        <f t="shared" si="11"/>
        <v>-15551</v>
      </c>
      <c r="I103" s="112" t="s">
        <v>576</v>
      </c>
      <c r="J103" s="113" t="s">
        <v>577</v>
      </c>
      <c r="K103" s="112">
        <v>-15551</v>
      </c>
      <c r="L103" s="112" t="s">
        <v>578</v>
      </c>
      <c r="M103" s="113" t="s">
        <v>274</v>
      </c>
      <c r="N103" s="113"/>
      <c r="O103" s="114" t="s">
        <v>567</v>
      </c>
      <c r="P103" s="114" t="s">
        <v>277</v>
      </c>
    </row>
    <row r="104" spans="1:16" ht="13.5" thickBot="1">
      <c r="A104" s="13" t="str">
        <f t="shared" si="6"/>
        <v>IBVS 2321 </v>
      </c>
      <c r="B104" s="3" t="str">
        <f t="shared" si="7"/>
        <v>I</v>
      </c>
      <c r="C104" s="13">
        <f t="shared" si="8"/>
        <v>43033.830699999999</v>
      </c>
      <c r="D104" t="str">
        <f t="shared" si="9"/>
        <v>vis</v>
      </c>
      <c r="E104" s="8">
        <f>VLOOKUP(C104,'Active 1'!C$21:E$973,3,FALSE)</f>
        <v>10662.005318535344</v>
      </c>
      <c r="F104" s="3" t="s">
        <v>82</v>
      </c>
      <c r="G104" t="str">
        <f t="shared" si="10"/>
        <v>43033.8307</v>
      </c>
      <c r="H104" s="13">
        <f t="shared" si="11"/>
        <v>-15516</v>
      </c>
      <c r="I104" s="112" t="s">
        <v>579</v>
      </c>
      <c r="J104" s="113" t="s">
        <v>580</v>
      </c>
      <c r="K104" s="112">
        <v>-15516</v>
      </c>
      <c r="L104" s="112" t="s">
        <v>581</v>
      </c>
      <c r="M104" s="113" t="s">
        <v>370</v>
      </c>
      <c r="N104" s="113" t="s">
        <v>371</v>
      </c>
      <c r="O104" s="114" t="s">
        <v>582</v>
      </c>
      <c r="P104" s="115" t="s">
        <v>583</v>
      </c>
    </row>
    <row r="105" spans="1:16" ht="13.5" thickBot="1">
      <c r="A105" s="13" t="str">
        <f t="shared" si="6"/>
        <v>IBVS 2321 </v>
      </c>
      <c r="B105" s="3" t="str">
        <f t="shared" si="7"/>
        <v>II</v>
      </c>
      <c r="C105" s="13">
        <f t="shared" si="8"/>
        <v>43034.745999999999</v>
      </c>
      <c r="D105" t="str">
        <f t="shared" si="9"/>
        <v>vis</v>
      </c>
      <c r="E105" s="8">
        <f>VLOOKUP(C105,'Active 1'!C$21:E$973,3,FALSE)</f>
        <v>10663.505526676317</v>
      </c>
      <c r="F105" s="3" t="s">
        <v>82</v>
      </c>
      <c r="G105" t="str">
        <f t="shared" si="10"/>
        <v>43034.7460</v>
      </c>
      <c r="H105" s="13">
        <f t="shared" si="11"/>
        <v>-15514.5</v>
      </c>
      <c r="I105" s="112" t="s">
        <v>584</v>
      </c>
      <c r="J105" s="113" t="s">
        <v>585</v>
      </c>
      <c r="K105" s="112">
        <v>-15514.5</v>
      </c>
      <c r="L105" s="112" t="s">
        <v>586</v>
      </c>
      <c r="M105" s="113" t="s">
        <v>370</v>
      </c>
      <c r="N105" s="113" t="s">
        <v>371</v>
      </c>
      <c r="O105" s="114" t="s">
        <v>582</v>
      </c>
      <c r="P105" s="115" t="s">
        <v>583</v>
      </c>
    </row>
    <row r="106" spans="1:16" ht="13.5" thickBot="1">
      <c r="A106" s="13" t="str">
        <f t="shared" si="6"/>
        <v> BBS 30 </v>
      </c>
      <c r="B106" s="3" t="str">
        <f t="shared" si="7"/>
        <v>I</v>
      </c>
      <c r="C106" s="13">
        <f t="shared" si="8"/>
        <v>43042.385000000002</v>
      </c>
      <c r="D106" t="str">
        <f t="shared" si="9"/>
        <v>vis</v>
      </c>
      <c r="E106" s="8">
        <f>VLOOKUP(C106,'Active 1'!C$21:E$973,3,FALSE)</f>
        <v>10676.026110079454</v>
      </c>
      <c r="F106" s="3" t="s">
        <v>82</v>
      </c>
      <c r="G106" t="str">
        <f t="shared" si="10"/>
        <v>43042.385</v>
      </c>
      <c r="H106" s="13">
        <f t="shared" si="11"/>
        <v>-15502</v>
      </c>
      <c r="I106" s="112" t="s">
        <v>587</v>
      </c>
      <c r="J106" s="113" t="s">
        <v>588</v>
      </c>
      <c r="K106" s="112">
        <v>-15502</v>
      </c>
      <c r="L106" s="112" t="s">
        <v>589</v>
      </c>
      <c r="M106" s="113" t="s">
        <v>274</v>
      </c>
      <c r="N106" s="113"/>
      <c r="O106" s="114" t="s">
        <v>567</v>
      </c>
      <c r="P106" s="114" t="s">
        <v>281</v>
      </c>
    </row>
    <row r="107" spans="1:16" ht="13.5" thickBot="1">
      <c r="A107" s="13" t="str">
        <f t="shared" si="6"/>
        <v> BBS 30 </v>
      </c>
      <c r="B107" s="3" t="str">
        <f t="shared" si="7"/>
        <v>I</v>
      </c>
      <c r="C107" s="13">
        <f t="shared" si="8"/>
        <v>43059.453000000001</v>
      </c>
      <c r="D107" t="str">
        <f t="shared" si="9"/>
        <v>vis</v>
      </c>
      <c r="E107" s="8">
        <f>VLOOKUP(C107,'Active 1'!C$21:E$973,3,FALSE)</f>
        <v>10704.001148373032</v>
      </c>
      <c r="F107" s="3" t="s">
        <v>82</v>
      </c>
      <c r="G107" t="str">
        <f t="shared" si="10"/>
        <v>43059.453</v>
      </c>
      <c r="H107" s="13">
        <f t="shared" si="11"/>
        <v>-15474</v>
      </c>
      <c r="I107" s="112" t="s">
        <v>590</v>
      </c>
      <c r="J107" s="113" t="s">
        <v>591</v>
      </c>
      <c r="K107" s="112">
        <v>-15474</v>
      </c>
      <c r="L107" s="112" t="s">
        <v>517</v>
      </c>
      <c r="M107" s="113" t="s">
        <v>274</v>
      </c>
      <c r="N107" s="113"/>
      <c r="O107" s="114" t="s">
        <v>567</v>
      </c>
      <c r="P107" s="114" t="s">
        <v>281</v>
      </c>
    </row>
    <row r="108" spans="1:16" ht="13.5" thickBot="1">
      <c r="A108" s="13" t="str">
        <f t="shared" si="6"/>
        <v> BBS 30 </v>
      </c>
      <c r="B108" s="3" t="str">
        <f t="shared" si="7"/>
        <v>I</v>
      </c>
      <c r="C108" s="13">
        <f t="shared" si="8"/>
        <v>43061.302000000003</v>
      </c>
      <c r="D108" t="str">
        <f t="shared" si="9"/>
        <v>vis</v>
      </c>
      <c r="E108" s="8">
        <f>VLOOKUP(C108,'Active 1'!C$21:E$973,3,FALSE)</f>
        <v>10707.031722887028</v>
      </c>
      <c r="F108" s="3" t="s">
        <v>82</v>
      </c>
      <c r="G108" t="str">
        <f t="shared" si="10"/>
        <v>43061.302</v>
      </c>
      <c r="H108" s="13">
        <f t="shared" si="11"/>
        <v>-15471</v>
      </c>
      <c r="I108" s="112" t="s">
        <v>592</v>
      </c>
      <c r="J108" s="113" t="s">
        <v>593</v>
      </c>
      <c r="K108" s="112">
        <v>-15471</v>
      </c>
      <c r="L108" s="112" t="s">
        <v>594</v>
      </c>
      <c r="M108" s="113" t="s">
        <v>274</v>
      </c>
      <c r="N108" s="113"/>
      <c r="O108" s="114" t="s">
        <v>595</v>
      </c>
      <c r="P108" s="114" t="s">
        <v>281</v>
      </c>
    </row>
    <row r="109" spans="1:16" ht="13.5" thickBot="1">
      <c r="A109" s="13" t="str">
        <f t="shared" si="6"/>
        <v> AOEB 2 </v>
      </c>
      <c r="B109" s="3" t="str">
        <f t="shared" si="7"/>
        <v>I</v>
      </c>
      <c r="C109" s="13">
        <f t="shared" si="8"/>
        <v>43066.775000000001</v>
      </c>
      <c r="D109" t="str">
        <f t="shared" si="9"/>
        <v>vis</v>
      </c>
      <c r="E109" s="8">
        <f>VLOOKUP(C109,'Active 1'!C$21:E$973,3,FALSE)</f>
        <v>10716.002157887069</v>
      </c>
      <c r="F109" s="3" t="s">
        <v>82</v>
      </c>
      <c r="G109" t="str">
        <f t="shared" si="10"/>
        <v>43066.775</v>
      </c>
      <c r="H109" s="13">
        <f t="shared" si="11"/>
        <v>-15462</v>
      </c>
      <c r="I109" s="112" t="s">
        <v>596</v>
      </c>
      <c r="J109" s="113" t="s">
        <v>597</v>
      </c>
      <c r="K109" s="112">
        <v>-15462</v>
      </c>
      <c r="L109" s="112" t="s">
        <v>598</v>
      </c>
      <c r="M109" s="113" t="s">
        <v>274</v>
      </c>
      <c r="N109" s="113"/>
      <c r="O109" s="114" t="s">
        <v>599</v>
      </c>
      <c r="P109" s="114" t="s">
        <v>600</v>
      </c>
    </row>
    <row r="110" spans="1:16" ht="13.5" thickBot="1">
      <c r="A110" s="13" t="str">
        <f t="shared" si="6"/>
        <v> BBS 31 </v>
      </c>
      <c r="B110" s="3" t="str">
        <f t="shared" si="7"/>
        <v>I</v>
      </c>
      <c r="C110" s="13">
        <f t="shared" si="8"/>
        <v>43086.294000000002</v>
      </c>
      <c r="D110" t="str">
        <f t="shared" si="9"/>
        <v>vis</v>
      </c>
      <c r="E110" s="8">
        <f>VLOOKUP(C110,'Active 1'!C$21:E$973,3,FALSE)</f>
        <v>10747.994469373616</v>
      </c>
      <c r="F110" s="3" t="s">
        <v>82</v>
      </c>
      <c r="G110" t="str">
        <f t="shared" si="10"/>
        <v>43086.294</v>
      </c>
      <c r="H110" s="13">
        <f t="shared" si="11"/>
        <v>-15430</v>
      </c>
      <c r="I110" s="112" t="s">
        <v>601</v>
      </c>
      <c r="J110" s="113" t="s">
        <v>602</v>
      </c>
      <c r="K110" s="112">
        <v>-15430</v>
      </c>
      <c r="L110" s="112" t="s">
        <v>535</v>
      </c>
      <c r="M110" s="113" t="s">
        <v>274</v>
      </c>
      <c r="N110" s="113"/>
      <c r="O110" s="114" t="s">
        <v>603</v>
      </c>
      <c r="P110" s="114" t="s">
        <v>604</v>
      </c>
    </row>
    <row r="111" spans="1:16" ht="13.5" thickBot="1">
      <c r="A111" s="13" t="str">
        <f t="shared" si="6"/>
        <v> GEOS 3 </v>
      </c>
      <c r="B111" s="3" t="str">
        <f t="shared" si="7"/>
        <v>I</v>
      </c>
      <c r="C111" s="13">
        <f t="shared" si="8"/>
        <v>43094.258999999998</v>
      </c>
      <c r="D111" t="str">
        <f t="shared" si="9"/>
        <v>vis</v>
      </c>
      <c r="E111" s="8">
        <f>VLOOKUP(C111,'Active 1'!C$21:E$973,3,FALSE)</f>
        <v>10761.04937797499</v>
      </c>
      <c r="F111" s="3" t="s">
        <v>82</v>
      </c>
      <c r="G111" t="str">
        <f t="shared" si="10"/>
        <v>43094.259</v>
      </c>
      <c r="H111" s="13">
        <f t="shared" si="11"/>
        <v>-15417</v>
      </c>
      <c r="I111" s="112" t="s">
        <v>605</v>
      </c>
      <c r="J111" s="113" t="s">
        <v>606</v>
      </c>
      <c r="K111" s="112">
        <v>-15417</v>
      </c>
      <c r="L111" s="112" t="s">
        <v>607</v>
      </c>
      <c r="M111" s="113" t="s">
        <v>274</v>
      </c>
      <c r="N111" s="113"/>
      <c r="O111" s="114" t="s">
        <v>595</v>
      </c>
      <c r="P111" s="114" t="s">
        <v>608</v>
      </c>
    </row>
    <row r="112" spans="1:16" ht="13.5" thickBot="1">
      <c r="A112" s="13" t="str">
        <f t="shared" si="6"/>
        <v>IBVS 2321 </v>
      </c>
      <c r="B112" s="3" t="str">
        <f t="shared" si="7"/>
        <v>II</v>
      </c>
      <c r="C112" s="13">
        <f t="shared" si="8"/>
        <v>43098.804300000003</v>
      </c>
      <c r="D112" t="str">
        <f t="shared" si="9"/>
        <v>vis</v>
      </c>
      <c r="E112" s="8">
        <f>VLOOKUP(C112,'Active 1'!C$21:E$973,3,FALSE)</f>
        <v>10768.499280808124</v>
      </c>
      <c r="F112" s="3" t="s">
        <v>82</v>
      </c>
      <c r="G112" t="str">
        <f t="shared" si="10"/>
        <v>43098.8043</v>
      </c>
      <c r="H112" s="13">
        <f t="shared" si="11"/>
        <v>-15409.5</v>
      </c>
      <c r="I112" s="112" t="s">
        <v>609</v>
      </c>
      <c r="J112" s="113" t="s">
        <v>610</v>
      </c>
      <c r="K112" s="112">
        <v>-15409.5</v>
      </c>
      <c r="L112" s="112" t="s">
        <v>611</v>
      </c>
      <c r="M112" s="113" t="s">
        <v>370</v>
      </c>
      <c r="N112" s="113" t="s">
        <v>371</v>
      </c>
      <c r="O112" s="114" t="s">
        <v>582</v>
      </c>
      <c r="P112" s="115" t="s">
        <v>583</v>
      </c>
    </row>
    <row r="113" spans="1:16" ht="13.5" thickBot="1">
      <c r="A113" s="13" t="str">
        <f t="shared" si="6"/>
        <v>IBVS 2321 </v>
      </c>
      <c r="B113" s="3" t="str">
        <f t="shared" si="7"/>
        <v>I</v>
      </c>
      <c r="C113" s="13">
        <f t="shared" si="8"/>
        <v>43099.722800000003</v>
      </c>
      <c r="D113" t="str">
        <f t="shared" si="9"/>
        <v>vis</v>
      </c>
      <c r="E113" s="8">
        <f>VLOOKUP(C113,'Active 1'!C$21:E$973,3,FALSE)</f>
        <v>10770.004733859018</v>
      </c>
      <c r="F113" s="3" t="s">
        <v>82</v>
      </c>
      <c r="G113" t="str">
        <f t="shared" si="10"/>
        <v>43099.7228</v>
      </c>
      <c r="H113" s="13">
        <f t="shared" si="11"/>
        <v>-15408</v>
      </c>
      <c r="I113" s="112" t="s">
        <v>612</v>
      </c>
      <c r="J113" s="113" t="s">
        <v>613</v>
      </c>
      <c r="K113" s="112">
        <v>-15408</v>
      </c>
      <c r="L113" s="112" t="s">
        <v>614</v>
      </c>
      <c r="M113" s="113" t="s">
        <v>370</v>
      </c>
      <c r="N113" s="113" t="s">
        <v>371</v>
      </c>
      <c r="O113" s="114" t="s">
        <v>582</v>
      </c>
      <c r="P113" s="115" t="s">
        <v>583</v>
      </c>
    </row>
    <row r="114" spans="1:16" ht="13.5" thickBot="1">
      <c r="A114" s="13" t="str">
        <f t="shared" si="6"/>
        <v>BAVM 29 </v>
      </c>
      <c r="B114" s="3" t="str">
        <f t="shared" si="7"/>
        <v>I</v>
      </c>
      <c r="C114" s="13">
        <f t="shared" si="8"/>
        <v>43142.434000000001</v>
      </c>
      <c r="D114" t="str">
        <f t="shared" si="9"/>
        <v>vis</v>
      </c>
      <c r="E114" s="8">
        <f>VLOOKUP(C114,'Active 1'!C$21:E$973,3,FALSE)</f>
        <v>10840.009857808202</v>
      </c>
      <c r="F114" s="3" t="s">
        <v>82</v>
      </c>
      <c r="G114" t="str">
        <f t="shared" si="10"/>
        <v>43142.434</v>
      </c>
      <c r="H114" s="13">
        <f t="shared" si="11"/>
        <v>-15338</v>
      </c>
      <c r="I114" s="112" t="s">
        <v>615</v>
      </c>
      <c r="J114" s="113" t="s">
        <v>616</v>
      </c>
      <c r="K114" s="112">
        <v>-15338</v>
      </c>
      <c r="L114" s="112" t="s">
        <v>437</v>
      </c>
      <c r="M114" s="113" t="s">
        <v>274</v>
      </c>
      <c r="N114" s="113"/>
      <c r="O114" s="114" t="s">
        <v>617</v>
      </c>
      <c r="P114" s="115" t="s">
        <v>618</v>
      </c>
    </row>
    <row r="115" spans="1:16" ht="13.5" thickBot="1">
      <c r="A115" s="13" t="str">
        <f t="shared" si="6"/>
        <v> VSSC 58.13 </v>
      </c>
      <c r="B115" s="3" t="str">
        <f t="shared" si="7"/>
        <v>II</v>
      </c>
      <c r="C115" s="13">
        <f t="shared" si="8"/>
        <v>43387.411</v>
      </c>
      <c r="D115" t="str">
        <f t="shared" si="9"/>
        <v>vis</v>
      </c>
      <c r="E115" s="8">
        <f>VLOOKUP(C115,'Active 1'!C$21:E$973,3,FALSE)</f>
        <v>11241.535575879801</v>
      </c>
      <c r="F115" s="3" t="s">
        <v>82</v>
      </c>
      <c r="G115" t="str">
        <f t="shared" si="10"/>
        <v>43387.411</v>
      </c>
      <c r="H115" s="13">
        <f t="shared" si="11"/>
        <v>-14936.5</v>
      </c>
      <c r="I115" s="112" t="s">
        <v>622</v>
      </c>
      <c r="J115" s="113" t="s">
        <v>623</v>
      </c>
      <c r="K115" s="112">
        <v>-14936.5</v>
      </c>
      <c r="L115" s="112" t="s">
        <v>624</v>
      </c>
      <c r="M115" s="113" t="s">
        <v>274</v>
      </c>
      <c r="N115" s="113"/>
      <c r="O115" s="114" t="s">
        <v>625</v>
      </c>
      <c r="P115" s="114" t="s">
        <v>626</v>
      </c>
    </row>
    <row r="116" spans="1:16" ht="13.5" thickBot="1">
      <c r="A116" s="13" t="str">
        <f t="shared" si="6"/>
        <v>BAVM 31 </v>
      </c>
      <c r="B116" s="3" t="str">
        <f t="shared" si="7"/>
        <v>I</v>
      </c>
      <c r="C116" s="13">
        <f t="shared" si="8"/>
        <v>43405.400999999998</v>
      </c>
      <c r="D116" t="str">
        <f t="shared" si="9"/>
        <v>vis</v>
      </c>
      <c r="E116" s="8">
        <f>VLOOKUP(C116,'Active 1'!C$21:E$973,3,FALSE)</f>
        <v>11271.021803844498</v>
      </c>
      <c r="F116" s="3" t="s">
        <v>82</v>
      </c>
      <c r="G116" t="str">
        <f t="shared" si="10"/>
        <v>43405.401</v>
      </c>
      <c r="H116" s="13">
        <f t="shared" si="11"/>
        <v>-14907</v>
      </c>
      <c r="I116" s="112" t="s">
        <v>627</v>
      </c>
      <c r="J116" s="113" t="s">
        <v>628</v>
      </c>
      <c r="K116" s="112">
        <v>-14907</v>
      </c>
      <c r="L116" s="112" t="s">
        <v>589</v>
      </c>
      <c r="M116" s="113" t="s">
        <v>274</v>
      </c>
      <c r="N116" s="113"/>
      <c r="O116" s="114" t="s">
        <v>617</v>
      </c>
      <c r="P116" s="115" t="s">
        <v>629</v>
      </c>
    </row>
    <row r="117" spans="1:16" ht="13.5" thickBot="1">
      <c r="A117" s="13" t="str">
        <f t="shared" si="6"/>
        <v> AOEB 2 </v>
      </c>
      <c r="B117" s="3" t="str">
        <f t="shared" si="7"/>
        <v>I</v>
      </c>
      <c r="C117" s="13">
        <f t="shared" si="8"/>
        <v>43420.648000000001</v>
      </c>
      <c r="D117" t="str">
        <f t="shared" si="9"/>
        <v>vis</v>
      </c>
      <c r="E117" s="8">
        <f>VLOOKUP(C117,'Active 1'!C$21:E$973,3,FALSE)</f>
        <v>11296.012160585902</v>
      </c>
      <c r="F117" s="3" t="s">
        <v>82</v>
      </c>
      <c r="G117" t="str">
        <f t="shared" si="10"/>
        <v>43420.648</v>
      </c>
      <c r="H117" s="13">
        <f t="shared" si="11"/>
        <v>-14882</v>
      </c>
      <c r="I117" s="112" t="s">
        <v>630</v>
      </c>
      <c r="J117" s="113" t="s">
        <v>631</v>
      </c>
      <c r="K117" s="112">
        <v>-14882</v>
      </c>
      <c r="L117" s="112" t="s">
        <v>632</v>
      </c>
      <c r="M117" s="113" t="s">
        <v>274</v>
      </c>
      <c r="N117" s="113"/>
      <c r="O117" s="114" t="s">
        <v>599</v>
      </c>
      <c r="P117" s="114" t="s">
        <v>600</v>
      </c>
    </row>
    <row r="118" spans="1:16" ht="13.5" thickBot="1">
      <c r="A118" s="13" t="str">
        <f t="shared" si="6"/>
        <v> BBS 35 </v>
      </c>
      <c r="B118" s="3" t="str">
        <f t="shared" si="7"/>
        <v>I</v>
      </c>
      <c r="C118" s="13">
        <f t="shared" si="8"/>
        <v>43430.406000000003</v>
      </c>
      <c r="D118" t="str">
        <f t="shared" si="9"/>
        <v>vis</v>
      </c>
      <c r="E118" s="8">
        <f>VLOOKUP(C118,'Active 1'!C$21:E$973,3,FALSE)</f>
        <v>11312.005857777653</v>
      </c>
      <c r="F118" s="3" t="s">
        <v>82</v>
      </c>
      <c r="G118" t="str">
        <f t="shared" si="10"/>
        <v>43430.406</v>
      </c>
      <c r="H118" s="13">
        <f t="shared" si="11"/>
        <v>-14866</v>
      </c>
      <c r="I118" s="112" t="s">
        <v>633</v>
      </c>
      <c r="J118" s="113" t="s">
        <v>634</v>
      </c>
      <c r="K118" s="112">
        <v>-14866</v>
      </c>
      <c r="L118" s="112" t="s">
        <v>635</v>
      </c>
      <c r="M118" s="113" t="s">
        <v>274</v>
      </c>
      <c r="N118" s="113"/>
      <c r="O118" s="114" t="s">
        <v>567</v>
      </c>
      <c r="P118" s="114" t="s">
        <v>636</v>
      </c>
    </row>
    <row r="119" spans="1:16" ht="13.5" thickBot="1">
      <c r="A119" s="13" t="str">
        <f t="shared" si="6"/>
        <v> GEOS 6 </v>
      </c>
      <c r="B119" s="3" t="str">
        <f t="shared" si="7"/>
        <v>I</v>
      </c>
      <c r="C119" s="13">
        <f t="shared" si="8"/>
        <v>43482.283000000003</v>
      </c>
      <c r="D119" t="str">
        <f t="shared" si="9"/>
        <v>vis</v>
      </c>
      <c r="E119" s="8">
        <f>VLOOKUP(C119,'Active 1'!C$21:E$973,3,FALSE)</f>
        <v>11397.034042776246</v>
      </c>
      <c r="F119" s="3" t="s">
        <v>82</v>
      </c>
      <c r="G119" t="str">
        <f t="shared" si="10"/>
        <v>43482.283</v>
      </c>
      <c r="H119" s="13">
        <f t="shared" si="11"/>
        <v>-14781</v>
      </c>
      <c r="I119" s="112" t="s">
        <v>647</v>
      </c>
      <c r="J119" s="113" t="s">
        <v>648</v>
      </c>
      <c r="K119" s="112">
        <v>-14781</v>
      </c>
      <c r="L119" s="112" t="s">
        <v>624</v>
      </c>
      <c r="M119" s="113" t="s">
        <v>274</v>
      </c>
      <c r="N119" s="113"/>
      <c r="O119" s="114" t="s">
        <v>595</v>
      </c>
      <c r="P119" s="114" t="s">
        <v>640</v>
      </c>
    </row>
    <row r="120" spans="1:16" ht="13.5" thickBot="1">
      <c r="A120" s="13" t="str">
        <f t="shared" si="6"/>
        <v> BBS 36 </v>
      </c>
      <c r="B120" s="3" t="str">
        <f t="shared" si="7"/>
        <v>I</v>
      </c>
      <c r="C120" s="13">
        <f t="shared" si="8"/>
        <v>43488.360999999997</v>
      </c>
      <c r="D120" t="str">
        <f t="shared" si="9"/>
        <v>vis</v>
      </c>
      <c r="E120" s="8">
        <f>VLOOKUP(C120,'Active 1'!C$21:E$973,3,FALSE)</f>
        <v>11406.996093558308</v>
      </c>
      <c r="F120" s="3" t="s">
        <v>82</v>
      </c>
      <c r="G120" t="str">
        <f t="shared" si="10"/>
        <v>43488.361</v>
      </c>
      <c r="H120" s="13">
        <f t="shared" si="11"/>
        <v>-14771</v>
      </c>
      <c r="I120" s="112" t="s">
        <v>649</v>
      </c>
      <c r="J120" s="113" t="s">
        <v>650</v>
      </c>
      <c r="K120" s="112">
        <v>-14771</v>
      </c>
      <c r="L120" s="112" t="s">
        <v>651</v>
      </c>
      <c r="M120" s="113" t="s">
        <v>274</v>
      </c>
      <c r="N120" s="113"/>
      <c r="O120" s="114" t="s">
        <v>567</v>
      </c>
      <c r="P120" s="114" t="s">
        <v>644</v>
      </c>
    </row>
    <row r="121" spans="1:16" ht="13.5" thickBot="1">
      <c r="A121" s="13" t="str">
        <f t="shared" si="6"/>
        <v> AOEB 2 </v>
      </c>
      <c r="B121" s="3" t="str">
        <f t="shared" si="7"/>
        <v>I</v>
      </c>
      <c r="C121" s="13">
        <f t="shared" si="8"/>
        <v>43503.618000000002</v>
      </c>
      <c r="D121" t="str">
        <f t="shared" si="9"/>
        <v>vis</v>
      </c>
      <c r="E121" s="8">
        <f>VLOOKUP(C121,'Active 1'!C$21:E$973,3,FALSE)</f>
        <v>11432.002840643219</v>
      </c>
      <c r="F121" s="3" t="s">
        <v>82</v>
      </c>
      <c r="G121" t="str">
        <f t="shared" si="10"/>
        <v>43503.618</v>
      </c>
      <c r="H121" s="13">
        <f t="shared" si="11"/>
        <v>-14746</v>
      </c>
      <c r="I121" s="112" t="s">
        <v>652</v>
      </c>
      <c r="J121" s="113" t="s">
        <v>653</v>
      </c>
      <c r="K121" s="112">
        <v>-14746</v>
      </c>
      <c r="L121" s="112" t="s">
        <v>546</v>
      </c>
      <c r="M121" s="113" t="s">
        <v>274</v>
      </c>
      <c r="N121" s="113"/>
      <c r="O121" s="114" t="s">
        <v>599</v>
      </c>
      <c r="P121" s="114" t="s">
        <v>600</v>
      </c>
    </row>
    <row r="122" spans="1:16" ht="13.5" thickBot="1">
      <c r="A122" s="13" t="str">
        <f t="shared" si="6"/>
        <v> BBS 36 </v>
      </c>
      <c r="B122" s="3" t="str">
        <f t="shared" si="7"/>
        <v>I</v>
      </c>
      <c r="C122" s="13">
        <f t="shared" si="8"/>
        <v>43510.339</v>
      </c>
      <c r="D122" t="str">
        <f t="shared" si="9"/>
        <v>vis</v>
      </c>
      <c r="E122" s="8">
        <f>VLOOKUP(C122,'Active 1'!C$21:E$973,3,FALSE)</f>
        <v>11443.018790512628</v>
      </c>
      <c r="F122" s="3" t="s">
        <v>82</v>
      </c>
      <c r="G122" t="str">
        <f t="shared" si="10"/>
        <v>43510.339</v>
      </c>
      <c r="H122" s="13">
        <f t="shared" si="11"/>
        <v>-14735</v>
      </c>
      <c r="I122" s="112" t="s">
        <v>654</v>
      </c>
      <c r="J122" s="113" t="s">
        <v>655</v>
      </c>
      <c r="K122" s="112">
        <v>-14735</v>
      </c>
      <c r="L122" s="112" t="s">
        <v>570</v>
      </c>
      <c r="M122" s="113" t="s">
        <v>274</v>
      </c>
      <c r="N122" s="113"/>
      <c r="O122" s="114" t="s">
        <v>567</v>
      </c>
      <c r="P122" s="114" t="s">
        <v>644</v>
      </c>
    </row>
    <row r="123" spans="1:16" ht="13.5" thickBot="1">
      <c r="A123" s="13" t="str">
        <f t="shared" si="6"/>
        <v> BBS 39 </v>
      </c>
      <c r="B123" s="3" t="str">
        <f t="shared" si="7"/>
        <v>I</v>
      </c>
      <c r="C123" s="13">
        <f t="shared" si="8"/>
        <v>43776.343000000001</v>
      </c>
      <c r="D123" t="str">
        <f t="shared" si="9"/>
        <v>vis</v>
      </c>
      <c r="E123" s="8">
        <f>VLOOKUP(C123,'Active 1'!C$21:E$973,3,FALSE)</f>
        <v>11879.008483871266</v>
      </c>
      <c r="F123" s="3" t="s">
        <v>82</v>
      </c>
      <c r="G123" t="str">
        <f t="shared" si="10"/>
        <v>43776.343</v>
      </c>
      <c r="H123" s="13">
        <f t="shared" si="11"/>
        <v>-14299</v>
      </c>
      <c r="I123" s="112" t="s">
        <v>664</v>
      </c>
      <c r="J123" s="113" t="s">
        <v>665</v>
      </c>
      <c r="K123" s="112">
        <v>-14299</v>
      </c>
      <c r="L123" s="112" t="s">
        <v>632</v>
      </c>
      <c r="M123" s="113" t="s">
        <v>274</v>
      </c>
      <c r="N123" s="113"/>
      <c r="O123" s="114" t="s">
        <v>603</v>
      </c>
      <c r="P123" s="114" t="s">
        <v>666</v>
      </c>
    </row>
    <row r="124" spans="1:16" ht="13.5" thickBot="1">
      <c r="A124" s="13" t="str">
        <f t="shared" si="6"/>
        <v> BBS 39 </v>
      </c>
      <c r="B124" s="3" t="str">
        <f t="shared" si="7"/>
        <v>I</v>
      </c>
      <c r="C124" s="13">
        <f t="shared" si="8"/>
        <v>43793.415999999997</v>
      </c>
      <c r="D124" t="str">
        <f t="shared" si="9"/>
        <v>vis</v>
      </c>
      <c r="E124" s="8">
        <f>VLOOKUP(C124,'Active 1'!C$21:E$973,3,FALSE)</f>
        <v>11906.991717336592</v>
      </c>
      <c r="F124" s="3" t="s">
        <v>82</v>
      </c>
      <c r="G124" t="str">
        <f t="shared" si="10"/>
        <v>43793.416</v>
      </c>
      <c r="H124" s="13">
        <f t="shared" si="11"/>
        <v>-14271</v>
      </c>
      <c r="I124" s="112" t="s">
        <v>667</v>
      </c>
      <c r="J124" s="113" t="s">
        <v>668</v>
      </c>
      <c r="K124" s="112">
        <v>-14271</v>
      </c>
      <c r="L124" s="112" t="s">
        <v>651</v>
      </c>
      <c r="M124" s="113" t="s">
        <v>274</v>
      </c>
      <c r="N124" s="113"/>
      <c r="O124" s="114" t="s">
        <v>567</v>
      </c>
      <c r="P124" s="114" t="s">
        <v>666</v>
      </c>
    </row>
    <row r="125" spans="1:16" ht="13.5" thickBot="1">
      <c r="A125" s="13" t="str">
        <f t="shared" si="6"/>
        <v> BBS 39 </v>
      </c>
      <c r="B125" s="3" t="str">
        <f t="shared" si="7"/>
        <v>I</v>
      </c>
      <c r="C125" s="13">
        <f t="shared" si="8"/>
        <v>43809.279000000002</v>
      </c>
      <c r="D125" t="str">
        <f t="shared" si="9"/>
        <v>vis</v>
      </c>
      <c r="E125" s="8">
        <f>VLOOKUP(C125,'Active 1'!C$21:E$973,3,FALSE)</f>
        <v>11932.99171923788</v>
      </c>
      <c r="F125" s="3" t="s">
        <v>82</v>
      </c>
      <c r="G125" t="str">
        <f t="shared" si="10"/>
        <v>43809.279</v>
      </c>
      <c r="H125" s="13">
        <f t="shared" si="11"/>
        <v>-14245</v>
      </c>
      <c r="I125" s="112" t="s">
        <v>669</v>
      </c>
      <c r="J125" s="113" t="s">
        <v>670</v>
      </c>
      <c r="K125" s="112">
        <v>-14245</v>
      </c>
      <c r="L125" s="112" t="s">
        <v>651</v>
      </c>
      <c r="M125" s="113" t="s">
        <v>274</v>
      </c>
      <c r="N125" s="113"/>
      <c r="O125" s="114" t="s">
        <v>603</v>
      </c>
      <c r="P125" s="114" t="s">
        <v>666</v>
      </c>
    </row>
    <row r="126" spans="1:16" ht="13.5" thickBot="1">
      <c r="A126" s="13" t="str">
        <f t="shared" si="6"/>
        <v> AOEB 2 </v>
      </c>
      <c r="B126" s="3" t="str">
        <f t="shared" si="7"/>
        <v>I</v>
      </c>
      <c r="C126" s="13">
        <f t="shared" si="8"/>
        <v>43820.881999999998</v>
      </c>
      <c r="D126" t="str">
        <f t="shared" si="9"/>
        <v>vis</v>
      </c>
      <c r="E126" s="8">
        <f>VLOOKUP(C126,'Active 1'!C$21:E$973,3,FALSE)</f>
        <v>11952.00943480621</v>
      </c>
      <c r="F126" s="3" t="s">
        <v>82</v>
      </c>
      <c r="G126" t="str">
        <f t="shared" si="10"/>
        <v>43820.882</v>
      </c>
      <c r="H126" s="13">
        <f t="shared" si="11"/>
        <v>-14226</v>
      </c>
      <c r="I126" s="112" t="s">
        <v>679</v>
      </c>
      <c r="J126" s="113" t="s">
        <v>680</v>
      </c>
      <c r="K126" s="112">
        <v>-14226</v>
      </c>
      <c r="L126" s="112" t="s">
        <v>632</v>
      </c>
      <c r="M126" s="113" t="s">
        <v>274</v>
      </c>
      <c r="N126" s="113"/>
      <c r="O126" s="114" t="s">
        <v>599</v>
      </c>
      <c r="P126" s="114" t="s">
        <v>600</v>
      </c>
    </row>
    <row r="127" spans="1:16" ht="13.5" thickBot="1">
      <c r="A127" s="13" t="str">
        <f t="shared" si="6"/>
        <v> BBS 40 </v>
      </c>
      <c r="B127" s="3" t="str">
        <f t="shared" si="7"/>
        <v>I</v>
      </c>
      <c r="C127" s="13">
        <f t="shared" si="8"/>
        <v>43837.345999999998</v>
      </c>
      <c r="D127" t="str">
        <f t="shared" si="9"/>
        <v>vis</v>
      </c>
      <c r="E127" s="8">
        <f>VLOOKUP(C127,'Active 1'!C$21:E$973,3,FALSE)</f>
        <v>11978.994496352114</v>
      </c>
      <c r="F127" s="3" t="s">
        <v>82</v>
      </c>
      <c r="G127" t="str">
        <f t="shared" si="10"/>
        <v>43837.346</v>
      </c>
      <c r="H127" s="13">
        <f t="shared" si="11"/>
        <v>-14199</v>
      </c>
      <c r="I127" s="112" t="s">
        <v>681</v>
      </c>
      <c r="J127" s="113" t="s">
        <v>682</v>
      </c>
      <c r="K127" s="112">
        <v>-14199</v>
      </c>
      <c r="L127" s="112" t="s">
        <v>517</v>
      </c>
      <c r="M127" s="113" t="s">
        <v>274</v>
      </c>
      <c r="N127" s="113"/>
      <c r="O127" s="114" t="s">
        <v>567</v>
      </c>
      <c r="P127" s="114" t="s">
        <v>683</v>
      </c>
    </row>
    <row r="128" spans="1:16" ht="13.5" thickBot="1">
      <c r="A128" s="13" t="str">
        <f t="shared" si="6"/>
        <v> BBS 41 </v>
      </c>
      <c r="B128" s="3" t="str">
        <f t="shared" si="7"/>
        <v>I</v>
      </c>
      <c r="C128" s="13">
        <f t="shared" si="8"/>
        <v>43845.285000000003</v>
      </c>
      <c r="D128" t="str">
        <f t="shared" si="9"/>
        <v>vis</v>
      </c>
      <c r="E128" s="8">
        <f>VLOOKUP(C128,'Active 1'!C$21:E$973,3,FALSE)</f>
        <v>11992.006790060392</v>
      </c>
      <c r="F128" s="3" t="s">
        <v>82</v>
      </c>
      <c r="G128" t="str">
        <f t="shared" si="10"/>
        <v>43845.285</v>
      </c>
      <c r="H128" s="13">
        <f t="shared" si="11"/>
        <v>-14186</v>
      </c>
      <c r="I128" s="112" t="s">
        <v>684</v>
      </c>
      <c r="J128" s="113" t="s">
        <v>685</v>
      </c>
      <c r="K128" s="112">
        <v>-14186</v>
      </c>
      <c r="L128" s="112" t="s">
        <v>520</v>
      </c>
      <c r="M128" s="113" t="s">
        <v>274</v>
      </c>
      <c r="N128" s="113"/>
      <c r="O128" s="114" t="s">
        <v>603</v>
      </c>
      <c r="P128" s="114" t="s">
        <v>686</v>
      </c>
    </row>
    <row r="129" spans="1:16" ht="13.5" thickBot="1">
      <c r="A129" s="13" t="str">
        <f t="shared" si="6"/>
        <v> AOEB 2 </v>
      </c>
      <c r="B129" s="3" t="str">
        <f t="shared" si="7"/>
        <v>I</v>
      </c>
      <c r="C129" s="13">
        <f t="shared" si="8"/>
        <v>44133.857000000004</v>
      </c>
      <c r="D129" t="str">
        <f t="shared" si="9"/>
        <v>vis</v>
      </c>
      <c r="E129" s="8">
        <f>VLOOKUP(C129,'Active 1'!C$21:E$973,3,FALSE)</f>
        <v>12464.986210640114</v>
      </c>
      <c r="F129" s="3" t="s">
        <v>82</v>
      </c>
      <c r="G129" t="str">
        <f t="shared" si="10"/>
        <v>44133.857</v>
      </c>
      <c r="H129" s="13">
        <f t="shared" si="11"/>
        <v>-13713</v>
      </c>
      <c r="I129" s="112" t="s">
        <v>692</v>
      </c>
      <c r="J129" s="113" t="s">
        <v>693</v>
      </c>
      <c r="K129" s="112">
        <v>-13713</v>
      </c>
      <c r="L129" s="112" t="s">
        <v>539</v>
      </c>
      <c r="M129" s="113" t="s">
        <v>274</v>
      </c>
      <c r="N129" s="113"/>
      <c r="O129" s="114" t="s">
        <v>599</v>
      </c>
      <c r="P129" s="114" t="s">
        <v>600</v>
      </c>
    </row>
    <row r="130" spans="1:16" ht="13.5" thickBot="1">
      <c r="A130" s="13" t="str">
        <f t="shared" si="6"/>
        <v> AOEB 2 </v>
      </c>
      <c r="B130" s="3" t="str">
        <f t="shared" si="7"/>
        <v>I</v>
      </c>
      <c r="C130" s="13">
        <f t="shared" si="8"/>
        <v>44492.614000000001</v>
      </c>
      <c r="D130" t="str">
        <f t="shared" si="9"/>
        <v>vis</v>
      </c>
      <c r="E130" s="8">
        <f>VLOOKUP(C130,'Active 1'!C$21:E$973,3,FALSE)</f>
        <v>13053.001257106571</v>
      </c>
      <c r="F130" s="3" t="s">
        <v>82</v>
      </c>
      <c r="G130" t="str">
        <f t="shared" si="10"/>
        <v>44492.614</v>
      </c>
      <c r="H130" s="13">
        <f t="shared" si="11"/>
        <v>-13125</v>
      </c>
      <c r="I130" s="112" t="s">
        <v>699</v>
      </c>
      <c r="J130" s="113" t="s">
        <v>700</v>
      </c>
      <c r="K130" s="112">
        <v>-13125</v>
      </c>
      <c r="L130" s="112" t="s">
        <v>520</v>
      </c>
      <c r="M130" s="113" t="s">
        <v>274</v>
      </c>
      <c r="N130" s="113"/>
      <c r="O130" s="114" t="s">
        <v>599</v>
      </c>
      <c r="P130" s="114" t="s">
        <v>600</v>
      </c>
    </row>
    <row r="131" spans="1:16" ht="13.5" thickBot="1">
      <c r="A131" s="13" t="str">
        <f t="shared" si="6"/>
        <v> AOEB 2 </v>
      </c>
      <c r="B131" s="3" t="str">
        <f t="shared" si="7"/>
        <v>I</v>
      </c>
      <c r="C131" s="13">
        <f t="shared" si="8"/>
        <v>44520.680999999997</v>
      </c>
      <c r="D131" t="str">
        <f t="shared" si="9"/>
        <v>vis</v>
      </c>
      <c r="E131" s="8">
        <f>VLOOKUP(C131,'Active 1'!C$21:E$973,3,FALSE)</f>
        <v>13099.004034220805</v>
      </c>
      <c r="F131" s="3" t="s">
        <v>82</v>
      </c>
      <c r="G131" t="str">
        <f t="shared" si="10"/>
        <v>44520.681</v>
      </c>
      <c r="H131" s="13">
        <f t="shared" si="11"/>
        <v>-13079</v>
      </c>
      <c r="I131" s="112" t="s">
        <v>701</v>
      </c>
      <c r="J131" s="113" t="s">
        <v>702</v>
      </c>
      <c r="K131" s="112">
        <v>-13079</v>
      </c>
      <c r="L131" s="112" t="s">
        <v>703</v>
      </c>
      <c r="M131" s="113" t="s">
        <v>274</v>
      </c>
      <c r="N131" s="113"/>
      <c r="O131" s="114" t="s">
        <v>599</v>
      </c>
      <c r="P131" s="114" t="s">
        <v>600</v>
      </c>
    </row>
    <row r="132" spans="1:16" ht="13.5" thickBot="1">
      <c r="A132" s="13" t="str">
        <f t="shared" si="6"/>
        <v> AOEB 2 </v>
      </c>
      <c r="B132" s="3" t="str">
        <f t="shared" si="7"/>
        <v>I</v>
      </c>
      <c r="C132" s="13">
        <f t="shared" si="8"/>
        <v>44539.59</v>
      </c>
      <c r="D132" t="str">
        <f t="shared" si="9"/>
        <v>vis</v>
      </c>
      <c r="E132" s="8">
        <f>VLOOKUP(C132,'Active 1'!C$21:E$973,3,FALSE)</f>
        <v>13129.996534753573</v>
      </c>
      <c r="F132" s="3" t="s">
        <v>82</v>
      </c>
      <c r="G132" t="str">
        <f t="shared" si="10"/>
        <v>44539.590</v>
      </c>
      <c r="H132" s="13">
        <f t="shared" si="11"/>
        <v>-13048</v>
      </c>
      <c r="I132" s="112" t="s">
        <v>704</v>
      </c>
      <c r="J132" s="113" t="s">
        <v>705</v>
      </c>
      <c r="K132" s="112">
        <v>-13048</v>
      </c>
      <c r="L132" s="112" t="s">
        <v>437</v>
      </c>
      <c r="M132" s="113" t="s">
        <v>274</v>
      </c>
      <c r="N132" s="113"/>
      <c r="O132" s="114" t="s">
        <v>706</v>
      </c>
      <c r="P132" s="114" t="s">
        <v>600</v>
      </c>
    </row>
    <row r="133" spans="1:16" ht="13.5" thickBot="1">
      <c r="A133" s="13" t="str">
        <f t="shared" si="6"/>
        <v> AOEB 2 </v>
      </c>
      <c r="B133" s="3" t="str">
        <f t="shared" si="7"/>
        <v>I</v>
      </c>
      <c r="C133" s="13">
        <f t="shared" si="8"/>
        <v>44614.65</v>
      </c>
      <c r="D133" t="str">
        <f t="shared" si="9"/>
        <v>vis</v>
      </c>
      <c r="E133" s="8">
        <f>VLOOKUP(C133,'Active 1'!C$21:E$973,3,FALSE)</f>
        <v>13253.022453098791</v>
      </c>
      <c r="F133" s="3" t="s">
        <v>82</v>
      </c>
      <c r="G133" t="str">
        <f t="shared" si="10"/>
        <v>44614.650</v>
      </c>
      <c r="H133" s="13">
        <f t="shared" si="11"/>
        <v>-12925</v>
      </c>
      <c r="I133" s="112" t="s">
        <v>707</v>
      </c>
      <c r="J133" s="113" t="s">
        <v>708</v>
      </c>
      <c r="K133" s="112">
        <v>-12925</v>
      </c>
      <c r="L133" s="112" t="s">
        <v>578</v>
      </c>
      <c r="M133" s="113" t="s">
        <v>274</v>
      </c>
      <c r="N133" s="113"/>
      <c r="O133" s="114" t="s">
        <v>599</v>
      </c>
      <c r="P133" s="114" t="s">
        <v>600</v>
      </c>
    </row>
    <row r="134" spans="1:16" ht="13.5" thickBot="1">
      <c r="A134" s="13" t="str">
        <f t="shared" si="6"/>
        <v>IBVS 2094 </v>
      </c>
      <c r="B134" s="3" t="str">
        <f t="shared" si="7"/>
        <v>I</v>
      </c>
      <c r="C134" s="13">
        <f t="shared" si="8"/>
        <v>44868.444600000003</v>
      </c>
      <c r="D134" t="str">
        <f t="shared" si="9"/>
        <v>vis</v>
      </c>
      <c r="E134" s="8">
        <f>VLOOKUP(C134,'Active 1'!C$21:E$973,3,FALSE)</f>
        <v>13669.000520458974</v>
      </c>
      <c r="F134" s="3" t="s">
        <v>82</v>
      </c>
      <c r="G134" t="str">
        <f t="shared" si="10"/>
        <v>44868.4446</v>
      </c>
      <c r="H134" s="13">
        <f t="shared" si="11"/>
        <v>-12509</v>
      </c>
      <c r="I134" s="112" t="s">
        <v>709</v>
      </c>
      <c r="J134" s="113" t="s">
        <v>710</v>
      </c>
      <c r="K134" s="112">
        <v>-12509</v>
      </c>
      <c r="L134" s="112" t="s">
        <v>711</v>
      </c>
      <c r="M134" s="113" t="s">
        <v>370</v>
      </c>
      <c r="N134" s="113" t="s">
        <v>371</v>
      </c>
      <c r="O134" s="114" t="s">
        <v>712</v>
      </c>
      <c r="P134" s="115" t="s">
        <v>713</v>
      </c>
    </row>
    <row r="135" spans="1:16" ht="13.5" thickBot="1">
      <c r="A135" s="13" t="str">
        <f t="shared" si="6"/>
        <v> AOEB 2 </v>
      </c>
      <c r="B135" s="3" t="str">
        <f t="shared" si="7"/>
        <v>I</v>
      </c>
      <c r="C135" s="13">
        <f t="shared" si="8"/>
        <v>44880.642999999996</v>
      </c>
      <c r="D135" t="str">
        <f t="shared" si="9"/>
        <v>vis</v>
      </c>
      <c r="E135" s="8">
        <f>VLOOKUP(C135,'Active 1'!C$21:E$973,3,FALSE)</f>
        <v>13688.994117079563</v>
      </c>
      <c r="F135" s="3" t="s">
        <v>82</v>
      </c>
      <c r="G135" t="str">
        <f t="shared" si="10"/>
        <v>44880.643</v>
      </c>
      <c r="H135" s="13">
        <f t="shared" si="11"/>
        <v>-12489</v>
      </c>
      <c r="I135" s="112" t="s">
        <v>714</v>
      </c>
      <c r="J135" s="113" t="s">
        <v>715</v>
      </c>
      <c r="K135" s="112">
        <v>-12489</v>
      </c>
      <c r="L135" s="112" t="s">
        <v>437</v>
      </c>
      <c r="M135" s="113" t="s">
        <v>274</v>
      </c>
      <c r="N135" s="113"/>
      <c r="O135" s="114" t="s">
        <v>599</v>
      </c>
      <c r="P135" s="114" t="s">
        <v>600</v>
      </c>
    </row>
    <row r="136" spans="1:16" ht="13.5" thickBot="1">
      <c r="A136" s="13" t="str">
        <f t="shared" si="6"/>
        <v>IBVS 2424 </v>
      </c>
      <c r="B136" s="3" t="str">
        <f t="shared" si="7"/>
        <v>II</v>
      </c>
      <c r="C136" s="13">
        <f t="shared" si="8"/>
        <v>45213.462200000002</v>
      </c>
      <c r="D136" t="str">
        <f t="shared" si="9"/>
        <v>vis</v>
      </c>
      <c r="E136" s="8">
        <f>VLOOKUP(C136,'Active 1'!C$21:E$973,3,FALSE)</f>
        <v>14234.496218370781</v>
      </c>
      <c r="F136" s="3" t="s">
        <v>82</v>
      </c>
      <c r="G136" t="str">
        <f t="shared" si="10"/>
        <v>45213.4622</v>
      </c>
      <c r="H136" s="13">
        <f t="shared" si="11"/>
        <v>-11943.5</v>
      </c>
      <c r="I136" s="112" t="s">
        <v>716</v>
      </c>
      <c r="J136" s="113" t="s">
        <v>717</v>
      </c>
      <c r="K136" s="112">
        <v>-11943.5</v>
      </c>
      <c r="L136" s="112" t="s">
        <v>718</v>
      </c>
      <c r="M136" s="113" t="s">
        <v>370</v>
      </c>
      <c r="N136" s="113" t="s">
        <v>371</v>
      </c>
      <c r="O136" s="114" t="s">
        <v>712</v>
      </c>
      <c r="P136" s="115" t="s">
        <v>719</v>
      </c>
    </row>
    <row r="137" spans="1:16" ht="13.5" thickBot="1">
      <c r="A137" s="13" t="str">
        <f t="shared" si="6"/>
        <v>IBVS 2424 </v>
      </c>
      <c r="B137" s="3" t="str">
        <f t="shared" si="7"/>
        <v>I</v>
      </c>
      <c r="C137" s="13">
        <f t="shared" si="8"/>
        <v>45217.426599999999</v>
      </c>
      <c r="D137" t="str">
        <f t="shared" si="9"/>
        <v>vis</v>
      </c>
      <c r="E137" s="8">
        <f>VLOOKUP(C137,'Active 1'!C$21:E$973,3,FALSE)</f>
        <v>14240.994006149722</v>
      </c>
      <c r="F137" s="3" t="s">
        <v>82</v>
      </c>
      <c r="G137" t="str">
        <f t="shared" si="10"/>
        <v>45217.4266</v>
      </c>
      <c r="H137" s="13">
        <f t="shared" si="11"/>
        <v>-11937</v>
      </c>
      <c r="I137" s="112" t="s">
        <v>720</v>
      </c>
      <c r="J137" s="113" t="s">
        <v>721</v>
      </c>
      <c r="K137" s="112">
        <v>-11937</v>
      </c>
      <c r="L137" s="112" t="s">
        <v>722</v>
      </c>
      <c r="M137" s="113" t="s">
        <v>370</v>
      </c>
      <c r="N137" s="113" t="s">
        <v>371</v>
      </c>
      <c r="O137" s="114" t="s">
        <v>712</v>
      </c>
      <c r="P137" s="115" t="s">
        <v>719</v>
      </c>
    </row>
    <row r="138" spans="1:16" ht="13.5" thickBot="1">
      <c r="A138" s="13" t="str">
        <f t="shared" si="6"/>
        <v>IBVS 2424 </v>
      </c>
      <c r="B138" s="3" t="str">
        <f t="shared" si="7"/>
        <v>II</v>
      </c>
      <c r="C138" s="13">
        <f t="shared" si="8"/>
        <v>45218.347500000003</v>
      </c>
      <c r="D138" t="str">
        <f t="shared" si="9"/>
        <v>vis</v>
      </c>
      <c r="E138" s="8">
        <f>VLOOKUP(C138,'Active 1'!C$21:E$973,3,FALSE)</f>
        <v>14242.503392883065</v>
      </c>
      <c r="F138" s="3" t="s">
        <v>82</v>
      </c>
      <c r="G138" t="str">
        <f t="shared" si="10"/>
        <v>45218.3475</v>
      </c>
      <c r="H138" s="13">
        <f t="shared" si="11"/>
        <v>-11935.5</v>
      </c>
      <c r="I138" s="112" t="s">
        <v>723</v>
      </c>
      <c r="J138" s="113" t="s">
        <v>724</v>
      </c>
      <c r="K138" s="112">
        <v>-11935.5</v>
      </c>
      <c r="L138" s="112" t="s">
        <v>725</v>
      </c>
      <c r="M138" s="113" t="s">
        <v>370</v>
      </c>
      <c r="N138" s="113" t="s">
        <v>371</v>
      </c>
      <c r="O138" s="114" t="s">
        <v>712</v>
      </c>
      <c r="P138" s="115" t="s">
        <v>719</v>
      </c>
    </row>
    <row r="139" spans="1:16" ht="13.5" thickBot="1">
      <c r="A139" s="13" t="str">
        <f t="shared" ref="A139:A202" si="12">P139</f>
        <v>IBVS 2424 </v>
      </c>
      <c r="B139" s="3" t="str">
        <f t="shared" ref="B139:B202" si="13">IF(H139=INT(H139),"I","II")</f>
        <v>I</v>
      </c>
      <c r="C139" s="13">
        <f t="shared" ref="C139:C202" si="14">1*G139</f>
        <v>45220.4784</v>
      </c>
      <c r="D139" t="str">
        <f t="shared" ref="D139:D202" si="15">VLOOKUP(F139,I$1:J$5,2,FALSE)</f>
        <v>vis</v>
      </c>
      <c r="E139" s="8">
        <f>VLOOKUP(C139,'Active 1'!C$21:E$973,3,FALSE)</f>
        <v>14245.996011180445</v>
      </c>
      <c r="F139" s="3" t="s">
        <v>82</v>
      </c>
      <c r="G139" t="str">
        <f t="shared" ref="G139:G202" si="16">MID(I139,3,LEN(I139)-3)</f>
        <v>45220.4784</v>
      </c>
      <c r="H139" s="13">
        <f t="shared" ref="H139:H202" si="17">1*K139</f>
        <v>-11932</v>
      </c>
      <c r="I139" s="112" t="s">
        <v>726</v>
      </c>
      <c r="J139" s="113" t="s">
        <v>727</v>
      </c>
      <c r="K139" s="112">
        <v>-11932</v>
      </c>
      <c r="L139" s="112" t="s">
        <v>728</v>
      </c>
      <c r="M139" s="113" t="s">
        <v>370</v>
      </c>
      <c r="N139" s="113" t="s">
        <v>371</v>
      </c>
      <c r="O139" s="114" t="s">
        <v>712</v>
      </c>
      <c r="P139" s="115" t="s">
        <v>719</v>
      </c>
    </row>
    <row r="140" spans="1:16" ht="13.5" thickBot="1">
      <c r="A140" s="13" t="str">
        <f t="shared" si="12"/>
        <v> AOEB 2 </v>
      </c>
      <c r="B140" s="3" t="str">
        <f t="shared" si="13"/>
        <v>I</v>
      </c>
      <c r="C140" s="13">
        <f t="shared" si="14"/>
        <v>45221.690999999999</v>
      </c>
      <c r="D140" t="str">
        <f t="shared" si="15"/>
        <v>vis</v>
      </c>
      <c r="E140" s="8">
        <f>VLOOKUP(C140,'Active 1'!C$21:E$973,3,FALSE)</f>
        <v>14247.983504233805</v>
      </c>
      <c r="F140" s="3" t="s">
        <v>82</v>
      </c>
      <c r="G140" t="str">
        <f t="shared" si="16"/>
        <v>45221.691</v>
      </c>
      <c r="H140" s="13">
        <f t="shared" si="17"/>
        <v>-11930</v>
      </c>
      <c r="I140" s="112" t="s">
        <v>729</v>
      </c>
      <c r="J140" s="113" t="s">
        <v>730</v>
      </c>
      <c r="K140" s="112">
        <v>-11930</v>
      </c>
      <c r="L140" s="112" t="s">
        <v>696</v>
      </c>
      <c r="M140" s="113" t="s">
        <v>274</v>
      </c>
      <c r="N140" s="113"/>
      <c r="O140" s="114" t="s">
        <v>599</v>
      </c>
      <c r="P140" s="114" t="s">
        <v>600</v>
      </c>
    </row>
    <row r="141" spans="1:16" ht="13.5" thickBot="1">
      <c r="A141" s="13" t="str">
        <f t="shared" si="12"/>
        <v>IBVS 2793 </v>
      </c>
      <c r="B141" s="3" t="str">
        <f t="shared" si="13"/>
        <v>II</v>
      </c>
      <c r="C141" s="13">
        <f t="shared" si="14"/>
        <v>45576.483999999997</v>
      </c>
      <c r="D141" t="str">
        <f t="shared" si="15"/>
        <v>vis</v>
      </c>
      <c r="E141" s="8">
        <f>VLOOKUP(C141,'Active 1'!C$21:E$973,3,FALSE)</f>
        <v>14829.501418535056</v>
      </c>
      <c r="F141" s="3" t="s">
        <v>82</v>
      </c>
      <c r="G141" t="str">
        <f t="shared" si="16"/>
        <v>45576.484</v>
      </c>
      <c r="H141" s="13">
        <f t="shared" si="17"/>
        <v>-11348.5</v>
      </c>
      <c r="I141" s="112" t="s">
        <v>731</v>
      </c>
      <c r="J141" s="113" t="s">
        <v>732</v>
      </c>
      <c r="K141" s="112">
        <v>-11348.5</v>
      </c>
      <c r="L141" s="112" t="s">
        <v>733</v>
      </c>
      <c r="M141" s="113" t="s">
        <v>370</v>
      </c>
      <c r="N141" s="113" t="s">
        <v>371</v>
      </c>
      <c r="O141" s="114" t="s">
        <v>734</v>
      </c>
      <c r="P141" s="115" t="s">
        <v>735</v>
      </c>
    </row>
    <row r="142" spans="1:16" ht="13.5" thickBot="1">
      <c r="A142" s="13" t="str">
        <f t="shared" si="12"/>
        <v>IBVS 2793 </v>
      </c>
      <c r="B142" s="3" t="str">
        <f t="shared" si="13"/>
        <v>I</v>
      </c>
      <c r="C142" s="13">
        <f t="shared" si="14"/>
        <v>45638.411</v>
      </c>
      <c r="D142" t="str">
        <f t="shared" si="15"/>
        <v>vis</v>
      </c>
      <c r="E142" s="8">
        <f>VLOOKUP(C142,'Active 1'!C$21:E$973,3,FALSE)</f>
        <v>14931.001898755736</v>
      </c>
      <c r="F142" s="3" t="s">
        <v>82</v>
      </c>
      <c r="G142" t="str">
        <f t="shared" si="16"/>
        <v>45638.411</v>
      </c>
      <c r="H142" s="13">
        <f t="shared" si="17"/>
        <v>-11247</v>
      </c>
      <c r="I142" s="112" t="s">
        <v>736</v>
      </c>
      <c r="J142" s="113" t="s">
        <v>737</v>
      </c>
      <c r="K142" s="112">
        <v>-11247</v>
      </c>
      <c r="L142" s="112" t="s">
        <v>589</v>
      </c>
      <c r="M142" s="113" t="s">
        <v>370</v>
      </c>
      <c r="N142" s="113" t="s">
        <v>371</v>
      </c>
      <c r="O142" s="114" t="s">
        <v>738</v>
      </c>
      <c r="P142" s="115" t="s">
        <v>735</v>
      </c>
    </row>
    <row r="143" spans="1:16" ht="13.5" thickBot="1">
      <c r="A143" s="13" t="str">
        <f t="shared" si="12"/>
        <v> AOEB 2 </v>
      </c>
      <c r="B143" s="3" t="str">
        <f t="shared" si="13"/>
        <v>I</v>
      </c>
      <c r="C143" s="13">
        <f t="shared" si="14"/>
        <v>46021.572999999997</v>
      </c>
      <c r="D143" t="str">
        <f t="shared" si="15"/>
        <v>vis</v>
      </c>
      <c r="E143" s="8">
        <f>VLOOKUP(C143,'Active 1'!C$21:E$973,3,FALSE)</f>
        <v>15559.017578545063</v>
      </c>
      <c r="F143" s="3" t="s">
        <v>82</v>
      </c>
      <c r="G143" t="str">
        <f t="shared" si="16"/>
        <v>46021.573</v>
      </c>
      <c r="H143" s="13">
        <f t="shared" si="17"/>
        <v>-10619</v>
      </c>
      <c r="I143" s="112" t="s">
        <v>739</v>
      </c>
      <c r="J143" s="113" t="s">
        <v>740</v>
      </c>
      <c r="K143" s="112">
        <v>-10619</v>
      </c>
      <c r="L143" s="112" t="s">
        <v>282</v>
      </c>
      <c r="M143" s="113" t="s">
        <v>274</v>
      </c>
      <c r="N143" s="113"/>
      <c r="O143" s="114" t="s">
        <v>741</v>
      </c>
      <c r="P143" s="114" t="s">
        <v>600</v>
      </c>
    </row>
    <row r="144" spans="1:16" ht="13.5" thickBot="1">
      <c r="A144" s="13" t="str">
        <f t="shared" si="12"/>
        <v> AOEB 2 </v>
      </c>
      <c r="B144" s="3" t="str">
        <f t="shared" si="13"/>
        <v>I</v>
      </c>
      <c r="C144" s="13">
        <f t="shared" si="14"/>
        <v>46024.614999999998</v>
      </c>
      <c r="D144" t="str">
        <f t="shared" si="15"/>
        <v>vis</v>
      </c>
      <c r="E144" s="8">
        <f>VLOOKUP(C144,'Active 1'!C$21:E$973,3,FALSE)</f>
        <v>15564.003521039152</v>
      </c>
      <c r="F144" s="3" t="s">
        <v>82</v>
      </c>
      <c r="G144" t="str">
        <f t="shared" si="16"/>
        <v>46024.615</v>
      </c>
      <c r="H144" s="13">
        <f t="shared" si="17"/>
        <v>-10614</v>
      </c>
      <c r="I144" s="112" t="s">
        <v>742</v>
      </c>
      <c r="J144" s="113" t="s">
        <v>743</v>
      </c>
      <c r="K144" s="112">
        <v>-10614</v>
      </c>
      <c r="L144" s="112" t="s">
        <v>278</v>
      </c>
      <c r="M144" s="113" t="s">
        <v>274</v>
      </c>
      <c r="N144" s="113"/>
      <c r="O144" s="114" t="s">
        <v>741</v>
      </c>
      <c r="P144" s="114" t="s">
        <v>600</v>
      </c>
    </row>
    <row r="145" spans="1:16" ht="13.5" thickBot="1">
      <c r="A145" s="13" t="str">
        <f t="shared" si="12"/>
        <v> AOEB 2 </v>
      </c>
      <c r="B145" s="3" t="str">
        <f t="shared" si="13"/>
        <v>I</v>
      </c>
      <c r="C145" s="13">
        <f t="shared" si="14"/>
        <v>46038.650999999998</v>
      </c>
      <c r="D145" t="str">
        <f t="shared" si="15"/>
        <v>vis</v>
      </c>
      <c r="E145" s="8">
        <f>VLOOKUP(C145,'Active 1'!C$21:E$973,3,FALSE)</f>
        <v>15587.009007182149</v>
      </c>
      <c r="F145" s="3" t="s">
        <v>82</v>
      </c>
      <c r="G145" t="str">
        <f t="shared" si="16"/>
        <v>46038.651</v>
      </c>
      <c r="H145" s="13">
        <f t="shared" si="17"/>
        <v>-10591</v>
      </c>
      <c r="I145" s="112" t="s">
        <v>744</v>
      </c>
      <c r="J145" s="113" t="s">
        <v>745</v>
      </c>
      <c r="K145" s="112">
        <v>-10591</v>
      </c>
      <c r="L145" s="112" t="s">
        <v>578</v>
      </c>
      <c r="M145" s="113" t="s">
        <v>274</v>
      </c>
      <c r="N145" s="113"/>
      <c r="O145" s="114" t="s">
        <v>599</v>
      </c>
      <c r="P145" s="114" t="s">
        <v>600</v>
      </c>
    </row>
    <row r="146" spans="1:16" ht="13.5" thickBot="1">
      <c r="A146" s="13" t="str">
        <f t="shared" si="12"/>
        <v> AOEB 2 </v>
      </c>
      <c r="B146" s="3" t="str">
        <f t="shared" si="13"/>
        <v>I</v>
      </c>
      <c r="C146" s="13">
        <f t="shared" si="14"/>
        <v>46057.555999999997</v>
      </c>
      <c r="D146" t="str">
        <f t="shared" si="15"/>
        <v>vis</v>
      </c>
      <c r="E146" s="8">
        <f>VLOOKUP(C146,'Active 1'!C$21:E$973,3,FALSE)</f>
        <v>15617.994951577513</v>
      </c>
      <c r="F146" s="3" t="s">
        <v>82</v>
      </c>
      <c r="G146" t="str">
        <f t="shared" si="16"/>
        <v>46057.556</v>
      </c>
      <c r="H146" s="13">
        <f t="shared" si="17"/>
        <v>-10560</v>
      </c>
      <c r="I146" s="112" t="s">
        <v>746</v>
      </c>
      <c r="J146" s="113" t="s">
        <v>747</v>
      </c>
      <c r="K146" s="112">
        <v>-10560</v>
      </c>
      <c r="L146" s="112" t="s">
        <v>570</v>
      </c>
      <c r="M146" s="113" t="s">
        <v>274</v>
      </c>
      <c r="N146" s="113"/>
      <c r="O146" s="114" t="s">
        <v>741</v>
      </c>
      <c r="P146" s="114" t="s">
        <v>600</v>
      </c>
    </row>
    <row r="147" spans="1:16" ht="13.5" thickBot="1">
      <c r="A147" s="13" t="str">
        <f t="shared" si="12"/>
        <v> AOEB 2 </v>
      </c>
      <c r="B147" s="3" t="str">
        <f t="shared" si="13"/>
        <v>I</v>
      </c>
      <c r="C147" s="13">
        <f t="shared" si="14"/>
        <v>46060.597000000002</v>
      </c>
      <c r="D147" t="str">
        <f t="shared" si="15"/>
        <v>vis</v>
      </c>
      <c r="E147" s="8">
        <f>VLOOKUP(C147,'Active 1'!C$21:E$973,3,FALSE)</f>
        <v>15622.979255037257</v>
      </c>
      <c r="F147" s="3" t="s">
        <v>82</v>
      </c>
      <c r="G147" t="str">
        <f t="shared" si="16"/>
        <v>46060.597</v>
      </c>
      <c r="H147" s="13">
        <f t="shared" si="17"/>
        <v>-10555</v>
      </c>
      <c r="I147" s="112" t="s">
        <v>748</v>
      </c>
      <c r="J147" s="113" t="s">
        <v>749</v>
      </c>
      <c r="K147" s="112">
        <v>-10555</v>
      </c>
      <c r="L147" s="112" t="s">
        <v>546</v>
      </c>
      <c r="M147" s="113" t="s">
        <v>274</v>
      </c>
      <c r="N147" s="113"/>
      <c r="O147" s="114" t="s">
        <v>741</v>
      </c>
      <c r="P147" s="114" t="s">
        <v>600</v>
      </c>
    </row>
    <row r="148" spans="1:16" ht="13.5" thickBot="1">
      <c r="A148" s="13" t="str">
        <f t="shared" si="12"/>
        <v> AOEB 2 </v>
      </c>
      <c r="B148" s="3" t="str">
        <f t="shared" si="13"/>
        <v>I</v>
      </c>
      <c r="C148" s="13">
        <f t="shared" si="14"/>
        <v>46068.553</v>
      </c>
      <c r="D148" t="str">
        <f t="shared" si="15"/>
        <v>vis</v>
      </c>
      <c r="E148" s="8">
        <f>VLOOKUP(C148,'Active 1'!C$21:E$973,3,FALSE)</f>
        <v>15636.01941232948</v>
      </c>
      <c r="F148" s="3" t="s">
        <v>82</v>
      </c>
      <c r="G148" t="str">
        <f t="shared" si="16"/>
        <v>46068.553</v>
      </c>
      <c r="H148" s="13">
        <f t="shared" si="17"/>
        <v>-10542</v>
      </c>
      <c r="I148" s="112" t="s">
        <v>750</v>
      </c>
      <c r="J148" s="113" t="s">
        <v>751</v>
      </c>
      <c r="K148" s="112">
        <v>-10542</v>
      </c>
      <c r="L148" s="112" t="s">
        <v>752</v>
      </c>
      <c r="M148" s="113" t="s">
        <v>274</v>
      </c>
      <c r="N148" s="113"/>
      <c r="O148" s="114" t="s">
        <v>599</v>
      </c>
      <c r="P148" s="114" t="s">
        <v>600</v>
      </c>
    </row>
    <row r="149" spans="1:16" ht="13.5" thickBot="1">
      <c r="A149" s="13" t="str">
        <f t="shared" si="12"/>
        <v> AOEB 2 </v>
      </c>
      <c r="B149" s="3" t="str">
        <f t="shared" si="13"/>
        <v>I</v>
      </c>
      <c r="C149" s="13">
        <f t="shared" si="14"/>
        <v>46071.586000000003</v>
      </c>
      <c r="D149" t="str">
        <f t="shared" si="15"/>
        <v>vis</v>
      </c>
      <c r="E149" s="8">
        <f>VLOOKUP(C149,'Active 1'!C$21:E$973,3,FALSE)</f>
        <v>15640.990603514418</v>
      </c>
      <c r="F149" s="3" t="s">
        <v>82</v>
      </c>
      <c r="G149" t="str">
        <f t="shared" si="16"/>
        <v>46071.586</v>
      </c>
      <c r="H149" s="13">
        <f t="shared" si="17"/>
        <v>-10537</v>
      </c>
      <c r="I149" s="112" t="s">
        <v>753</v>
      </c>
      <c r="J149" s="113" t="s">
        <v>754</v>
      </c>
      <c r="K149" s="112">
        <v>-10537</v>
      </c>
      <c r="L149" s="112" t="s">
        <v>663</v>
      </c>
      <c r="M149" s="113" t="s">
        <v>274</v>
      </c>
      <c r="N149" s="113"/>
      <c r="O149" s="114" t="s">
        <v>741</v>
      </c>
      <c r="P149" s="114" t="s">
        <v>600</v>
      </c>
    </row>
    <row r="150" spans="1:16" ht="13.5" thickBot="1">
      <c r="A150" s="13" t="str">
        <f t="shared" si="12"/>
        <v>IBVS 3078 </v>
      </c>
      <c r="B150" s="3" t="str">
        <f t="shared" si="13"/>
        <v>I</v>
      </c>
      <c r="C150" s="13">
        <f t="shared" si="14"/>
        <v>46348.578200000004</v>
      </c>
      <c r="D150" t="str">
        <f t="shared" si="15"/>
        <v>vis</v>
      </c>
      <c r="E150" s="8">
        <f>VLOOKUP(C150,'Active 1'!C$21:E$973,3,FALSE)</f>
        <v>16094.990334122733</v>
      </c>
      <c r="F150" s="3" t="s">
        <v>82</v>
      </c>
      <c r="G150" t="str">
        <f t="shared" si="16"/>
        <v>46348.5782</v>
      </c>
      <c r="H150" s="13">
        <f t="shared" si="17"/>
        <v>-10083</v>
      </c>
      <c r="I150" s="112" t="s">
        <v>755</v>
      </c>
      <c r="J150" s="113" t="s">
        <v>756</v>
      </c>
      <c r="K150" s="112">
        <v>-10083</v>
      </c>
      <c r="L150" s="112" t="s">
        <v>757</v>
      </c>
      <c r="M150" s="113" t="s">
        <v>370</v>
      </c>
      <c r="N150" s="113" t="s">
        <v>371</v>
      </c>
      <c r="O150" s="114" t="s">
        <v>758</v>
      </c>
      <c r="P150" s="115" t="s">
        <v>759</v>
      </c>
    </row>
    <row r="151" spans="1:16" ht="13.5" thickBot="1">
      <c r="A151" s="13" t="str">
        <f t="shared" si="12"/>
        <v>IBVS 3078 </v>
      </c>
      <c r="B151" s="3" t="str">
        <f t="shared" si="13"/>
        <v>I</v>
      </c>
      <c r="C151" s="13">
        <f t="shared" si="14"/>
        <v>46359.559800000003</v>
      </c>
      <c r="D151" t="str">
        <f t="shared" si="15"/>
        <v>vis</v>
      </c>
      <c r="E151" s="8">
        <f>VLOOKUP(C151,'Active 1'!C$21:E$973,3,FALSE)</f>
        <v>16112.989553745696</v>
      </c>
      <c r="F151" s="3" t="s">
        <v>82</v>
      </c>
      <c r="G151" t="str">
        <f t="shared" si="16"/>
        <v>46359.5598</v>
      </c>
      <c r="H151" s="13">
        <f t="shared" si="17"/>
        <v>-10065</v>
      </c>
      <c r="I151" s="112" t="s">
        <v>760</v>
      </c>
      <c r="J151" s="113" t="s">
        <v>761</v>
      </c>
      <c r="K151" s="112">
        <v>-10065</v>
      </c>
      <c r="L151" s="112" t="s">
        <v>762</v>
      </c>
      <c r="M151" s="113" t="s">
        <v>370</v>
      </c>
      <c r="N151" s="113" t="s">
        <v>371</v>
      </c>
      <c r="O151" s="114" t="s">
        <v>763</v>
      </c>
      <c r="P151" s="115" t="s">
        <v>759</v>
      </c>
    </row>
    <row r="152" spans="1:16" ht="13.5" thickBot="1">
      <c r="A152" s="13" t="str">
        <f t="shared" si="12"/>
        <v>IBVS 3078 </v>
      </c>
      <c r="B152" s="3" t="str">
        <f t="shared" si="13"/>
        <v>II</v>
      </c>
      <c r="C152" s="13">
        <f t="shared" si="14"/>
        <v>46366.576999999997</v>
      </c>
      <c r="D152" t="str">
        <f t="shared" si="15"/>
        <v>vis</v>
      </c>
      <c r="E152" s="8">
        <f>VLOOKUP(C152,'Active 1'!C$21:E$973,3,FALSE)</f>
        <v>16124.490985589706</v>
      </c>
      <c r="F152" s="3" t="s">
        <v>82</v>
      </c>
      <c r="G152" t="str">
        <f t="shared" si="16"/>
        <v>46366.577</v>
      </c>
      <c r="H152" s="13">
        <f t="shared" si="17"/>
        <v>-10053.5</v>
      </c>
      <c r="I152" s="112" t="s">
        <v>764</v>
      </c>
      <c r="J152" s="113" t="s">
        <v>765</v>
      </c>
      <c r="K152" s="112">
        <v>-10053.5</v>
      </c>
      <c r="L152" s="112" t="s">
        <v>570</v>
      </c>
      <c r="M152" s="113" t="s">
        <v>370</v>
      </c>
      <c r="N152" s="113" t="s">
        <v>371</v>
      </c>
      <c r="O152" s="114" t="s">
        <v>766</v>
      </c>
      <c r="P152" s="115" t="s">
        <v>759</v>
      </c>
    </row>
    <row r="153" spans="1:16" ht="13.5" thickBot="1">
      <c r="A153" s="13" t="str">
        <f t="shared" si="12"/>
        <v> VSSC 66.33 </v>
      </c>
      <c r="B153" s="3" t="str">
        <f t="shared" si="13"/>
        <v>I</v>
      </c>
      <c r="C153" s="13">
        <f t="shared" si="14"/>
        <v>46372.368000000002</v>
      </c>
      <c r="D153" t="str">
        <f t="shared" si="15"/>
        <v>vis</v>
      </c>
      <c r="E153" s="8">
        <f>VLOOKUP(C153,'Active 1'!C$21:E$973,3,FALSE)</f>
        <v>16133.982633513204</v>
      </c>
      <c r="F153" s="3" t="s">
        <v>82</v>
      </c>
      <c r="G153" t="str">
        <f t="shared" si="16"/>
        <v>46372.3680</v>
      </c>
      <c r="H153" s="13">
        <f t="shared" si="17"/>
        <v>-10044</v>
      </c>
      <c r="I153" s="112" t="s">
        <v>767</v>
      </c>
      <c r="J153" s="113" t="s">
        <v>768</v>
      </c>
      <c r="K153" s="112">
        <v>-10044</v>
      </c>
      <c r="L153" s="112" t="s">
        <v>769</v>
      </c>
      <c r="M153" s="113" t="s">
        <v>370</v>
      </c>
      <c r="N153" s="113" t="s">
        <v>371</v>
      </c>
      <c r="O153" s="114" t="s">
        <v>770</v>
      </c>
      <c r="P153" s="114" t="s">
        <v>771</v>
      </c>
    </row>
    <row r="154" spans="1:16" ht="13.5" thickBot="1">
      <c r="A154" s="13" t="str">
        <f t="shared" si="12"/>
        <v> VSSC 66.33 </v>
      </c>
      <c r="B154" s="3" t="str">
        <f t="shared" si="13"/>
        <v>I</v>
      </c>
      <c r="C154" s="13">
        <f t="shared" si="14"/>
        <v>46375.426700000004</v>
      </c>
      <c r="D154" t="str">
        <f t="shared" si="15"/>
        <v>vis</v>
      </c>
      <c r="E154" s="8">
        <f>VLOOKUP(C154,'Active 1'!C$21:E$973,3,FALSE)</f>
        <v>16138.995947880945</v>
      </c>
      <c r="F154" s="3" t="s">
        <v>82</v>
      </c>
      <c r="G154" t="str">
        <f t="shared" si="16"/>
        <v>46375.4267</v>
      </c>
      <c r="H154" s="13">
        <f t="shared" si="17"/>
        <v>-10039</v>
      </c>
      <c r="I154" s="112" t="s">
        <v>772</v>
      </c>
      <c r="J154" s="113" t="s">
        <v>773</v>
      </c>
      <c r="K154" s="112">
        <v>-10039</v>
      </c>
      <c r="L154" s="112" t="s">
        <v>774</v>
      </c>
      <c r="M154" s="113" t="s">
        <v>370</v>
      </c>
      <c r="N154" s="113" t="s">
        <v>371</v>
      </c>
      <c r="O154" s="114" t="s">
        <v>770</v>
      </c>
      <c r="P154" s="114" t="s">
        <v>771</v>
      </c>
    </row>
    <row r="155" spans="1:16" ht="13.5" thickBot="1">
      <c r="A155" s="13" t="str">
        <f t="shared" si="12"/>
        <v> AOEB 2 </v>
      </c>
      <c r="B155" s="3" t="str">
        <f t="shared" si="13"/>
        <v>I</v>
      </c>
      <c r="C155" s="13">
        <f t="shared" si="14"/>
        <v>46431.56</v>
      </c>
      <c r="D155" t="str">
        <f t="shared" si="15"/>
        <v>vis</v>
      </c>
      <c r="E155" s="8">
        <f>VLOOKUP(C155,'Active 1'!C$21:E$973,3,FALSE)</f>
        <v>16231.000354785374</v>
      </c>
      <c r="F155" s="3" t="s">
        <v>82</v>
      </c>
      <c r="G155" t="str">
        <f t="shared" si="16"/>
        <v>46431.560</v>
      </c>
      <c r="H155" s="13">
        <f t="shared" si="17"/>
        <v>-9947</v>
      </c>
      <c r="I155" s="112" t="s">
        <v>775</v>
      </c>
      <c r="J155" s="113" t="s">
        <v>776</v>
      </c>
      <c r="K155" s="112">
        <v>-9947</v>
      </c>
      <c r="L155" s="112" t="s">
        <v>594</v>
      </c>
      <c r="M155" s="113" t="s">
        <v>274</v>
      </c>
      <c r="N155" s="113"/>
      <c r="O155" s="114" t="s">
        <v>741</v>
      </c>
      <c r="P155" s="114" t="s">
        <v>600</v>
      </c>
    </row>
    <row r="156" spans="1:16" ht="13.5" thickBot="1">
      <c r="A156" s="13" t="str">
        <f t="shared" si="12"/>
        <v> AOEB 2 </v>
      </c>
      <c r="B156" s="3" t="str">
        <f t="shared" si="13"/>
        <v>I</v>
      </c>
      <c r="C156" s="13">
        <f t="shared" si="14"/>
        <v>46442.542000000001</v>
      </c>
      <c r="D156" t="str">
        <f t="shared" si="15"/>
        <v>vis</v>
      </c>
      <c r="E156" s="8">
        <f>VLOOKUP(C156,'Active 1'!C$21:E$973,3,FALSE)</f>
        <v>16249.000230022084</v>
      </c>
      <c r="F156" s="3" t="s">
        <v>82</v>
      </c>
      <c r="G156" t="str">
        <f t="shared" si="16"/>
        <v>46442.542</v>
      </c>
      <c r="H156" s="13">
        <f t="shared" si="17"/>
        <v>-9929</v>
      </c>
      <c r="I156" s="112" t="s">
        <v>777</v>
      </c>
      <c r="J156" s="113" t="s">
        <v>778</v>
      </c>
      <c r="K156" s="112">
        <v>-9929</v>
      </c>
      <c r="L156" s="112" t="s">
        <v>594</v>
      </c>
      <c r="M156" s="113" t="s">
        <v>274</v>
      </c>
      <c r="N156" s="113"/>
      <c r="O156" s="114" t="s">
        <v>741</v>
      </c>
      <c r="P156" s="114" t="s">
        <v>600</v>
      </c>
    </row>
    <row r="157" spans="1:16" ht="13.5" thickBot="1">
      <c r="A157" s="13" t="str">
        <f t="shared" si="12"/>
        <v> AOEB 2 </v>
      </c>
      <c r="B157" s="3" t="str">
        <f t="shared" si="13"/>
        <v>I</v>
      </c>
      <c r="C157" s="13">
        <f t="shared" si="14"/>
        <v>46445.59</v>
      </c>
      <c r="D157" t="str">
        <f t="shared" si="15"/>
        <v>vis</v>
      </c>
      <c r="E157" s="8">
        <f>VLOOKUP(C157,'Active 1'!C$21:E$973,3,FALSE)</f>
        <v>16253.996006722266</v>
      </c>
      <c r="F157" s="3" t="s">
        <v>82</v>
      </c>
      <c r="G157" t="str">
        <f t="shared" si="16"/>
        <v>46445.590</v>
      </c>
      <c r="H157" s="13">
        <f t="shared" si="17"/>
        <v>-9924</v>
      </c>
      <c r="I157" s="112" t="s">
        <v>779</v>
      </c>
      <c r="J157" s="113" t="s">
        <v>780</v>
      </c>
      <c r="K157" s="112">
        <v>-9924</v>
      </c>
      <c r="L157" s="112" t="s">
        <v>781</v>
      </c>
      <c r="M157" s="113" t="s">
        <v>274</v>
      </c>
      <c r="N157" s="113"/>
      <c r="O157" s="114" t="s">
        <v>599</v>
      </c>
      <c r="P157" s="114" t="s">
        <v>600</v>
      </c>
    </row>
    <row r="158" spans="1:16" ht="13.5" thickBot="1">
      <c r="A158" s="13" t="str">
        <f t="shared" si="12"/>
        <v> VSSC 66.33 </v>
      </c>
      <c r="B158" s="3" t="str">
        <f t="shared" si="13"/>
        <v>I</v>
      </c>
      <c r="C158" s="13">
        <f t="shared" si="14"/>
        <v>46472.441500000001</v>
      </c>
      <c r="D158" t="str">
        <f t="shared" si="15"/>
        <v>vis</v>
      </c>
      <c r="E158" s="8">
        <f>VLOOKUP(C158,'Active 1'!C$21:E$973,3,FALSE)</f>
        <v>16298.006537583537</v>
      </c>
      <c r="F158" s="3" t="s">
        <v>82</v>
      </c>
      <c r="G158" t="str">
        <f t="shared" si="16"/>
        <v>46472.4415</v>
      </c>
      <c r="H158" s="13">
        <f t="shared" si="17"/>
        <v>-9880</v>
      </c>
      <c r="I158" s="112" t="s">
        <v>782</v>
      </c>
      <c r="J158" s="113" t="s">
        <v>783</v>
      </c>
      <c r="K158" s="112">
        <v>-9880</v>
      </c>
      <c r="L158" s="112" t="s">
        <v>784</v>
      </c>
      <c r="M158" s="113" t="s">
        <v>370</v>
      </c>
      <c r="N158" s="113" t="s">
        <v>371</v>
      </c>
      <c r="O158" s="114" t="s">
        <v>785</v>
      </c>
      <c r="P158" s="114" t="s">
        <v>771</v>
      </c>
    </row>
    <row r="159" spans="1:16" ht="13.5" thickBot="1">
      <c r="A159" s="13" t="str">
        <f t="shared" si="12"/>
        <v> AOEB 2 </v>
      </c>
      <c r="B159" s="3" t="str">
        <f t="shared" si="13"/>
        <v>I</v>
      </c>
      <c r="C159" s="13">
        <f t="shared" si="14"/>
        <v>46659.743999999999</v>
      </c>
      <c r="D159" t="str">
        <f t="shared" si="15"/>
        <v>vis</v>
      </c>
      <c r="E159" s="8">
        <f>VLOOKUP(C159,'Active 1'!C$21:E$973,3,FALSE)</f>
        <v>16605.001769009774</v>
      </c>
      <c r="F159" s="3" t="s">
        <v>82</v>
      </c>
      <c r="G159" t="str">
        <f t="shared" si="16"/>
        <v>46659.744</v>
      </c>
      <c r="H159" s="13">
        <f t="shared" si="17"/>
        <v>-9573</v>
      </c>
      <c r="I159" s="112" t="s">
        <v>786</v>
      </c>
      <c r="J159" s="113" t="s">
        <v>787</v>
      </c>
      <c r="K159" s="112">
        <v>-9573</v>
      </c>
      <c r="L159" s="112" t="s">
        <v>788</v>
      </c>
      <c r="M159" s="113" t="s">
        <v>274</v>
      </c>
      <c r="N159" s="113"/>
      <c r="O159" s="114" t="s">
        <v>599</v>
      </c>
      <c r="P159" s="114" t="s">
        <v>600</v>
      </c>
    </row>
    <row r="160" spans="1:16" ht="13.5" thickBot="1">
      <c r="A160" s="13" t="str">
        <f t="shared" si="12"/>
        <v> AOEB 2 </v>
      </c>
      <c r="B160" s="3" t="str">
        <f t="shared" si="13"/>
        <v>I</v>
      </c>
      <c r="C160" s="13">
        <f t="shared" si="14"/>
        <v>46714.637000000002</v>
      </c>
      <c r="D160" t="str">
        <f t="shared" si="15"/>
        <v>vis</v>
      </c>
      <c r="E160" s="8">
        <f>VLOOKUP(C160,'Active 1'!C$21:E$973,3,FALSE)</f>
        <v>16694.973281609349</v>
      </c>
      <c r="F160" s="3" t="s">
        <v>82</v>
      </c>
      <c r="G160" t="str">
        <f t="shared" si="16"/>
        <v>46714.637</v>
      </c>
      <c r="H160" s="13">
        <f t="shared" si="17"/>
        <v>-9483</v>
      </c>
      <c r="I160" s="112" t="s">
        <v>789</v>
      </c>
      <c r="J160" s="113" t="s">
        <v>790</v>
      </c>
      <c r="K160" s="112">
        <v>-9483</v>
      </c>
      <c r="L160" s="112" t="s">
        <v>546</v>
      </c>
      <c r="M160" s="113" t="s">
        <v>274</v>
      </c>
      <c r="N160" s="113"/>
      <c r="O160" s="114" t="s">
        <v>599</v>
      </c>
      <c r="P160" s="114" t="s">
        <v>600</v>
      </c>
    </row>
    <row r="161" spans="1:16" ht="13.5" thickBot="1">
      <c r="A161" s="13" t="str">
        <f t="shared" si="12"/>
        <v> BBS 82 </v>
      </c>
      <c r="B161" s="3" t="str">
        <f t="shared" si="13"/>
        <v>I</v>
      </c>
      <c r="C161" s="13">
        <f t="shared" si="14"/>
        <v>46718.31</v>
      </c>
      <c r="D161" t="str">
        <f t="shared" si="15"/>
        <v>vis</v>
      </c>
      <c r="E161" s="8">
        <f>VLOOKUP(C161,'Active 1'!C$21:E$973,3,FALSE)</f>
        <v>16700.993454778563</v>
      </c>
      <c r="F161" s="3" t="s">
        <v>82</v>
      </c>
      <c r="G161" t="str">
        <f t="shared" si="16"/>
        <v>46718.31</v>
      </c>
      <c r="H161" s="13">
        <f t="shared" si="17"/>
        <v>-9477</v>
      </c>
      <c r="I161" s="112" t="s">
        <v>791</v>
      </c>
      <c r="J161" s="113" t="s">
        <v>792</v>
      </c>
      <c r="K161" s="112">
        <v>-9477</v>
      </c>
      <c r="L161" s="112" t="s">
        <v>793</v>
      </c>
      <c r="M161" s="113" t="s">
        <v>274</v>
      </c>
      <c r="N161" s="113"/>
      <c r="O161" s="114" t="s">
        <v>794</v>
      </c>
      <c r="P161" s="114" t="s">
        <v>795</v>
      </c>
    </row>
    <row r="162" spans="1:16" ht="13.5" thickBot="1">
      <c r="A162" s="13" t="str">
        <f t="shared" si="12"/>
        <v> AOEB 2 </v>
      </c>
      <c r="B162" s="3" t="str">
        <f t="shared" si="13"/>
        <v>I</v>
      </c>
      <c r="C162" s="13">
        <f t="shared" si="14"/>
        <v>46756.75</v>
      </c>
      <c r="D162" t="str">
        <f t="shared" si="15"/>
        <v>vis</v>
      </c>
      <c r="E162" s="8">
        <f>VLOOKUP(C162,'Active 1'!C$21:E$973,3,FALSE)</f>
        <v>16763.997935210089</v>
      </c>
      <c r="F162" s="3" t="s">
        <v>82</v>
      </c>
      <c r="G162" t="str">
        <f t="shared" si="16"/>
        <v>46756.750</v>
      </c>
      <c r="H162" s="13">
        <f t="shared" si="17"/>
        <v>-9414</v>
      </c>
      <c r="I162" s="112" t="s">
        <v>796</v>
      </c>
      <c r="J162" s="113" t="s">
        <v>797</v>
      </c>
      <c r="K162" s="112">
        <v>-9414</v>
      </c>
      <c r="L162" s="112" t="s">
        <v>594</v>
      </c>
      <c r="M162" s="113" t="s">
        <v>274</v>
      </c>
      <c r="N162" s="113"/>
      <c r="O162" s="114" t="s">
        <v>599</v>
      </c>
      <c r="P162" s="114" t="s">
        <v>600</v>
      </c>
    </row>
    <row r="163" spans="1:16" ht="13.5" thickBot="1">
      <c r="A163" s="13" t="str">
        <f t="shared" si="12"/>
        <v> AOEB 2 </v>
      </c>
      <c r="B163" s="3" t="str">
        <f t="shared" si="13"/>
        <v>I</v>
      </c>
      <c r="C163" s="13">
        <f t="shared" si="14"/>
        <v>46769.57</v>
      </c>
      <c r="D163" t="str">
        <f t="shared" si="15"/>
        <v>vis</v>
      </c>
      <c r="E163" s="8">
        <f>VLOOKUP(C163,'Active 1'!C$21:E$973,3,FALSE)</f>
        <v>16785.01035558293</v>
      </c>
      <c r="F163" s="3" t="s">
        <v>82</v>
      </c>
      <c r="G163" t="str">
        <f t="shared" si="16"/>
        <v>46769.570</v>
      </c>
      <c r="H163" s="13">
        <f t="shared" si="17"/>
        <v>-9393</v>
      </c>
      <c r="I163" s="112" t="s">
        <v>798</v>
      </c>
      <c r="J163" s="113" t="s">
        <v>799</v>
      </c>
      <c r="K163" s="112">
        <v>-9393</v>
      </c>
      <c r="L163" s="112" t="s">
        <v>282</v>
      </c>
      <c r="M163" s="113" t="s">
        <v>274</v>
      </c>
      <c r="N163" s="113"/>
      <c r="O163" s="114" t="s">
        <v>599</v>
      </c>
      <c r="P163" s="114" t="s">
        <v>600</v>
      </c>
    </row>
    <row r="164" spans="1:16" ht="13.5" thickBot="1">
      <c r="A164" s="13" t="str">
        <f t="shared" si="12"/>
        <v>IBVS 3266 </v>
      </c>
      <c r="B164" s="3" t="str">
        <f t="shared" si="13"/>
        <v>I</v>
      </c>
      <c r="C164" s="13">
        <f t="shared" si="14"/>
        <v>47040.443800000001</v>
      </c>
      <c r="D164" t="str">
        <f t="shared" si="15"/>
        <v>vis</v>
      </c>
      <c r="E164" s="8">
        <f>VLOOKUP(C164,'Active 1'!C$21:E$973,3,FALSE)</f>
        <v>17228.98181842142</v>
      </c>
      <c r="F164" s="3" t="s">
        <v>82</v>
      </c>
      <c r="G164" t="str">
        <f t="shared" si="16"/>
        <v>47040.4438</v>
      </c>
      <c r="H164" s="13">
        <f t="shared" si="17"/>
        <v>-8949</v>
      </c>
      <c r="I164" s="112" t="s">
        <v>800</v>
      </c>
      <c r="J164" s="113" t="s">
        <v>801</v>
      </c>
      <c r="K164" s="112">
        <v>-8949</v>
      </c>
      <c r="L164" s="112" t="s">
        <v>802</v>
      </c>
      <c r="M164" s="113" t="s">
        <v>370</v>
      </c>
      <c r="N164" s="113" t="s">
        <v>371</v>
      </c>
      <c r="O164" s="114" t="s">
        <v>803</v>
      </c>
      <c r="P164" s="115" t="s">
        <v>804</v>
      </c>
    </row>
    <row r="165" spans="1:16" ht="13.5" thickBot="1">
      <c r="A165" s="13" t="str">
        <f t="shared" si="12"/>
        <v>IBVS 3266 </v>
      </c>
      <c r="B165" s="3" t="str">
        <f t="shared" si="13"/>
        <v>I</v>
      </c>
      <c r="C165" s="13">
        <f t="shared" si="14"/>
        <v>47043.494700000003</v>
      </c>
      <c r="D165" t="str">
        <f t="shared" si="15"/>
        <v>vis</v>
      </c>
      <c r="E165" s="8">
        <f>VLOOKUP(C165,'Active 1'!C$21:E$973,3,FALSE)</f>
        <v>17233.982348321228</v>
      </c>
      <c r="F165" s="3" t="s">
        <v>82</v>
      </c>
      <c r="G165" t="str">
        <f t="shared" si="16"/>
        <v>47043.4947</v>
      </c>
      <c r="H165" s="13">
        <f t="shared" si="17"/>
        <v>-8944</v>
      </c>
      <c r="I165" s="112" t="s">
        <v>805</v>
      </c>
      <c r="J165" s="113" t="s">
        <v>806</v>
      </c>
      <c r="K165" s="112">
        <v>-8944</v>
      </c>
      <c r="L165" s="112" t="s">
        <v>807</v>
      </c>
      <c r="M165" s="113" t="s">
        <v>370</v>
      </c>
      <c r="N165" s="113" t="s">
        <v>371</v>
      </c>
      <c r="O165" s="114" t="s">
        <v>803</v>
      </c>
      <c r="P165" s="115" t="s">
        <v>804</v>
      </c>
    </row>
    <row r="166" spans="1:16" ht="13.5" thickBot="1">
      <c r="A166" s="13" t="str">
        <f t="shared" si="12"/>
        <v> BBS 86 </v>
      </c>
      <c r="B166" s="3" t="str">
        <f t="shared" si="13"/>
        <v>I</v>
      </c>
      <c r="C166" s="13">
        <f t="shared" si="14"/>
        <v>47051.430999999997</v>
      </c>
      <c r="D166" t="str">
        <f t="shared" si="15"/>
        <v>vis</v>
      </c>
      <c r="E166" s="8">
        <f>VLOOKUP(C166,'Active 1'!C$21:E$973,3,FALSE)</f>
        <v>17246.990216636739</v>
      </c>
      <c r="F166" s="3" t="s">
        <v>82</v>
      </c>
      <c r="G166" t="str">
        <f t="shared" si="16"/>
        <v>47051.431</v>
      </c>
      <c r="H166" s="13">
        <f t="shared" si="17"/>
        <v>-8931</v>
      </c>
      <c r="I166" s="112" t="s">
        <v>808</v>
      </c>
      <c r="J166" s="113" t="s">
        <v>809</v>
      </c>
      <c r="K166" s="112">
        <v>-8931</v>
      </c>
      <c r="L166" s="112" t="s">
        <v>781</v>
      </c>
      <c r="M166" s="113" t="s">
        <v>274</v>
      </c>
      <c r="N166" s="113"/>
      <c r="O166" s="114" t="s">
        <v>810</v>
      </c>
      <c r="P166" s="114" t="s">
        <v>811</v>
      </c>
    </row>
    <row r="167" spans="1:16" ht="13.5" thickBot="1">
      <c r="A167" s="13" t="str">
        <f t="shared" si="12"/>
        <v>IBVS 3266 </v>
      </c>
      <c r="B167" s="3" t="str">
        <f t="shared" si="13"/>
        <v>I</v>
      </c>
      <c r="C167" s="13">
        <f t="shared" si="14"/>
        <v>47062.407899999998</v>
      </c>
      <c r="D167" t="str">
        <f t="shared" si="15"/>
        <v>vis</v>
      </c>
      <c r="E167" s="8">
        <f>VLOOKUP(C167,'Active 1'!C$21:E$973,3,FALSE)</f>
        <v>17264.98173279826</v>
      </c>
      <c r="F167" s="3" t="s">
        <v>82</v>
      </c>
      <c r="G167" t="str">
        <f t="shared" si="16"/>
        <v>47062.4079</v>
      </c>
      <c r="H167" s="13">
        <f t="shared" si="17"/>
        <v>-8913</v>
      </c>
      <c r="I167" s="112" t="s">
        <v>812</v>
      </c>
      <c r="J167" s="113" t="s">
        <v>813</v>
      </c>
      <c r="K167" s="112">
        <v>-8913</v>
      </c>
      <c r="L167" s="112" t="s">
        <v>814</v>
      </c>
      <c r="M167" s="113" t="s">
        <v>370</v>
      </c>
      <c r="N167" s="113" t="s">
        <v>371</v>
      </c>
      <c r="O167" s="114" t="s">
        <v>803</v>
      </c>
      <c r="P167" s="115" t="s">
        <v>804</v>
      </c>
    </row>
    <row r="168" spans="1:16" ht="13.5" thickBot="1">
      <c r="A168" s="13" t="str">
        <f t="shared" si="12"/>
        <v>IBVS 3266 </v>
      </c>
      <c r="B168" s="3" t="str">
        <f t="shared" si="13"/>
        <v>II</v>
      </c>
      <c r="C168" s="13">
        <f t="shared" si="14"/>
        <v>47063.3246</v>
      </c>
      <c r="D168" t="str">
        <f t="shared" si="15"/>
        <v>vis</v>
      </c>
      <c r="E168" s="8">
        <f>VLOOKUP(C168,'Active 1'!C$21:E$973,3,FALSE)</f>
        <v>17266.484235587326</v>
      </c>
      <c r="F168" s="3" t="s">
        <v>82</v>
      </c>
      <c r="G168" t="str">
        <f t="shared" si="16"/>
        <v>47063.3246</v>
      </c>
      <c r="H168" s="13">
        <f t="shared" si="17"/>
        <v>-8911.5</v>
      </c>
      <c r="I168" s="112" t="s">
        <v>815</v>
      </c>
      <c r="J168" s="113" t="s">
        <v>816</v>
      </c>
      <c r="K168" s="112">
        <v>-8911.5</v>
      </c>
      <c r="L168" s="112" t="s">
        <v>817</v>
      </c>
      <c r="M168" s="113" t="s">
        <v>370</v>
      </c>
      <c r="N168" s="113" t="s">
        <v>371</v>
      </c>
      <c r="O168" s="114" t="s">
        <v>803</v>
      </c>
      <c r="P168" s="115" t="s">
        <v>804</v>
      </c>
    </row>
    <row r="169" spans="1:16" ht="13.5" thickBot="1">
      <c r="A169" s="13" t="str">
        <f t="shared" si="12"/>
        <v> BBS 86 </v>
      </c>
      <c r="B169" s="3" t="str">
        <f t="shared" si="13"/>
        <v>I</v>
      </c>
      <c r="C169" s="13">
        <f t="shared" si="14"/>
        <v>47092.292999999998</v>
      </c>
      <c r="D169" t="str">
        <f t="shared" si="15"/>
        <v>vis</v>
      </c>
      <c r="E169" s="8">
        <f>VLOOKUP(C169,'Active 1'!C$21:E$973,3,FALSE)</f>
        <v>17313.964438265066</v>
      </c>
      <c r="F169" s="3" t="s">
        <v>82</v>
      </c>
      <c r="G169" t="str">
        <f t="shared" si="16"/>
        <v>47092.293</v>
      </c>
      <c r="H169" s="13">
        <f t="shared" si="17"/>
        <v>-8864</v>
      </c>
      <c r="I169" s="112" t="s">
        <v>818</v>
      </c>
      <c r="J169" s="113" t="s">
        <v>819</v>
      </c>
      <c r="K169" s="112">
        <v>-8864</v>
      </c>
      <c r="L169" s="112" t="s">
        <v>517</v>
      </c>
      <c r="M169" s="113" t="s">
        <v>274</v>
      </c>
      <c r="N169" s="113"/>
      <c r="O169" s="114" t="s">
        <v>810</v>
      </c>
      <c r="P169" s="114" t="s">
        <v>811</v>
      </c>
    </row>
    <row r="170" spans="1:16" ht="13.5" thickBot="1">
      <c r="A170" s="13" t="str">
        <f t="shared" si="12"/>
        <v> BBS 86 </v>
      </c>
      <c r="B170" s="3" t="str">
        <f t="shared" si="13"/>
        <v>I</v>
      </c>
      <c r="C170" s="13">
        <f t="shared" si="14"/>
        <v>47106.351999999999</v>
      </c>
      <c r="D170" t="str">
        <f t="shared" si="15"/>
        <v>vis</v>
      </c>
      <c r="E170" s="8">
        <f>VLOOKUP(C170,'Active 1'!C$21:E$973,3,FALSE)</f>
        <v>17337.007622198125</v>
      </c>
      <c r="F170" s="3" t="s">
        <v>82</v>
      </c>
      <c r="G170" t="str">
        <f t="shared" si="16"/>
        <v>47106.352</v>
      </c>
      <c r="H170" s="13">
        <f t="shared" si="17"/>
        <v>-8841</v>
      </c>
      <c r="I170" s="112" t="s">
        <v>828</v>
      </c>
      <c r="J170" s="113" t="s">
        <v>829</v>
      </c>
      <c r="K170" s="112">
        <v>-8841</v>
      </c>
      <c r="L170" s="112" t="s">
        <v>282</v>
      </c>
      <c r="M170" s="113" t="s">
        <v>274</v>
      </c>
      <c r="N170" s="113"/>
      <c r="O170" s="114" t="s">
        <v>810</v>
      </c>
      <c r="P170" s="114" t="s">
        <v>811</v>
      </c>
    </row>
    <row r="171" spans="1:16" ht="13.5" thickBot="1">
      <c r="A171" s="13" t="str">
        <f t="shared" si="12"/>
        <v>IBVS 4138 </v>
      </c>
      <c r="B171" s="3" t="str">
        <f t="shared" si="13"/>
        <v>I</v>
      </c>
      <c r="C171" s="13">
        <f t="shared" si="14"/>
        <v>47108.777300000002</v>
      </c>
      <c r="D171" t="str">
        <f t="shared" si="15"/>
        <v>vis</v>
      </c>
      <c r="E171" s="8">
        <f>VLOOKUP(C171,'Active 1'!C$21:E$973,3,FALSE)</f>
        <v>17340.982772208288</v>
      </c>
      <c r="F171" s="3" t="s">
        <v>82</v>
      </c>
      <c r="G171" t="str">
        <f t="shared" si="16"/>
        <v>47108.7773</v>
      </c>
      <c r="H171" s="13">
        <f t="shared" si="17"/>
        <v>-8837</v>
      </c>
      <c r="I171" s="112" t="s">
        <v>830</v>
      </c>
      <c r="J171" s="113" t="s">
        <v>831</v>
      </c>
      <c r="K171" s="112">
        <v>-8837</v>
      </c>
      <c r="L171" s="112" t="s">
        <v>832</v>
      </c>
      <c r="M171" s="113" t="s">
        <v>370</v>
      </c>
      <c r="N171" s="113" t="s">
        <v>371</v>
      </c>
      <c r="O171" s="114" t="s">
        <v>833</v>
      </c>
      <c r="P171" s="115" t="s">
        <v>834</v>
      </c>
    </row>
    <row r="172" spans="1:16" ht="13.5" thickBot="1">
      <c r="A172" s="13" t="str">
        <f t="shared" si="12"/>
        <v> BBS 88 </v>
      </c>
      <c r="B172" s="3" t="str">
        <f t="shared" si="13"/>
        <v>I</v>
      </c>
      <c r="C172" s="13">
        <f t="shared" si="14"/>
        <v>47114.27</v>
      </c>
      <c r="D172" t="str">
        <f t="shared" si="15"/>
        <v>vis</v>
      </c>
      <c r="E172" s="8">
        <f>VLOOKUP(C172,'Active 1'!C$21:E$973,3,FALSE)</f>
        <v>17349.985496185029</v>
      </c>
      <c r="F172" s="3" t="s">
        <v>82</v>
      </c>
      <c r="G172" t="str">
        <f t="shared" si="16"/>
        <v>47114.270</v>
      </c>
      <c r="H172" s="13">
        <f t="shared" si="17"/>
        <v>-8828</v>
      </c>
      <c r="I172" s="112" t="s">
        <v>835</v>
      </c>
      <c r="J172" s="113" t="s">
        <v>836</v>
      </c>
      <c r="K172" s="112">
        <v>-8828</v>
      </c>
      <c r="L172" s="112" t="s">
        <v>570</v>
      </c>
      <c r="M172" s="113" t="s">
        <v>274</v>
      </c>
      <c r="N172" s="113"/>
      <c r="O172" s="114" t="s">
        <v>810</v>
      </c>
      <c r="P172" s="114" t="s">
        <v>837</v>
      </c>
    </row>
    <row r="173" spans="1:16" ht="13.5" thickBot="1">
      <c r="A173" s="13" t="str">
        <f t="shared" si="12"/>
        <v> VSSC 70.18 </v>
      </c>
      <c r="B173" s="3" t="str">
        <f t="shared" si="13"/>
        <v>I</v>
      </c>
      <c r="C173" s="13">
        <f t="shared" si="14"/>
        <v>47142.334000000003</v>
      </c>
      <c r="D173" t="str">
        <f t="shared" si="15"/>
        <v>vis</v>
      </c>
      <c r="E173" s="8">
        <f>VLOOKUP(C173,'Active 1'!C$21:E$973,3,FALSE)</f>
        <v>17395.98335619623</v>
      </c>
      <c r="F173" s="3" t="s">
        <v>82</v>
      </c>
      <c r="G173" t="str">
        <f t="shared" si="16"/>
        <v>47142.334</v>
      </c>
      <c r="H173" s="13">
        <f t="shared" si="17"/>
        <v>-8782</v>
      </c>
      <c r="I173" s="112" t="s">
        <v>844</v>
      </c>
      <c r="J173" s="113" t="s">
        <v>845</v>
      </c>
      <c r="K173" s="112">
        <v>-8782</v>
      </c>
      <c r="L173" s="112" t="s">
        <v>846</v>
      </c>
      <c r="M173" s="113" t="s">
        <v>274</v>
      </c>
      <c r="N173" s="113"/>
      <c r="O173" s="114" t="s">
        <v>847</v>
      </c>
      <c r="P173" s="114" t="s">
        <v>848</v>
      </c>
    </row>
    <row r="174" spans="1:16" ht="13.5" thickBot="1">
      <c r="A174" s="13" t="str">
        <f t="shared" si="12"/>
        <v>BAVM 50 </v>
      </c>
      <c r="B174" s="3" t="str">
        <f t="shared" si="13"/>
        <v>I</v>
      </c>
      <c r="C174" s="13">
        <f t="shared" si="14"/>
        <v>47153.298999999999</v>
      </c>
      <c r="D174" t="str">
        <f t="shared" si="15"/>
        <v>vis</v>
      </c>
      <c r="E174" s="8">
        <f>VLOOKUP(C174,'Active 1'!C$21:E$973,3,FALSE)</f>
        <v>17413.955367848972</v>
      </c>
      <c r="F174" s="3" t="s">
        <v>82</v>
      </c>
      <c r="G174" t="str">
        <f t="shared" si="16"/>
        <v>47153.299</v>
      </c>
      <c r="H174" s="13">
        <f t="shared" si="17"/>
        <v>-8764</v>
      </c>
      <c r="I174" s="112" t="s">
        <v>849</v>
      </c>
      <c r="J174" s="113" t="s">
        <v>850</v>
      </c>
      <c r="K174" s="112">
        <v>-8764</v>
      </c>
      <c r="L174" s="112" t="s">
        <v>424</v>
      </c>
      <c r="M174" s="113" t="s">
        <v>274</v>
      </c>
      <c r="N174" s="113"/>
      <c r="O174" s="114" t="s">
        <v>851</v>
      </c>
      <c r="P174" s="115" t="s">
        <v>852</v>
      </c>
    </row>
    <row r="175" spans="1:16" ht="13.5" thickBot="1">
      <c r="A175" s="13" t="str">
        <f t="shared" si="12"/>
        <v> AOEB 2 </v>
      </c>
      <c r="B175" s="3" t="str">
        <f t="shared" si="13"/>
        <v>I</v>
      </c>
      <c r="C175" s="13">
        <f t="shared" si="14"/>
        <v>47411.398000000001</v>
      </c>
      <c r="D175" t="str">
        <f t="shared" si="15"/>
        <v>vis</v>
      </c>
      <c r="E175" s="8">
        <f>VLOOKUP(C175,'Active 1'!C$21:E$973,3,FALSE)</f>
        <v>17836.988494667257</v>
      </c>
      <c r="F175" s="3" t="s">
        <v>82</v>
      </c>
      <c r="G175" t="str">
        <f t="shared" si="16"/>
        <v>47411.398</v>
      </c>
      <c r="H175" s="13">
        <f t="shared" si="17"/>
        <v>-8341</v>
      </c>
      <c r="I175" s="112" t="s">
        <v>853</v>
      </c>
      <c r="J175" s="113" t="s">
        <v>854</v>
      </c>
      <c r="K175" s="112">
        <v>-8341</v>
      </c>
      <c r="L175" s="112" t="s">
        <v>280</v>
      </c>
      <c r="M175" s="113" t="s">
        <v>274</v>
      </c>
      <c r="N175" s="113"/>
      <c r="O175" s="114" t="s">
        <v>599</v>
      </c>
      <c r="P175" s="114" t="s">
        <v>600</v>
      </c>
    </row>
    <row r="176" spans="1:16" ht="13.5" thickBot="1">
      <c r="A176" s="13" t="str">
        <f t="shared" si="12"/>
        <v> VSSC 72.24 </v>
      </c>
      <c r="B176" s="3" t="str">
        <f t="shared" si="13"/>
        <v>I</v>
      </c>
      <c r="C176" s="13">
        <f t="shared" si="14"/>
        <v>47434.577899999997</v>
      </c>
      <c r="D176" t="str">
        <f t="shared" si="15"/>
        <v>vis</v>
      </c>
      <c r="E176" s="8">
        <f>VLOOKUP(C176,'Active 1'!C$21:E$973,3,FALSE)</f>
        <v>17874.98114700738</v>
      </c>
      <c r="F176" s="3" t="s">
        <v>82</v>
      </c>
      <c r="G176" t="str">
        <f t="shared" si="16"/>
        <v>47434.5779</v>
      </c>
      <c r="H176" s="13">
        <f t="shared" si="17"/>
        <v>-8303</v>
      </c>
      <c r="I176" s="112" t="s">
        <v>855</v>
      </c>
      <c r="J176" s="113" t="s">
        <v>856</v>
      </c>
      <c r="K176" s="112">
        <v>-8303</v>
      </c>
      <c r="L176" s="112" t="s">
        <v>857</v>
      </c>
      <c r="M176" s="113" t="s">
        <v>370</v>
      </c>
      <c r="N176" s="113" t="s">
        <v>371</v>
      </c>
      <c r="O176" s="114" t="s">
        <v>770</v>
      </c>
      <c r="P176" s="114" t="s">
        <v>858</v>
      </c>
    </row>
    <row r="177" spans="1:16" ht="13.5" thickBot="1">
      <c r="A177" s="13" t="str">
        <f t="shared" si="12"/>
        <v>IBVS 3266 </v>
      </c>
      <c r="B177" s="3" t="str">
        <f t="shared" si="13"/>
        <v>I</v>
      </c>
      <c r="C177" s="13">
        <f t="shared" si="14"/>
        <v>47439.46</v>
      </c>
      <c r="D177" t="str">
        <f t="shared" si="15"/>
        <v>vis</v>
      </c>
      <c r="E177" s="8">
        <f>VLOOKUP(C177,'Active 1'!C$21:E$973,3,FALSE)</f>
        <v>17882.983076609744</v>
      </c>
      <c r="F177" s="3" t="s">
        <v>82</v>
      </c>
      <c r="G177" t="str">
        <f t="shared" si="16"/>
        <v>47439.460</v>
      </c>
      <c r="H177" s="13">
        <f t="shared" si="17"/>
        <v>-8295</v>
      </c>
      <c r="I177" s="112" t="s">
        <v>859</v>
      </c>
      <c r="J177" s="113" t="s">
        <v>860</v>
      </c>
      <c r="K177" s="112">
        <v>-8295</v>
      </c>
      <c r="L177" s="112" t="s">
        <v>733</v>
      </c>
      <c r="M177" s="113" t="s">
        <v>370</v>
      </c>
      <c r="N177" s="113" t="s">
        <v>371</v>
      </c>
      <c r="O177" s="114" t="s">
        <v>803</v>
      </c>
      <c r="P177" s="115" t="s">
        <v>804</v>
      </c>
    </row>
    <row r="178" spans="1:16" ht="13.5" thickBot="1">
      <c r="A178" s="13" t="str">
        <f t="shared" si="12"/>
        <v>IBVS 3266 </v>
      </c>
      <c r="B178" s="3" t="str">
        <f t="shared" si="13"/>
        <v>II</v>
      </c>
      <c r="C178" s="13">
        <f t="shared" si="14"/>
        <v>47440.376600000003</v>
      </c>
      <c r="D178" t="str">
        <f t="shared" si="15"/>
        <v>vis</v>
      </c>
      <c r="E178" s="8">
        <f>VLOOKUP(C178,'Active 1'!C$21:E$973,3,FALSE)</f>
        <v>17884.485415495379</v>
      </c>
      <c r="F178" s="3" t="s">
        <v>82</v>
      </c>
      <c r="G178" t="str">
        <f t="shared" si="16"/>
        <v>47440.3766</v>
      </c>
      <c r="H178" s="13">
        <f t="shared" si="17"/>
        <v>-8293.5</v>
      </c>
      <c r="I178" s="112" t="s">
        <v>861</v>
      </c>
      <c r="J178" s="113" t="s">
        <v>862</v>
      </c>
      <c r="K178" s="112">
        <v>-8293.5</v>
      </c>
      <c r="L178" s="112" t="s">
        <v>863</v>
      </c>
      <c r="M178" s="113" t="s">
        <v>370</v>
      </c>
      <c r="N178" s="113" t="s">
        <v>371</v>
      </c>
      <c r="O178" s="114" t="s">
        <v>803</v>
      </c>
      <c r="P178" s="115" t="s">
        <v>804</v>
      </c>
    </row>
    <row r="179" spans="1:16" ht="13.5" thickBot="1">
      <c r="A179" s="13" t="str">
        <f t="shared" si="12"/>
        <v>IBVS 3266 </v>
      </c>
      <c r="B179" s="3" t="str">
        <f t="shared" si="13"/>
        <v>I</v>
      </c>
      <c r="C179" s="13">
        <f t="shared" si="14"/>
        <v>47455.3223</v>
      </c>
      <c r="D179" t="str">
        <f t="shared" si="15"/>
        <v>vis</v>
      </c>
      <c r="E179" s="8">
        <f>VLOOKUP(C179,'Active 1'!C$21:E$973,3,FALSE)</f>
        <v>17908.98193118698</v>
      </c>
      <c r="F179" s="3" t="s">
        <v>82</v>
      </c>
      <c r="G179" t="str">
        <f t="shared" si="16"/>
        <v>47455.3223</v>
      </c>
      <c r="H179" s="13">
        <f t="shared" si="17"/>
        <v>-8269</v>
      </c>
      <c r="I179" s="112" t="s">
        <v>864</v>
      </c>
      <c r="J179" s="113" t="s">
        <v>865</v>
      </c>
      <c r="K179" s="112">
        <v>-8269</v>
      </c>
      <c r="L179" s="112" t="s">
        <v>866</v>
      </c>
      <c r="M179" s="113" t="s">
        <v>370</v>
      </c>
      <c r="N179" s="113" t="s">
        <v>371</v>
      </c>
      <c r="O179" s="114" t="s">
        <v>803</v>
      </c>
      <c r="P179" s="115" t="s">
        <v>804</v>
      </c>
    </row>
    <row r="180" spans="1:16" ht="13.5" thickBot="1">
      <c r="A180" s="13" t="str">
        <f t="shared" si="12"/>
        <v> AOEB 2 </v>
      </c>
      <c r="B180" s="3" t="str">
        <f t="shared" si="13"/>
        <v>I</v>
      </c>
      <c r="C180" s="13">
        <f t="shared" si="14"/>
        <v>47466.313000000002</v>
      </c>
      <c r="D180" t="str">
        <f t="shared" si="15"/>
        <v>vis</v>
      </c>
      <c r="E180" s="8">
        <f>VLOOKUP(C180,'Active 1'!C$21:E$973,3,FALSE)</f>
        <v>17926.996066022537</v>
      </c>
      <c r="F180" s="3" t="s">
        <v>82</v>
      </c>
      <c r="G180" t="str">
        <f t="shared" si="16"/>
        <v>47466.313</v>
      </c>
      <c r="H180" s="13">
        <f t="shared" si="17"/>
        <v>-8251</v>
      </c>
      <c r="I180" s="112" t="s">
        <v>867</v>
      </c>
      <c r="J180" s="113" t="s">
        <v>868</v>
      </c>
      <c r="K180" s="112">
        <v>-8251</v>
      </c>
      <c r="L180" s="112" t="s">
        <v>578</v>
      </c>
      <c r="M180" s="113" t="s">
        <v>274</v>
      </c>
      <c r="N180" s="113"/>
      <c r="O180" s="114" t="s">
        <v>599</v>
      </c>
      <c r="P180" s="114" t="s">
        <v>600</v>
      </c>
    </row>
    <row r="181" spans="1:16" ht="13.5" thickBot="1">
      <c r="A181" s="13" t="str">
        <f t="shared" si="12"/>
        <v> AOEB 2 </v>
      </c>
      <c r="B181" s="3" t="str">
        <f t="shared" si="13"/>
        <v>I</v>
      </c>
      <c r="C181" s="13">
        <f t="shared" si="14"/>
        <v>47491.330999999998</v>
      </c>
      <c r="D181" t="str">
        <f t="shared" si="15"/>
        <v>vis</v>
      </c>
      <c r="E181" s="8">
        <f>VLOOKUP(C181,'Active 1'!C$21:E$973,3,FALSE)</f>
        <v>17968.001427402236</v>
      </c>
      <c r="F181" s="3" t="s">
        <v>82</v>
      </c>
      <c r="G181" t="str">
        <f t="shared" si="16"/>
        <v>47491.331</v>
      </c>
      <c r="H181" s="13">
        <f t="shared" si="17"/>
        <v>-8210</v>
      </c>
      <c r="I181" s="112" t="s">
        <v>869</v>
      </c>
      <c r="J181" s="113" t="s">
        <v>870</v>
      </c>
      <c r="K181" s="112">
        <v>-8210</v>
      </c>
      <c r="L181" s="112" t="s">
        <v>276</v>
      </c>
      <c r="M181" s="113" t="s">
        <v>274</v>
      </c>
      <c r="N181" s="113"/>
      <c r="O181" s="114" t="s">
        <v>599</v>
      </c>
      <c r="P181" s="114" t="s">
        <v>600</v>
      </c>
    </row>
    <row r="182" spans="1:16" ht="13.5" thickBot="1">
      <c r="A182" s="13" t="str">
        <f t="shared" si="12"/>
        <v> BBS 91 </v>
      </c>
      <c r="B182" s="3" t="str">
        <f t="shared" si="13"/>
        <v>I</v>
      </c>
      <c r="C182" s="13">
        <f t="shared" si="14"/>
        <v>47524.207000000002</v>
      </c>
      <c r="D182" t="str">
        <f t="shared" si="15"/>
        <v>vis</v>
      </c>
      <c r="E182" s="8">
        <f>VLOOKUP(C182,'Active 1'!C$21:E$973,3,FALSE)</f>
        <v>18021.886320707825</v>
      </c>
      <c r="F182" s="3" t="s">
        <v>82</v>
      </c>
      <c r="G182" t="str">
        <f t="shared" si="16"/>
        <v>47524.207</v>
      </c>
      <c r="H182" s="13">
        <f t="shared" si="17"/>
        <v>-8156</v>
      </c>
      <c r="I182" s="112" t="s">
        <v>871</v>
      </c>
      <c r="J182" s="113" t="s">
        <v>872</v>
      </c>
      <c r="K182" s="112">
        <v>-8156</v>
      </c>
      <c r="L182" s="112" t="s">
        <v>873</v>
      </c>
      <c r="M182" s="113" t="s">
        <v>274</v>
      </c>
      <c r="N182" s="113"/>
      <c r="O182" s="114" t="s">
        <v>810</v>
      </c>
      <c r="P182" s="114" t="s">
        <v>874</v>
      </c>
    </row>
    <row r="183" spans="1:16" ht="13.5" thickBot="1">
      <c r="A183" s="13" t="str">
        <f t="shared" si="12"/>
        <v>IBVS 4138 </v>
      </c>
      <c r="B183" s="3" t="str">
        <f t="shared" si="13"/>
        <v>I</v>
      </c>
      <c r="C183" s="13">
        <f t="shared" si="14"/>
        <v>47535.706400000003</v>
      </c>
      <c r="D183" t="str">
        <f t="shared" si="15"/>
        <v>vis</v>
      </c>
      <c r="E183" s="8">
        <f>VLOOKUP(C183,'Active 1'!C$21:E$973,3,FALSE)</f>
        <v>18040.734232317456</v>
      </c>
      <c r="F183" s="3" t="s">
        <v>82</v>
      </c>
      <c r="G183" t="str">
        <f t="shared" si="16"/>
        <v>47535.7064</v>
      </c>
      <c r="H183" s="13">
        <f t="shared" si="17"/>
        <v>-8137</v>
      </c>
      <c r="I183" s="112" t="s">
        <v>875</v>
      </c>
      <c r="J183" s="113" t="s">
        <v>876</v>
      </c>
      <c r="K183" s="112">
        <v>-8137</v>
      </c>
      <c r="L183" s="112" t="s">
        <v>877</v>
      </c>
      <c r="M183" s="113" t="s">
        <v>370</v>
      </c>
      <c r="N183" s="113" t="s">
        <v>371</v>
      </c>
      <c r="O183" s="114" t="s">
        <v>833</v>
      </c>
      <c r="P183" s="115" t="s">
        <v>834</v>
      </c>
    </row>
    <row r="184" spans="1:16" ht="13.5" thickBot="1">
      <c r="A184" s="13" t="str">
        <f t="shared" si="12"/>
        <v> AOEB 2 </v>
      </c>
      <c r="B184" s="3" t="str">
        <f t="shared" si="13"/>
        <v>I</v>
      </c>
      <c r="C184" s="13">
        <f t="shared" si="14"/>
        <v>47542.578000000001</v>
      </c>
      <c r="D184" t="str">
        <f t="shared" si="15"/>
        <v>vis</v>
      </c>
      <c r="E184" s="8">
        <f>VLOOKUP(C184,'Active 1'!C$21:E$973,3,FALSE)</f>
        <v>18051.997020760045</v>
      </c>
      <c r="F184" s="3" t="s">
        <v>82</v>
      </c>
      <c r="G184" t="str">
        <f t="shared" si="16"/>
        <v>47542.578</v>
      </c>
      <c r="H184" s="13">
        <f t="shared" si="17"/>
        <v>-8126</v>
      </c>
      <c r="I184" s="112" t="s">
        <v>881</v>
      </c>
      <c r="J184" s="113" t="s">
        <v>882</v>
      </c>
      <c r="K184" s="112">
        <v>-8126</v>
      </c>
      <c r="L184" s="112" t="s">
        <v>624</v>
      </c>
      <c r="M184" s="113" t="s">
        <v>274</v>
      </c>
      <c r="N184" s="113"/>
      <c r="O184" s="114" t="s">
        <v>599</v>
      </c>
      <c r="P184" s="114" t="s">
        <v>600</v>
      </c>
    </row>
    <row r="185" spans="1:16" ht="13.5" thickBot="1">
      <c r="A185" s="13" t="str">
        <f t="shared" si="12"/>
        <v>IBVS 4138 </v>
      </c>
      <c r="B185" s="3" t="str">
        <f t="shared" si="13"/>
        <v>I</v>
      </c>
      <c r="C185" s="13">
        <f t="shared" si="14"/>
        <v>47573.6826</v>
      </c>
      <c r="D185" t="str">
        <f t="shared" si="15"/>
        <v>vis</v>
      </c>
      <c r="E185" s="8">
        <f>VLOOKUP(C185,'Active 1'!C$21:E$973,3,FALSE)</f>
        <v>18102.97852861723</v>
      </c>
      <c r="F185" s="3" t="s">
        <v>82</v>
      </c>
      <c r="G185" t="str">
        <f t="shared" si="16"/>
        <v>47573.6826</v>
      </c>
      <c r="H185" s="13">
        <f t="shared" si="17"/>
        <v>-8075</v>
      </c>
      <c r="I185" s="112" t="s">
        <v>883</v>
      </c>
      <c r="J185" s="113" t="s">
        <v>884</v>
      </c>
      <c r="K185" s="112">
        <v>-8075</v>
      </c>
      <c r="L185" s="112" t="s">
        <v>832</v>
      </c>
      <c r="M185" s="113" t="s">
        <v>370</v>
      </c>
      <c r="N185" s="113" t="s">
        <v>371</v>
      </c>
      <c r="O185" s="114" t="s">
        <v>833</v>
      </c>
      <c r="P185" s="115" t="s">
        <v>834</v>
      </c>
    </row>
    <row r="186" spans="1:16" ht="13.5" thickBot="1">
      <c r="A186" s="13" t="str">
        <f t="shared" si="12"/>
        <v> AOEB 2 </v>
      </c>
      <c r="B186" s="3" t="str">
        <f t="shared" si="13"/>
        <v>I</v>
      </c>
      <c r="C186" s="13">
        <f t="shared" si="14"/>
        <v>47894.620999999999</v>
      </c>
      <c r="D186" t="str">
        <f t="shared" si="15"/>
        <v>vis</v>
      </c>
      <c r="E186" s="8">
        <f>VLOOKUP(C186,'Active 1'!C$21:E$973,3,FALSE)</f>
        <v>18629.007590597543</v>
      </c>
      <c r="F186" s="3" t="s">
        <v>82</v>
      </c>
      <c r="G186" t="str">
        <f t="shared" si="16"/>
        <v>47894.621</v>
      </c>
      <c r="H186" s="13">
        <f t="shared" si="17"/>
        <v>-7549</v>
      </c>
      <c r="I186" s="112" t="s">
        <v>891</v>
      </c>
      <c r="J186" s="113" t="s">
        <v>892</v>
      </c>
      <c r="K186" s="112">
        <v>-7549</v>
      </c>
      <c r="L186" s="112" t="s">
        <v>279</v>
      </c>
      <c r="M186" s="113" t="s">
        <v>274</v>
      </c>
      <c r="N186" s="113"/>
      <c r="O186" s="114" t="s">
        <v>599</v>
      </c>
      <c r="P186" s="114" t="s">
        <v>600</v>
      </c>
    </row>
    <row r="187" spans="1:16" ht="13.5" thickBot="1">
      <c r="A187" s="13" t="str">
        <f t="shared" si="12"/>
        <v>BAVM 56 </v>
      </c>
      <c r="B187" s="3" t="str">
        <f t="shared" si="13"/>
        <v>I</v>
      </c>
      <c r="C187" s="13">
        <f t="shared" si="14"/>
        <v>47904.36</v>
      </c>
      <c r="D187" t="str">
        <f t="shared" si="15"/>
        <v>vis</v>
      </c>
      <c r="E187" s="8">
        <f>VLOOKUP(C187,'Active 1'!C$21:E$973,3,FALSE)</f>
        <v>18644.970146136635</v>
      </c>
      <c r="F187" s="3" t="s">
        <v>82</v>
      </c>
      <c r="G187" t="str">
        <f t="shared" si="16"/>
        <v>47904.360</v>
      </c>
      <c r="H187" s="13">
        <f t="shared" si="17"/>
        <v>-7533</v>
      </c>
      <c r="I187" s="112" t="s">
        <v>893</v>
      </c>
      <c r="J187" s="113" t="s">
        <v>894</v>
      </c>
      <c r="K187" s="112">
        <v>-7533</v>
      </c>
      <c r="L187" s="112" t="s">
        <v>632</v>
      </c>
      <c r="M187" s="113" t="s">
        <v>274</v>
      </c>
      <c r="N187" s="113"/>
      <c r="O187" s="114" t="s">
        <v>851</v>
      </c>
      <c r="P187" s="115" t="s">
        <v>895</v>
      </c>
    </row>
    <row r="188" spans="1:16" ht="13.5" thickBot="1">
      <c r="A188" s="13" t="str">
        <f t="shared" si="12"/>
        <v> BBS 97 </v>
      </c>
      <c r="B188" s="3" t="str">
        <f t="shared" si="13"/>
        <v>I</v>
      </c>
      <c r="C188" s="13">
        <f t="shared" si="14"/>
        <v>48126.447999999997</v>
      </c>
      <c r="D188" t="str">
        <f t="shared" si="15"/>
        <v>vis</v>
      </c>
      <c r="E188" s="8">
        <f>VLOOKUP(C188,'Active 1'!C$21:E$973,3,FALSE)</f>
        <v>19008.980006960646</v>
      </c>
      <c r="F188" s="3" t="s">
        <v>82</v>
      </c>
      <c r="G188" t="str">
        <f t="shared" si="16"/>
        <v>48126.448</v>
      </c>
      <c r="H188" s="13">
        <f t="shared" si="17"/>
        <v>-7169</v>
      </c>
      <c r="I188" s="112" t="s">
        <v>896</v>
      </c>
      <c r="J188" s="113" t="s">
        <v>897</v>
      </c>
      <c r="K188" s="112">
        <v>-7169</v>
      </c>
      <c r="L188" s="112" t="s">
        <v>781</v>
      </c>
      <c r="M188" s="113" t="s">
        <v>274</v>
      </c>
      <c r="N188" s="113"/>
      <c r="O188" s="114" t="s">
        <v>898</v>
      </c>
      <c r="P188" s="114" t="s">
        <v>899</v>
      </c>
    </row>
    <row r="189" spans="1:16" ht="13.5" thickBot="1">
      <c r="A189" s="13" t="str">
        <f t="shared" si="12"/>
        <v> BBS 96 </v>
      </c>
      <c r="B189" s="3" t="str">
        <f t="shared" si="13"/>
        <v>I</v>
      </c>
      <c r="C189" s="13">
        <f t="shared" si="14"/>
        <v>48126.46</v>
      </c>
      <c r="D189" t="str">
        <f t="shared" si="15"/>
        <v>vis</v>
      </c>
      <c r="E189" s="8">
        <f>VLOOKUP(C189,'Active 1'!C$21:E$973,3,FALSE)</f>
        <v>19008.999675372856</v>
      </c>
      <c r="F189" s="3" t="s">
        <v>82</v>
      </c>
      <c r="G189" t="str">
        <f t="shared" si="16"/>
        <v>48126.460</v>
      </c>
      <c r="H189" s="13">
        <f t="shared" si="17"/>
        <v>-7169</v>
      </c>
      <c r="I189" s="112" t="s">
        <v>900</v>
      </c>
      <c r="J189" s="113" t="s">
        <v>901</v>
      </c>
      <c r="K189" s="112">
        <v>-7169</v>
      </c>
      <c r="L189" s="112" t="s">
        <v>752</v>
      </c>
      <c r="M189" s="113" t="s">
        <v>274</v>
      </c>
      <c r="N189" s="113"/>
      <c r="O189" s="114" t="s">
        <v>902</v>
      </c>
      <c r="P189" s="114" t="s">
        <v>903</v>
      </c>
    </row>
    <row r="190" spans="1:16" ht="13.5" thickBot="1">
      <c r="A190" s="13" t="str">
        <f t="shared" si="12"/>
        <v> AOEB 2 </v>
      </c>
      <c r="B190" s="3" t="str">
        <f t="shared" si="13"/>
        <v>I</v>
      </c>
      <c r="C190" s="13">
        <f t="shared" si="14"/>
        <v>48232.63</v>
      </c>
      <c r="D190" t="str">
        <f t="shared" si="15"/>
        <v>vis</v>
      </c>
      <c r="E190" s="8">
        <f>VLOOKUP(C190,'Active 1'!C$21:E$973,3,FALSE)</f>
        <v>19183.015952360744</v>
      </c>
      <c r="F190" s="3" t="s">
        <v>82</v>
      </c>
      <c r="G190" t="str">
        <f t="shared" si="16"/>
        <v>48232.630</v>
      </c>
      <c r="H190" s="13">
        <f t="shared" si="17"/>
        <v>-6995</v>
      </c>
      <c r="I190" s="112" t="s">
        <v>904</v>
      </c>
      <c r="J190" s="113" t="s">
        <v>905</v>
      </c>
      <c r="K190" s="112">
        <v>-6995</v>
      </c>
      <c r="L190" s="112" t="s">
        <v>890</v>
      </c>
      <c r="M190" s="113" t="s">
        <v>274</v>
      </c>
      <c r="N190" s="113"/>
      <c r="O190" s="114" t="s">
        <v>599</v>
      </c>
      <c r="P190" s="114" t="s">
        <v>600</v>
      </c>
    </row>
    <row r="191" spans="1:16" ht="13.5" thickBot="1">
      <c r="A191" s="13" t="str">
        <f t="shared" si="12"/>
        <v> AOEB 2 </v>
      </c>
      <c r="B191" s="3" t="str">
        <f t="shared" si="13"/>
        <v>I</v>
      </c>
      <c r="C191" s="13">
        <f t="shared" si="14"/>
        <v>48545.597000000002</v>
      </c>
      <c r="D191" t="str">
        <f t="shared" si="15"/>
        <v>vis</v>
      </c>
      <c r="E191" s="8">
        <f>VLOOKUP(C191,'Active 1'!C$21:E$973,3,FALSE)</f>
        <v>19695.979615919841</v>
      </c>
      <c r="F191" s="3" t="s">
        <v>82</v>
      </c>
      <c r="G191" t="str">
        <f t="shared" si="16"/>
        <v>48545.597</v>
      </c>
      <c r="H191" s="13">
        <f t="shared" si="17"/>
        <v>-6482</v>
      </c>
      <c r="I191" s="112" t="s">
        <v>909</v>
      </c>
      <c r="J191" s="113" t="s">
        <v>910</v>
      </c>
      <c r="K191" s="112">
        <v>-6482</v>
      </c>
      <c r="L191" s="112" t="s">
        <v>278</v>
      </c>
      <c r="M191" s="113" t="s">
        <v>274</v>
      </c>
      <c r="N191" s="113"/>
      <c r="O191" s="114" t="s">
        <v>599</v>
      </c>
      <c r="P191" s="114" t="s">
        <v>600</v>
      </c>
    </row>
    <row r="192" spans="1:16" ht="13.5" thickBot="1">
      <c r="A192" s="13" t="str">
        <f t="shared" si="12"/>
        <v>BAVM 60 </v>
      </c>
      <c r="B192" s="3" t="str">
        <f t="shared" si="13"/>
        <v>II</v>
      </c>
      <c r="C192" s="13">
        <f t="shared" si="14"/>
        <v>48601.432999999997</v>
      </c>
      <c r="D192" t="str">
        <f t="shared" si="15"/>
        <v>vis</v>
      </c>
      <c r="E192" s="8">
        <f>VLOOKUP(C192,'Active 1'!C$21:E$973,3,FALSE)</f>
        <v>19787.496737911883</v>
      </c>
      <c r="F192" s="3" t="s">
        <v>82</v>
      </c>
      <c r="G192" t="str">
        <f t="shared" si="16"/>
        <v>48601.433</v>
      </c>
      <c r="H192" s="13">
        <f t="shared" si="17"/>
        <v>-6390.5</v>
      </c>
      <c r="I192" s="112" t="s">
        <v>911</v>
      </c>
      <c r="J192" s="113" t="s">
        <v>912</v>
      </c>
      <c r="K192" s="112">
        <v>-6390.5</v>
      </c>
      <c r="L192" s="112" t="s">
        <v>913</v>
      </c>
      <c r="M192" s="113" t="s">
        <v>274</v>
      </c>
      <c r="N192" s="113"/>
      <c r="O192" s="114" t="s">
        <v>914</v>
      </c>
      <c r="P192" s="115" t="s">
        <v>915</v>
      </c>
    </row>
    <row r="193" spans="1:16" ht="13.5" thickBot="1">
      <c r="A193" s="13" t="str">
        <f t="shared" si="12"/>
        <v>BAVM 60 </v>
      </c>
      <c r="B193" s="3" t="str">
        <f t="shared" si="13"/>
        <v>I</v>
      </c>
      <c r="C193" s="13">
        <f t="shared" si="14"/>
        <v>48616.366999999998</v>
      </c>
      <c r="D193" t="str">
        <f t="shared" si="15"/>
        <v>vis</v>
      </c>
      <c r="E193" s="8">
        <f>VLOOKUP(C193,'Active 1'!C$21:E$973,3,FALSE)</f>
        <v>19811.974076901588</v>
      </c>
      <c r="F193" s="3" t="s">
        <v>82</v>
      </c>
      <c r="G193" t="str">
        <f t="shared" si="16"/>
        <v>48616.367</v>
      </c>
      <c r="H193" s="13">
        <f t="shared" si="17"/>
        <v>-6366</v>
      </c>
      <c r="I193" s="112" t="s">
        <v>916</v>
      </c>
      <c r="J193" s="113" t="s">
        <v>917</v>
      </c>
      <c r="K193" s="112">
        <v>-6366</v>
      </c>
      <c r="L193" s="112" t="s">
        <v>589</v>
      </c>
      <c r="M193" s="113" t="s">
        <v>274</v>
      </c>
      <c r="N193" s="113"/>
      <c r="O193" s="114" t="s">
        <v>914</v>
      </c>
      <c r="P193" s="115" t="s">
        <v>915</v>
      </c>
    </row>
    <row r="194" spans="1:16" ht="13.5" thickBot="1">
      <c r="A194" s="13" t="str">
        <f t="shared" si="12"/>
        <v>BAVM 60 </v>
      </c>
      <c r="B194" s="3" t="str">
        <f t="shared" si="13"/>
        <v>I</v>
      </c>
      <c r="C194" s="13">
        <f t="shared" si="14"/>
        <v>48619.413999999997</v>
      </c>
      <c r="D194" t="str">
        <f t="shared" si="15"/>
        <v>vis</v>
      </c>
      <c r="E194" s="8">
        <f>VLOOKUP(C194,'Active 1'!C$21:E$973,3,FALSE)</f>
        <v>19816.968214567427</v>
      </c>
      <c r="F194" s="3" t="s">
        <v>82</v>
      </c>
      <c r="G194" t="str">
        <f t="shared" si="16"/>
        <v>48619.414</v>
      </c>
      <c r="H194" s="13">
        <f t="shared" si="17"/>
        <v>-6361</v>
      </c>
      <c r="I194" s="112" t="s">
        <v>918</v>
      </c>
      <c r="J194" s="113" t="s">
        <v>919</v>
      </c>
      <c r="K194" s="112">
        <v>-6361</v>
      </c>
      <c r="L194" s="112" t="s">
        <v>663</v>
      </c>
      <c r="M194" s="113" t="s">
        <v>274</v>
      </c>
      <c r="N194" s="113"/>
      <c r="O194" s="114" t="s">
        <v>914</v>
      </c>
      <c r="P194" s="115" t="s">
        <v>915</v>
      </c>
    </row>
    <row r="195" spans="1:16" ht="13.5" thickBot="1">
      <c r="A195" s="13" t="str">
        <f t="shared" si="12"/>
        <v> BBS 103 </v>
      </c>
      <c r="B195" s="3" t="str">
        <f t="shared" si="13"/>
        <v>I</v>
      </c>
      <c r="C195" s="13">
        <f t="shared" si="14"/>
        <v>48987.3125</v>
      </c>
      <c r="D195" t="str">
        <f t="shared" si="15"/>
        <v>vis</v>
      </c>
      <c r="E195" s="8">
        <f>VLOOKUP(C195,'Active 1'!C$21:E$973,3,FALSE)</f>
        <v>20419.966493548582</v>
      </c>
      <c r="F195" s="3" t="s">
        <v>82</v>
      </c>
      <c r="G195" t="str">
        <f t="shared" si="16"/>
        <v>48987.3125</v>
      </c>
      <c r="H195" s="13">
        <f t="shared" si="17"/>
        <v>-5758</v>
      </c>
      <c r="I195" s="112" t="s">
        <v>920</v>
      </c>
      <c r="J195" s="113" t="s">
        <v>921</v>
      </c>
      <c r="K195" s="112">
        <v>-5758</v>
      </c>
      <c r="L195" s="112" t="s">
        <v>817</v>
      </c>
      <c r="M195" s="113" t="s">
        <v>370</v>
      </c>
      <c r="N195" s="113" t="s">
        <v>38</v>
      </c>
      <c r="O195" s="114" t="s">
        <v>446</v>
      </c>
      <c r="P195" s="114" t="s">
        <v>922</v>
      </c>
    </row>
    <row r="196" spans="1:16" ht="13.5" thickBot="1">
      <c r="A196" s="13" t="str">
        <f t="shared" si="12"/>
        <v> AOEB 2 </v>
      </c>
      <c r="B196" s="3" t="str">
        <f t="shared" si="13"/>
        <v>I</v>
      </c>
      <c r="C196" s="13">
        <f t="shared" si="14"/>
        <v>49005.616999999998</v>
      </c>
      <c r="D196" t="str">
        <f t="shared" si="15"/>
        <v>vis</v>
      </c>
      <c r="E196" s="8">
        <f>VLOOKUP(C196,'Active 1'!C$21:E$973,3,FALSE)</f>
        <v>20449.968197816499</v>
      </c>
      <c r="F196" s="3" t="s">
        <v>82</v>
      </c>
      <c r="G196" t="str">
        <f t="shared" si="16"/>
        <v>49005.617</v>
      </c>
      <c r="H196" s="13">
        <f t="shared" si="17"/>
        <v>-5728</v>
      </c>
      <c r="I196" s="112" t="s">
        <v>923</v>
      </c>
      <c r="J196" s="113" t="s">
        <v>924</v>
      </c>
      <c r="K196" s="112">
        <v>-5728</v>
      </c>
      <c r="L196" s="112" t="s">
        <v>733</v>
      </c>
      <c r="M196" s="113" t="s">
        <v>274</v>
      </c>
      <c r="N196" s="113"/>
      <c r="O196" s="114" t="s">
        <v>599</v>
      </c>
      <c r="P196" s="114" t="s">
        <v>600</v>
      </c>
    </row>
    <row r="197" spans="1:16" ht="13.5" thickBot="1">
      <c r="A197" s="13" t="str">
        <f t="shared" si="12"/>
        <v> BBS 112 </v>
      </c>
      <c r="B197" s="3" t="str">
        <f t="shared" si="13"/>
        <v>II</v>
      </c>
      <c r="C197" s="13">
        <f t="shared" si="14"/>
        <v>49998.591999999997</v>
      </c>
      <c r="D197" t="str">
        <f t="shared" si="15"/>
        <v>vis</v>
      </c>
      <c r="E197" s="8">
        <f>VLOOKUP(C197,'Active 1'!C$21:E$973,3,FALSE)</f>
        <v>22077.48833196031</v>
      </c>
      <c r="F197" s="3" t="s">
        <v>82</v>
      </c>
      <c r="G197" t="str">
        <f t="shared" si="16"/>
        <v>49998.592</v>
      </c>
      <c r="H197" s="13">
        <f t="shared" si="17"/>
        <v>-4100.5</v>
      </c>
      <c r="I197" s="112" t="s">
        <v>930</v>
      </c>
      <c r="J197" s="113" t="s">
        <v>931</v>
      </c>
      <c r="K197" s="112">
        <v>-4100.5</v>
      </c>
      <c r="L197" s="112" t="s">
        <v>279</v>
      </c>
      <c r="M197" s="113" t="s">
        <v>370</v>
      </c>
      <c r="N197" s="113" t="s">
        <v>371</v>
      </c>
      <c r="O197" s="114" t="s">
        <v>794</v>
      </c>
      <c r="P197" s="114" t="s">
        <v>932</v>
      </c>
    </row>
    <row r="198" spans="1:16" ht="13.5" thickBot="1">
      <c r="A198" s="13" t="str">
        <f t="shared" si="12"/>
        <v>IBVS 5006 </v>
      </c>
      <c r="B198" s="3" t="str">
        <f t="shared" si="13"/>
        <v>I</v>
      </c>
      <c r="C198" s="13">
        <f t="shared" si="14"/>
        <v>50392.402999999998</v>
      </c>
      <c r="D198" t="str">
        <f t="shared" si="15"/>
        <v>vis</v>
      </c>
      <c r="E198" s="8">
        <f>VLOOKUP(C198,'Active 1'!C$21:E$973,3,FALSE)</f>
        <v>22722.95808854765</v>
      </c>
      <c r="F198" s="3" t="s">
        <v>82</v>
      </c>
      <c r="G198" t="str">
        <f t="shared" si="16"/>
        <v>50392.4030</v>
      </c>
      <c r="H198" s="13">
        <f t="shared" si="17"/>
        <v>-3455</v>
      </c>
      <c r="I198" s="112" t="s">
        <v>937</v>
      </c>
      <c r="J198" s="113" t="s">
        <v>938</v>
      </c>
      <c r="K198" s="112">
        <v>-3455</v>
      </c>
      <c r="L198" s="112" t="s">
        <v>863</v>
      </c>
      <c r="M198" s="113" t="s">
        <v>370</v>
      </c>
      <c r="N198" s="113" t="s">
        <v>193</v>
      </c>
      <c r="O198" s="114" t="s">
        <v>939</v>
      </c>
      <c r="P198" s="115" t="s">
        <v>940</v>
      </c>
    </row>
    <row r="199" spans="1:16" ht="13.5" thickBot="1">
      <c r="A199" s="13" t="str">
        <f t="shared" si="12"/>
        <v>IBVS 5006 </v>
      </c>
      <c r="B199" s="3" t="str">
        <f t="shared" si="13"/>
        <v>I</v>
      </c>
      <c r="C199" s="13">
        <f t="shared" si="14"/>
        <v>50392.404499999997</v>
      </c>
      <c r="D199" t="str">
        <f t="shared" si="15"/>
        <v>vis</v>
      </c>
      <c r="E199" s="8">
        <f>VLOOKUP(C199,'Active 1'!C$21:E$973,3,FALSE)</f>
        <v>22722.960547099174</v>
      </c>
      <c r="F199" s="3" t="s">
        <v>82</v>
      </c>
      <c r="G199" t="str">
        <f t="shared" si="16"/>
        <v>50392.4045</v>
      </c>
      <c r="H199" s="13">
        <f t="shared" si="17"/>
        <v>-3455</v>
      </c>
      <c r="I199" s="112" t="s">
        <v>941</v>
      </c>
      <c r="J199" s="113" t="s">
        <v>942</v>
      </c>
      <c r="K199" s="112">
        <v>-3455</v>
      </c>
      <c r="L199" s="112" t="s">
        <v>943</v>
      </c>
      <c r="M199" s="113" t="s">
        <v>370</v>
      </c>
      <c r="N199" s="113" t="s">
        <v>38</v>
      </c>
      <c r="O199" s="114" t="s">
        <v>939</v>
      </c>
      <c r="P199" s="115" t="s">
        <v>940</v>
      </c>
    </row>
    <row r="200" spans="1:16" ht="13.5" thickBot="1">
      <c r="A200" s="13" t="str">
        <f t="shared" si="12"/>
        <v>IBVS 5006 </v>
      </c>
      <c r="B200" s="3" t="str">
        <f t="shared" si="13"/>
        <v>I</v>
      </c>
      <c r="C200" s="13">
        <f t="shared" si="14"/>
        <v>50392.406900000002</v>
      </c>
      <c r="D200" t="str">
        <f t="shared" si="15"/>
        <v>vis</v>
      </c>
      <c r="E200" s="8">
        <f>VLOOKUP(C200,'Active 1'!C$21:E$973,3,FALSE)</f>
        <v>22722.964480781622</v>
      </c>
      <c r="F200" s="3" t="s">
        <v>82</v>
      </c>
      <c r="G200" t="str">
        <f t="shared" si="16"/>
        <v>50392.4069</v>
      </c>
      <c r="H200" s="13">
        <f t="shared" si="17"/>
        <v>-3455</v>
      </c>
      <c r="I200" s="112" t="s">
        <v>944</v>
      </c>
      <c r="J200" s="113" t="s">
        <v>945</v>
      </c>
      <c r="K200" s="112">
        <v>-3455</v>
      </c>
      <c r="L200" s="112" t="s">
        <v>946</v>
      </c>
      <c r="M200" s="113" t="s">
        <v>370</v>
      </c>
      <c r="N200" s="113" t="s">
        <v>84</v>
      </c>
      <c r="O200" s="114" t="s">
        <v>939</v>
      </c>
      <c r="P200" s="115" t="s">
        <v>940</v>
      </c>
    </row>
    <row r="201" spans="1:16" ht="13.5" thickBot="1">
      <c r="A201" s="13" t="str">
        <f t="shared" si="12"/>
        <v> BBS 114 </v>
      </c>
      <c r="B201" s="3" t="str">
        <f t="shared" si="13"/>
        <v>I</v>
      </c>
      <c r="C201" s="13">
        <f t="shared" si="14"/>
        <v>50445.483</v>
      </c>
      <c r="D201" t="str">
        <f t="shared" si="15"/>
        <v>vis</v>
      </c>
      <c r="E201" s="8">
        <f>VLOOKUP(C201,'Active 1'!C$21:E$973,3,FALSE)</f>
        <v>22809.958031869846</v>
      </c>
      <c r="F201" s="3" t="s">
        <v>82</v>
      </c>
      <c r="G201" t="str">
        <f t="shared" si="16"/>
        <v>50445.483</v>
      </c>
      <c r="H201" s="13">
        <f t="shared" si="17"/>
        <v>-3368</v>
      </c>
      <c r="I201" s="112" t="s">
        <v>947</v>
      </c>
      <c r="J201" s="113" t="s">
        <v>948</v>
      </c>
      <c r="K201" s="112">
        <v>-3368</v>
      </c>
      <c r="L201" s="112" t="s">
        <v>589</v>
      </c>
      <c r="M201" s="113" t="s">
        <v>370</v>
      </c>
      <c r="N201" s="113" t="s">
        <v>371</v>
      </c>
      <c r="O201" s="114" t="s">
        <v>794</v>
      </c>
      <c r="P201" s="114" t="s">
        <v>949</v>
      </c>
    </row>
    <row r="202" spans="1:16" ht="13.5" thickBot="1">
      <c r="A202" s="13" t="str">
        <f t="shared" si="12"/>
        <v>IBVS 5006 </v>
      </c>
      <c r="B202" s="3" t="str">
        <f t="shared" si="13"/>
        <v>II</v>
      </c>
      <c r="C202" s="13">
        <f t="shared" si="14"/>
        <v>50731.322</v>
      </c>
      <c r="D202" t="str">
        <f t="shared" si="15"/>
        <v>vis</v>
      </c>
      <c r="E202" s="8">
        <f>VLOOKUP(C202,'Active 1'!C$21:E$973,3,FALSE)</f>
        <v>23278.457971569773</v>
      </c>
      <c r="F202" s="3" t="s">
        <v>82</v>
      </c>
      <c r="G202" t="str">
        <f t="shared" si="16"/>
        <v>50731.3220</v>
      </c>
      <c r="H202" s="13">
        <f t="shared" si="17"/>
        <v>-2899.5</v>
      </c>
      <c r="I202" s="112" t="s">
        <v>950</v>
      </c>
      <c r="J202" s="113" t="s">
        <v>951</v>
      </c>
      <c r="K202" s="112">
        <v>-2899.5</v>
      </c>
      <c r="L202" s="112" t="s">
        <v>952</v>
      </c>
      <c r="M202" s="113" t="s">
        <v>370</v>
      </c>
      <c r="N202" s="113" t="s">
        <v>38</v>
      </c>
      <c r="O202" s="114" t="s">
        <v>939</v>
      </c>
      <c r="P202" s="115" t="s">
        <v>940</v>
      </c>
    </row>
    <row r="203" spans="1:16" ht="13.5" thickBot="1">
      <c r="A203" s="13" t="str">
        <f t="shared" ref="A203:A266" si="18">P203</f>
        <v>IBVS 5006 </v>
      </c>
      <c r="B203" s="3" t="str">
        <f t="shared" ref="B203:B266" si="19">IF(H203=INT(H203),"I","II")</f>
        <v>II</v>
      </c>
      <c r="C203" s="13">
        <f t="shared" ref="C203:C266" si="20">1*G203</f>
        <v>50731.322399999997</v>
      </c>
      <c r="D203" t="str">
        <f t="shared" ref="D203:D266" si="21">VLOOKUP(F203,I$1:J$5,2,FALSE)</f>
        <v>vis</v>
      </c>
      <c r="E203" s="8">
        <f>VLOOKUP(C203,'Active 1'!C$21:E$973,3,FALSE)</f>
        <v>23278.458627183507</v>
      </c>
      <c r="F203" s="3" t="s">
        <v>82</v>
      </c>
      <c r="G203" t="str">
        <f t="shared" ref="G203:G266" si="22">MID(I203,3,LEN(I203)-3)</f>
        <v>50731.3224</v>
      </c>
      <c r="H203" s="13">
        <f t="shared" ref="H203:H266" si="23">1*K203</f>
        <v>-2899.5</v>
      </c>
      <c r="I203" s="112" t="s">
        <v>953</v>
      </c>
      <c r="J203" s="113" t="s">
        <v>954</v>
      </c>
      <c r="K203" s="112">
        <v>-2899.5</v>
      </c>
      <c r="L203" s="112" t="s">
        <v>955</v>
      </c>
      <c r="M203" s="113" t="s">
        <v>370</v>
      </c>
      <c r="N203" s="113" t="s">
        <v>84</v>
      </c>
      <c r="O203" s="114" t="s">
        <v>939</v>
      </c>
      <c r="P203" s="115" t="s">
        <v>940</v>
      </c>
    </row>
    <row r="204" spans="1:16" ht="13.5" thickBot="1">
      <c r="A204" s="13" t="str">
        <f t="shared" si="18"/>
        <v>IBVS 5006 </v>
      </c>
      <c r="B204" s="3" t="str">
        <f t="shared" si="19"/>
        <v>II</v>
      </c>
      <c r="C204" s="13">
        <f t="shared" si="20"/>
        <v>50731.325799999999</v>
      </c>
      <c r="D204" t="str">
        <f t="shared" si="21"/>
        <v>vis</v>
      </c>
      <c r="E204" s="8">
        <f>VLOOKUP(C204,'Active 1'!C$21:E$973,3,FALSE)</f>
        <v>23278.4641999003</v>
      </c>
      <c r="F204" s="3" t="s">
        <v>82</v>
      </c>
      <c r="G204" t="str">
        <f t="shared" si="22"/>
        <v>50731.3258</v>
      </c>
      <c r="H204" s="13">
        <f t="shared" si="23"/>
        <v>-2899.5</v>
      </c>
      <c r="I204" s="112" t="s">
        <v>956</v>
      </c>
      <c r="J204" s="113" t="s">
        <v>957</v>
      </c>
      <c r="K204" s="112">
        <v>-2899.5</v>
      </c>
      <c r="L204" s="112" t="s">
        <v>958</v>
      </c>
      <c r="M204" s="113" t="s">
        <v>370</v>
      </c>
      <c r="N204" s="113" t="s">
        <v>193</v>
      </c>
      <c r="O204" s="114" t="s">
        <v>939</v>
      </c>
      <c r="P204" s="115" t="s">
        <v>940</v>
      </c>
    </row>
    <row r="205" spans="1:16" ht="13.5" thickBot="1">
      <c r="A205" s="13" t="str">
        <f t="shared" si="18"/>
        <v>IBVS 5006 </v>
      </c>
      <c r="B205" s="3" t="str">
        <f t="shared" si="19"/>
        <v>II</v>
      </c>
      <c r="C205" s="13">
        <f t="shared" si="20"/>
        <v>51105.321400000001</v>
      </c>
      <c r="D205" t="str">
        <f t="shared" si="21"/>
        <v>vis</v>
      </c>
      <c r="E205" s="8">
        <f>VLOOKUP(C205,'Active 1'!C$21:E$973,3,FALSE)</f>
        <v>23891.455835219618</v>
      </c>
      <c r="F205" s="3" t="s">
        <v>82</v>
      </c>
      <c r="G205" t="str">
        <f t="shared" si="22"/>
        <v>51105.3214</v>
      </c>
      <c r="H205" s="13">
        <f t="shared" si="23"/>
        <v>-2286.5</v>
      </c>
      <c r="I205" s="112" t="s">
        <v>964</v>
      </c>
      <c r="J205" s="113" t="s">
        <v>965</v>
      </c>
      <c r="K205" s="112">
        <v>-2286.5</v>
      </c>
      <c r="L205" s="112" t="s">
        <v>966</v>
      </c>
      <c r="M205" s="113" t="s">
        <v>370</v>
      </c>
      <c r="N205" s="113" t="s">
        <v>38</v>
      </c>
      <c r="O205" s="114" t="s">
        <v>939</v>
      </c>
      <c r="P205" s="115" t="s">
        <v>940</v>
      </c>
    </row>
    <row r="206" spans="1:16" ht="13.5" thickBot="1">
      <c r="A206" s="13" t="str">
        <f t="shared" si="18"/>
        <v>IBVS 5006 </v>
      </c>
      <c r="B206" s="3" t="str">
        <f t="shared" si="19"/>
        <v>II</v>
      </c>
      <c r="C206" s="13">
        <f t="shared" si="20"/>
        <v>51105.322099999998</v>
      </c>
      <c r="D206" t="str">
        <f t="shared" si="21"/>
        <v>vis</v>
      </c>
      <c r="E206" s="8">
        <f>VLOOKUP(C206,'Active 1'!C$21:E$973,3,FALSE)</f>
        <v>23891.456982543659</v>
      </c>
      <c r="F206" s="3" t="s">
        <v>82</v>
      </c>
      <c r="G206" t="str">
        <f t="shared" si="22"/>
        <v>51105.3221</v>
      </c>
      <c r="H206" s="13">
        <f t="shared" si="23"/>
        <v>-2286.5</v>
      </c>
      <c r="I206" s="112" t="s">
        <v>967</v>
      </c>
      <c r="J206" s="113" t="s">
        <v>968</v>
      </c>
      <c r="K206" s="112">
        <v>-2286.5</v>
      </c>
      <c r="L206" s="112" t="s">
        <v>969</v>
      </c>
      <c r="M206" s="113" t="s">
        <v>370</v>
      </c>
      <c r="N206" s="113" t="s">
        <v>193</v>
      </c>
      <c r="O206" s="114" t="s">
        <v>939</v>
      </c>
      <c r="P206" s="115" t="s">
        <v>940</v>
      </c>
    </row>
    <row r="207" spans="1:16" ht="13.5" thickBot="1">
      <c r="A207" s="13" t="str">
        <f t="shared" si="18"/>
        <v>IBVS 5006 </v>
      </c>
      <c r="B207" s="3" t="str">
        <f t="shared" si="19"/>
        <v>II</v>
      </c>
      <c r="C207" s="13">
        <f t="shared" si="20"/>
        <v>51105.322800000002</v>
      </c>
      <c r="D207" t="str">
        <f t="shared" si="21"/>
        <v>vis</v>
      </c>
      <c r="E207" s="8">
        <f>VLOOKUP(C207,'Active 1'!C$21:E$973,3,FALSE)</f>
        <v>23891.458129867711</v>
      </c>
      <c r="F207" s="3" t="s">
        <v>82</v>
      </c>
      <c r="G207" t="str">
        <f t="shared" si="22"/>
        <v>51105.3228</v>
      </c>
      <c r="H207" s="13">
        <f t="shared" si="23"/>
        <v>-2286.5</v>
      </c>
      <c r="I207" s="112" t="s">
        <v>970</v>
      </c>
      <c r="J207" s="113" t="s">
        <v>971</v>
      </c>
      <c r="K207" s="112">
        <v>-2286.5</v>
      </c>
      <c r="L207" s="112" t="s">
        <v>972</v>
      </c>
      <c r="M207" s="113" t="s">
        <v>370</v>
      </c>
      <c r="N207" s="113" t="s">
        <v>84</v>
      </c>
      <c r="O207" s="114" t="s">
        <v>939</v>
      </c>
      <c r="P207" s="115" t="s">
        <v>940</v>
      </c>
    </row>
    <row r="208" spans="1:16" ht="13.5" thickBot="1">
      <c r="A208" s="13" t="str">
        <f t="shared" si="18"/>
        <v>IBVS 5006 </v>
      </c>
      <c r="B208" s="3" t="str">
        <f t="shared" si="19"/>
        <v>I</v>
      </c>
      <c r="C208" s="13">
        <f t="shared" si="20"/>
        <v>51109.294000000002</v>
      </c>
      <c r="D208" t="str">
        <f t="shared" si="21"/>
        <v>vis</v>
      </c>
      <c r="E208" s="8">
        <f>VLOOKUP(C208,'Active 1'!C$21:E$973,3,FALSE)</f>
        <v>23897.967063080243</v>
      </c>
      <c r="F208" s="3" t="s">
        <v>82</v>
      </c>
      <c r="G208" t="str">
        <f t="shared" si="22"/>
        <v>51109.2940</v>
      </c>
      <c r="H208" s="13">
        <f t="shared" si="23"/>
        <v>-2280</v>
      </c>
      <c r="I208" s="112" t="s">
        <v>973</v>
      </c>
      <c r="J208" s="113" t="s">
        <v>974</v>
      </c>
      <c r="K208" s="112">
        <v>-2280</v>
      </c>
      <c r="L208" s="112" t="s">
        <v>975</v>
      </c>
      <c r="M208" s="113" t="s">
        <v>370</v>
      </c>
      <c r="N208" s="113" t="s">
        <v>193</v>
      </c>
      <c r="O208" s="114" t="s">
        <v>939</v>
      </c>
      <c r="P208" s="115" t="s">
        <v>940</v>
      </c>
    </row>
    <row r="209" spans="1:16" ht="13.5" thickBot="1">
      <c r="A209" s="13" t="str">
        <f t="shared" si="18"/>
        <v>IBVS 5006 </v>
      </c>
      <c r="B209" s="3" t="str">
        <f t="shared" si="19"/>
        <v>I</v>
      </c>
      <c r="C209" s="13">
        <f t="shared" si="20"/>
        <v>51109.294999999998</v>
      </c>
      <c r="D209" t="str">
        <f t="shared" si="21"/>
        <v>vis</v>
      </c>
      <c r="E209" s="8">
        <f>VLOOKUP(C209,'Active 1'!C$21:E$973,3,FALSE)</f>
        <v>23897.968702114587</v>
      </c>
      <c r="F209" s="3" t="s">
        <v>82</v>
      </c>
      <c r="G209" t="str">
        <f t="shared" si="22"/>
        <v>51109.2950</v>
      </c>
      <c r="H209" s="13">
        <f t="shared" si="23"/>
        <v>-2280</v>
      </c>
      <c r="I209" s="112" t="s">
        <v>976</v>
      </c>
      <c r="J209" s="113" t="s">
        <v>977</v>
      </c>
      <c r="K209" s="112">
        <v>-2280</v>
      </c>
      <c r="L209" s="112" t="s">
        <v>978</v>
      </c>
      <c r="M209" s="113" t="s">
        <v>370</v>
      </c>
      <c r="N209" s="113" t="s">
        <v>38</v>
      </c>
      <c r="O209" s="114" t="s">
        <v>939</v>
      </c>
      <c r="P209" s="115" t="s">
        <v>940</v>
      </c>
    </row>
    <row r="210" spans="1:16" ht="13.5" thickBot="1">
      <c r="A210" s="13" t="str">
        <f t="shared" si="18"/>
        <v>IBVS 5006 </v>
      </c>
      <c r="B210" s="3" t="str">
        <f t="shared" si="19"/>
        <v>I</v>
      </c>
      <c r="C210" s="13">
        <f t="shared" si="20"/>
        <v>51109.295400000003</v>
      </c>
      <c r="D210" t="str">
        <f t="shared" si="21"/>
        <v>vis</v>
      </c>
      <c r="E210" s="8">
        <f>VLOOKUP(C210,'Active 1'!C$21:E$973,3,FALSE)</f>
        <v>23897.969357728332</v>
      </c>
      <c r="F210" s="3" t="s">
        <v>82</v>
      </c>
      <c r="G210" t="str">
        <f t="shared" si="22"/>
        <v>51109.2954</v>
      </c>
      <c r="H210" s="13">
        <f t="shared" si="23"/>
        <v>-2280</v>
      </c>
      <c r="I210" s="112" t="s">
        <v>979</v>
      </c>
      <c r="J210" s="113" t="s">
        <v>980</v>
      </c>
      <c r="K210" s="112">
        <v>-2280</v>
      </c>
      <c r="L210" s="112" t="s">
        <v>981</v>
      </c>
      <c r="M210" s="113" t="s">
        <v>370</v>
      </c>
      <c r="N210" s="113" t="s">
        <v>84</v>
      </c>
      <c r="O210" s="114" t="s">
        <v>939</v>
      </c>
      <c r="P210" s="115" t="s">
        <v>940</v>
      </c>
    </row>
    <row r="211" spans="1:16" ht="13.5" thickBot="1">
      <c r="A211" s="13" t="str">
        <f t="shared" si="18"/>
        <v>IBVS 5056 </v>
      </c>
      <c r="B211" s="3" t="str">
        <f t="shared" si="19"/>
        <v>I</v>
      </c>
      <c r="C211" s="13">
        <f t="shared" si="20"/>
        <v>51800.5452</v>
      </c>
      <c r="D211" t="str">
        <f t="shared" si="21"/>
        <v>vis</v>
      </c>
      <c r="E211" s="8">
        <f>VLOOKUP(C211,'Active 1'!C$21:E$973,3,FALSE)</f>
        <v>25030.951524674008</v>
      </c>
      <c r="F211" s="3" t="s">
        <v>82</v>
      </c>
      <c r="G211" t="str">
        <f t="shared" si="22"/>
        <v>51800.5452</v>
      </c>
      <c r="H211" s="13">
        <f t="shared" si="23"/>
        <v>-1147</v>
      </c>
      <c r="I211" s="112" t="s">
        <v>1016</v>
      </c>
      <c r="J211" s="113" t="s">
        <v>1017</v>
      </c>
      <c r="K211" s="112">
        <v>-1147</v>
      </c>
      <c r="L211" s="112" t="s">
        <v>946</v>
      </c>
      <c r="M211" s="113" t="s">
        <v>370</v>
      </c>
      <c r="N211" s="113" t="s">
        <v>38</v>
      </c>
      <c r="O211" s="114" t="s">
        <v>1018</v>
      </c>
      <c r="P211" s="115" t="s">
        <v>1019</v>
      </c>
    </row>
    <row r="212" spans="1:16" ht="13.5" thickBot="1">
      <c r="A212" s="13" t="str">
        <f t="shared" si="18"/>
        <v>IBVS 5056 </v>
      </c>
      <c r="B212" s="3" t="str">
        <f t="shared" si="19"/>
        <v>I</v>
      </c>
      <c r="C212" s="13">
        <f t="shared" si="20"/>
        <v>51800.545400000003</v>
      </c>
      <c r="D212" t="str">
        <f t="shared" si="21"/>
        <v>vis</v>
      </c>
      <c r="E212" s="8">
        <f>VLOOKUP(C212,'Active 1'!C$21:E$973,3,FALSE)</f>
        <v>25030.951852480885</v>
      </c>
      <c r="F212" s="3" t="s">
        <v>82</v>
      </c>
      <c r="G212" t="str">
        <f t="shared" si="22"/>
        <v>51800.5454</v>
      </c>
      <c r="H212" s="13">
        <f t="shared" si="23"/>
        <v>-1147</v>
      </c>
      <c r="I212" s="112" t="s">
        <v>1020</v>
      </c>
      <c r="J212" s="113" t="s">
        <v>1017</v>
      </c>
      <c r="K212" s="112">
        <v>-1147</v>
      </c>
      <c r="L212" s="112" t="s">
        <v>972</v>
      </c>
      <c r="M212" s="113" t="s">
        <v>370</v>
      </c>
      <c r="N212" s="113" t="s">
        <v>193</v>
      </c>
      <c r="O212" s="114" t="s">
        <v>1018</v>
      </c>
      <c r="P212" s="115" t="s">
        <v>1019</v>
      </c>
    </row>
    <row r="213" spans="1:16" ht="13.5" thickBot="1">
      <c r="A213" s="13" t="str">
        <f t="shared" si="18"/>
        <v>IBVS 5006 </v>
      </c>
      <c r="B213" s="3" t="str">
        <f t="shared" si="19"/>
        <v>I</v>
      </c>
      <c r="C213" s="13">
        <f t="shared" si="20"/>
        <v>51823.725100000003</v>
      </c>
      <c r="D213" t="str">
        <f t="shared" si="21"/>
        <v>vis</v>
      </c>
      <c r="E213" s="8">
        <f>VLOOKUP(C213,'Active 1'!C$21:E$973,3,FALSE)</f>
        <v>25068.944177014142</v>
      </c>
      <c r="F213" s="3" t="s">
        <v>82</v>
      </c>
      <c r="G213" t="str">
        <f t="shared" si="22"/>
        <v>51823.7251</v>
      </c>
      <c r="H213" s="13">
        <f t="shared" si="23"/>
        <v>-1109</v>
      </c>
      <c r="I213" s="112" t="s">
        <v>1021</v>
      </c>
      <c r="J213" s="113" t="s">
        <v>1022</v>
      </c>
      <c r="K213" s="112">
        <v>-1109</v>
      </c>
      <c r="L213" s="112" t="s">
        <v>1023</v>
      </c>
      <c r="M213" s="113" t="s">
        <v>370</v>
      </c>
      <c r="N213" s="113" t="s">
        <v>38</v>
      </c>
      <c r="O213" s="114" t="s">
        <v>939</v>
      </c>
      <c r="P213" s="115" t="s">
        <v>940</v>
      </c>
    </row>
    <row r="214" spans="1:16" ht="13.5" thickBot="1">
      <c r="A214" s="13" t="str">
        <f t="shared" si="18"/>
        <v>IBVS 5006 </v>
      </c>
      <c r="B214" s="3" t="str">
        <f t="shared" si="19"/>
        <v>I</v>
      </c>
      <c r="C214" s="13">
        <f t="shared" si="20"/>
        <v>51823.729399999997</v>
      </c>
      <c r="D214" t="str">
        <f t="shared" si="21"/>
        <v>vis</v>
      </c>
      <c r="E214" s="8">
        <f>VLOOKUP(C214,'Active 1'!C$21:E$973,3,FALSE)</f>
        <v>25068.951224861841</v>
      </c>
      <c r="F214" s="3" t="s">
        <v>82</v>
      </c>
      <c r="G214" t="str">
        <f t="shared" si="22"/>
        <v>51823.7294</v>
      </c>
      <c r="H214" s="13">
        <f t="shared" si="23"/>
        <v>-1109</v>
      </c>
      <c r="I214" s="112" t="s">
        <v>1024</v>
      </c>
      <c r="J214" s="113" t="s">
        <v>1025</v>
      </c>
      <c r="K214" s="112">
        <v>-1109</v>
      </c>
      <c r="L214" s="112" t="s">
        <v>946</v>
      </c>
      <c r="M214" s="113" t="s">
        <v>370</v>
      </c>
      <c r="N214" s="113" t="s">
        <v>84</v>
      </c>
      <c r="O214" s="114" t="s">
        <v>939</v>
      </c>
      <c r="P214" s="115" t="s">
        <v>940</v>
      </c>
    </row>
    <row r="215" spans="1:16" ht="13.5" thickBot="1">
      <c r="A215" s="13" t="str">
        <f t="shared" si="18"/>
        <v>IBVS 5006 </v>
      </c>
      <c r="B215" s="3" t="str">
        <f t="shared" si="19"/>
        <v>I</v>
      </c>
      <c r="C215" s="13">
        <f t="shared" si="20"/>
        <v>51823.733800000002</v>
      </c>
      <c r="D215" t="str">
        <f t="shared" si="21"/>
        <v>vis</v>
      </c>
      <c r="E215" s="8">
        <f>VLOOKUP(C215,'Active 1'!C$21:E$973,3,FALSE)</f>
        <v>25068.958436612989</v>
      </c>
      <c r="F215" s="3" t="s">
        <v>82</v>
      </c>
      <c r="G215" t="str">
        <f t="shared" si="22"/>
        <v>51823.7338</v>
      </c>
      <c r="H215" s="13">
        <f t="shared" si="23"/>
        <v>-1109</v>
      </c>
      <c r="I215" s="112" t="s">
        <v>1026</v>
      </c>
      <c r="J215" s="113" t="s">
        <v>1027</v>
      </c>
      <c r="K215" s="112">
        <v>-1109</v>
      </c>
      <c r="L215" s="112" t="s">
        <v>1028</v>
      </c>
      <c r="M215" s="113" t="s">
        <v>370</v>
      </c>
      <c r="N215" s="113" t="s">
        <v>193</v>
      </c>
      <c r="O215" s="114" t="s">
        <v>939</v>
      </c>
      <c r="P215" s="115" t="s">
        <v>940</v>
      </c>
    </row>
    <row r="216" spans="1:16" ht="13.5" thickBot="1">
      <c r="A216" s="13" t="str">
        <f t="shared" si="18"/>
        <v>IBVS 5006 </v>
      </c>
      <c r="B216" s="3" t="str">
        <f t="shared" si="19"/>
        <v>I</v>
      </c>
      <c r="C216" s="13">
        <f t="shared" si="20"/>
        <v>51824.9516</v>
      </c>
      <c r="D216" t="str">
        <f t="shared" si="21"/>
        <v>vis</v>
      </c>
      <c r="E216" s="8">
        <f>VLOOKUP(C216,'Active 1'!C$21:E$973,3,FALSE)</f>
        <v>25070.954452644972</v>
      </c>
      <c r="F216" s="3" t="s">
        <v>82</v>
      </c>
      <c r="G216" t="str">
        <f t="shared" si="22"/>
        <v>51824.9516</v>
      </c>
      <c r="H216" s="13">
        <f t="shared" si="23"/>
        <v>-1107</v>
      </c>
      <c r="I216" s="112" t="s">
        <v>1029</v>
      </c>
      <c r="J216" s="113" t="s">
        <v>1030</v>
      </c>
      <c r="K216" s="112">
        <v>-1107</v>
      </c>
      <c r="L216" s="112" t="s">
        <v>1031</v>
      </c>
      <c r="M216" s="113" t="s">
        <v>370</v>
      </c>
      <c r="N216" s="113" t="s">
        <v>84</v>
      </c>
      <c r="O216" s="114" t="s">
        <v>939</v>
      </c>
      <c r="P216" s="115" t="s">
        <v>940</v>
      </c>
    </row>
    <row r="217" spans="1:16" ht="13.5" thickBot="1">
      <c r="A217" s="13" t="str">
        <f t="shared" si="18"/>
        <v>IBVS 5006 </v>
      </c>
      <c r="B217" s="3" t="str">
        <f t="shared" si="19"/>
        <v>I</v>
      </c>
      <c r="C217" s="13">
        <f t="shared" si="20"/>
        <v>51824.9516</v>
      </c>
      <c r="D217" t="str">
        <f t="shared" si="21"/>
        <v>vis</v>
      </c>
      <c r="E217" s="8">
        <f>VLOOKUP(C217,'Active 1'!C$21:E$973,3,FALSE)</f>
        <v>25070.954452644972</v>
      </c>
      <c r="F217" s="3" t="s">
        <v>82</v>
      </c>
      <c r="G217" t="str">
        <f t="shared" si="22"/>
        <v>51824.9516</v>
      </c>
      <c r="H217" s="13">
        <f t="shared" si="23"/>
        <v>-1107</v>
      </c>
      <c r="I217" s="112" t="s">
        <v>1029</v>
      </c>
      <c r="J217" s="113" t="s">
        <v>1030</v>
      </c>
      <c r="K217" s="112">
        <v>-1107</v>
      </c>
      <c r="L217" s="112" t="s">
        <v>1031</v>
      </c>
      <c r="M217" s="113" t="s">
        <v>370</v>
      </c>
      <c r="N217" s="113" t="s">
        <v>38</v>
      </c>
      <c r="O217" s="114" t="s">
        <v>939</v>
      </c>
      <c r="P217" s="115" t="s">
        <v>940</v>
      </c>
    </row>
    <row r="218" spans="1:16" ht="13.5" thickBot="1">
      <c r="A218" s="13" t="str">
        <f t="shared" si="18"/>
        <v>IBVS 5006 </v>
      </c>
      <c r="B218" s="3" t="str">
        <f t="shared" si="19"/>
        <v>I</v>
      </c>
      <c r="C218" s="13">
        <f t="shared" si="20"/>
        <v>51824.951800000003</v>
      </c>
      <c r="D218" t="str">
        <f t="shared" si="21"/>
        <v>vis</v>
      </c>
      <c r="E218" s="8">
        <f>VLOOKUP(C218,'Active 1'!C$21:E$973,3,FALSE)</f>
        <v>25070.954780451848</v>
      </c>
      <c r="F218" s="3" t="s">
        <v>82</v>
      </c>
      <c r="G218" t="str">
        <f t="shared" si="22"/>
        <v>51824.9518</v>
      </c>
      <c r="H218" s="13">
        <f t="shared" si="23"/>
        <v>-1107</v>
      </c>
      <c r="I218" s="112" t="s">
        <v>1032</v>
      </c>
      <c r="J218" s="113" t="s">
        <v>1030</v>
      </c>
      <c r="K218" s="112">
        <v>-1107</v>
      </c>
      <c r="L218" s="112" t="s">
        <v>1033</v>
      </c>
      <c r="M218" s="113" t="s">
        <v>370</v>
      </c>
      <c r="N218" s="113" t="s">
        <v>193</v>
      </c>
      <c r="O218" s="114" t="s">
        <v>939</v>
      </c>
      <c r="P218" s="115" t="s">
        <v>940</v>
      </c>
    </row>
    <row r="219" spans="1:16" ht="13.5" thickBot="1">
      <c r="A219" s="13" t="str">
        <f t="shared" si="18"/>
        <v>IBVS 5056 </v>
      </c>
      <c r="B219" s="3" t="str">
        <f t="shared" si="19"/>
        <v>I</v>
      </c>
      <c r="C219" s="13">
        <f t="shared" si="20"/>
        <v>51838.373399999997</v>
      </c>
      <c r="D219" t="str">
        <f t="shared" si="21"/>
        <v>vis</v>
      </c>
      <c r="E219" s="8">
        <f>VLOOKUP(C219,'Active 1'!C$21:E$973,3,FALSE)</f>
        <v>25092.953243889915</v>
      </c>
      <c r="F219" s="3" t="s">
        <v>82</v>
      </c>
      <c r="G219" t="str">
        <f t="shared" si="22"/>
        <v>51838.3734</v>
      </c>
      <c r="H219" s="13">
        <f t="shared" si="23"/>
        <v>-1085</v>
      </c>
      <c r="I219" s="112" t="s">
        <v>1034</v>
      </c>
      <c r="J219" s="113" t="s">
        <v>1035</v>
      </c>
      <c r="K219" s="112">
        <v>-1085</v>
      </c>
      <c r="L219" s="112" t="s">
        <v>1036</v>
      </c>
      <c r="M219" s="113" t="s">
        <v>370</v>
      </c>
      <c r="N219" s="113" t="s">
        <v>38</v>
      </c>
      <c r="O219" s="114" t="s">
        <v>1018</v>
      </c>
      <c r="P219" s="115" t="s">
        <v>1019</v>
      </c>
    </row>
    <row r="220" spans="1:16" ht="13.5" thickBot="1">
      <c r="A220" s="13" t="str">
        <f t="shared" si="18"/>
        <v>IBVS 5056 </v>
      </c>
      <c r="B220" s="3" t="str">
        <f t="shared" si="19"/>
        <v>I</v>
      </c>
      <c r="C220" s="13">
        <f t="shared" si="20"/>
        <v>51838.373899999999</v>
      </c>
      <c r="D220" t="str">
        <f t="shared" si="21"/>
        <v>vis</v>
      </c>
      <c r="E220" s="8">
        <f>VLOOKUP(C220,'Active 1'!C$21:E$973,3,FALSE)</f>
        <v>25092.954063407091</v>
      </c>
      <c r="F220" s="3" t="s">
        <v>82</v>
      </c>
      <c r="G220" t="str">
        <f t="shared" si="22"/>
        <v>51838.3739</v>
      </c>
      <c r="H220" s="13">
        <f t="shared" si="23"/>
        <v>-1085</v>
      </c>
      <c r="I220" s="112" t="s">
        <v>1037</v>
      </c>
      <c r="J220" s="113" t="s">
        <v>1038</v>
      </c>
      <c r="K220" s="112">
        <v>-1085</v>
      </c>
      <c r="L220" s="112" t="s">
        <v>958</v>
      </c>
      <c r="M220" s="113" t="s">
        <v>370</v>
      </c>
      <c r="N220" s="113" t="s">
        <v>193</v>
      </c>
      <c r="O220" s="114" t="s">
        <v>1018</v>
      </c>
      <c r="P220" s="115" t="s">
        <v>1019</v>
      </c>
    </row>
    <row r="221" spans="1:16" ht="13.5" thickBot="1">
      <c r="A221" s="13" t="str">
        <f t="shared" si="18"/>
        <v>IBVS 5056 </v>
      </c>
      <c r="B221" s="3" t="str">
        <f t="shared" si="19"/>
        <v>I</v>
      </c>
      <c r="C221" s="13">
        <f t="shared" si="20"/>
        <v>51838.374300000003</v>
      </c>
      <c r="D221" t="str">
        <f t="shared" si="21"/>
        <v>vis</v>
      </c>
      <c r="E221" s="8">
        <f>VLOOKUP(C221,'Active 1'!C$21:E$973,3,FALSE)</f>
        <v>25092.95471902084</v>
      </c>
      <c r="F221" s="3" t="s">
        <v>82</v>
      </c>
      <c r="G221" t="str">
        <f t="shared" si="22"/>
        <v>51838.3743</v>
      </c>
      <c r="H221" s="13">
        <f t="shared" si="23"/>
        <v>-1085</v>
      </c>
      <c r="I221" s="112" t="s">
        <v>1039</v>
      </c>
      <c r="J221" s="113" t="s">
        <v>1038</v>
      </c>
      <c r="K221" s="112">
        <v>-1085</v>
      </c>
      <c r="L221" s="112" t="s">
        <v>1033</v>
      </c>
      <c r="M221" s="113" t="s">
        <v>370</v>
      </c>
      <c r="N221" s="113" t="s">
        <v>84</v>
      </c>
      <c r="O221" s="114" t="s">
        <v>1018</v>
      </c>
      <c r="P221" s="115" t="s">
        <v>1019</v>
      </c>
    </row>
    <row r="222" spans="1:16" ht="13.5" thickBot="1">
      <c r="A222" s="13" t="str">
        <f t="shared" si="18"/>
        <v>IBVS 5341 </v>
      </c>
      <c r="B222" s="3" t="str">
        <f t="shared" si="19"/>
        <v>I</v>
      </c>
      <c r="C222" s="13">
        <f t="shared" si="20"/>
        <v>52231.285000000003</v>
      </c>
      <c r="D222" t="str">
        <f t="shared" si="21"/>
        <v>vis</v>
      </c>
      <c r="E222" s="8">
        <f>VLOOKUP(C222,'Active 1'!C$21:E$973,3,FALSE)</f>
        <v>25736.948852982463</v>
      </c>
      <c r="F222" s="3" t="s">
        <v>82</v>
      </c>
      <c r="G222" t="str">
        <f t="shared" si="22"/>
        <v>52231.2850</v>
      </c>
      <c r="H222" s="13">
        <f t="shared" si="23"/>
        <v>-441</v>
      </c>
      <c r="I222" s="112" t="s">
        <v>1046</v>
      </c>
      <c r="J222" s="113" t="s">
        <v>1047</v>
      </c>
      <c r="K222" s="112">
        <v>-441</v>
      </c>
      <c r="L222" s="112" t="s">
        <v>1048</v>
      </c>
      <c r="M222" s="113" t="s">
        <v>370</v>
      </c>
      <c r="N222" s="113" t="s">
        <v>371</v>
      </c>
      <c r="O222" s="114" t="s">
        <v>1018</v>
      </c>
      <c r="P222" s="115" t="s">
        <v>1049</v>
      </c>
    </row>
    <row r="223" spans="1:16" ht="13.5" thickBot="1">
      <c r="A223" s="13" t="str">
        <f t="shared" si="18"/>
        <v>IBVS 5364 </v>
      </c>
      <c r="B223" s="3" t="str">
        <f t="shared" si="19"/>
        <v>I</v>
      </c>
      <c r="C223" s="13">
        <f t="shared" si="20"/>
        <v>52514.383000000002</v>
      </c>
      <c r="D223" t="str">
        <f t="shared" si="21"/>
        <v>vis</v>
      </c>
      <c r="E223" s="8">
        <f>VLOOKUP(C223,'Active 1'!C$21:E$973,3,FALSE)</f>
        <v>26200.956199527787</v>
      </c>
      <c r="F223" s="3" t="s">
        <v>82</v>
      </c>
      <c r="G223" t="str">
        <f t="shared" si="22"/>
        <v>52514.3830</v>
      </c>
      <c r="H223" s="13">
        <f t="shared" si="23"/>
        <v>23</v>
      </c>
      <c r="I223" s="112" t="s">
        <v>1066</v>
      </c>
      <c r="J223" s="113" t="s">
        <v>1067</v>
      </c>
      <c r="K223" s="112">
        <v>23</v>
      </c>
      <c r="L223" s="112" t="s">
        <v>1068</v>
      </c>
      <c r="M223" s="113" t="s">
        <v>370</v>
      </c>
      <c r="N223" s="113" t="s">
        <v>371</v>
      </c>
      <c r="O223" s="114" t="s">
        <v>1069</v>
      </c>
      <c r="P223" s="115" t="s">
        <v>1070</v>
      </c>
    </row>
    <row r="224" spans="1:16" ht="13.5" thickBot="1">
      <c r="A224" s="13" t="str">
        <f t="shared" si="18"/>
        <v>IBVS 5371 </v>
      </c>
      <c r="B224" s="3" t="str">
        <f t="shared" si="19"/>
        <v>I</v>
      </c>
      <c r="C224" s="13">
        <f t="shared" si="20"/>
        <v>52604.674200000001</v>
      </c>
      <c r="D224" t="str">
        <f t="shared" si="21"/>
        <v>vis</v>
      </c>
      <c r="E224" s="8">
        <f>VLOOKUP(C224,'Active 1'!C$21:E$973,3,FALSE)</f>
        <v>26348.946577871659</v>
      </c>
      <c r="F224" s="3" t="s">
        <v>82</v>
      </c>
      <c r="G224" t="str">
        <f t="shared" si="22"/>
        <v>52604.6742</v>
      </c>
      <c r="H224" s="13">
        <f t="shared" si="23"/>
        <v>171</v>
      </c>
      <c r="I224" s="112" t="s">
        <v>1076</v>
      </c>
      <c r="J224" s="113" t="s">
        <v>1077</v>
      </c>
      <c r="K224" s="112">
        <v>171</v>
      </c>
      <c r="L224" s="112" t="s">
        <v>1078</v>
      </c>
      <c r="M224" s="113" t="s">
        <v>370</v>
      </c>
      <c r="N224" s="113" t="s">
        <v>108</v>
      </c>
      <c r="O224" s="114" t="s">
        <v>1079</v>
      </c>
      <c r="P224" s="115" t="s">
        <v>1080</v>
      </c>
    </row>
    <row r="225" spans="1:16" ht="13.5" thickBot="1">
      <c r="A225" s="13" t="str">
        <f t="shared" si="18"/>
        <v>IBVS 5645 </v>
      </c>
      <c r="B225" s="3" t="str">
        <f t="shared" si="19"/>
        <v>I</v>
      </c>
      <c r="C225" s="13">
        <f t="shared" si="20"/>
        <v>52930.4735</v>
      </c>
      <c r="D225" t="str">
        <f t="shared" si="21"/>
        <v>vis</v>
      </c>
      <c r="E225" s="8">
        <f>VLOOKUP(C225,'Active 1'!C$21:E$973,3,FALSE)</f>
        <v>26882.942821926099</v>
      </c>
      <c r="F225" s="3" t="s">
        <v>82</v>
      </c>
      <c r="G225" t="str">
        <f t="shared" si="22"/>
        <v>52930.4735</v>
      </c>
      <c r="H225" s="13">
        <f t="shared" si="23"/>
        <v>705</v>
      </c>
      <c r="I225" s="112" t="s">
        <v>1087</v>
      </c>
      <c r="J225" s="113" t="s">
        <v>1088</v>
      </c>
      <c r="K225" s="112">
        <v>705</v>
      </c>
      <c r="L225" s="112" t="s">
        <v>1064</v>
      </c>
      <c r="M225" s="113" t="s">
        <v>370</v>
      </c>
      <c r="N225" s="113" t="s">
        <v>207</v>
      </c>
      <c r="O225" s="114" t="s">
        <v>1042</v>
      </c>
      <c r="P225" s="115" t="s">
        <v>1089</v>
      </c>
    </row>
    <row r="226" spans="1:16" ht="13.5" thickBot="1">
      <c r="A226" s="13" t="str">
        <f t="shared" si="18"/>
        <v>IBVS 5592 </v>
      </c>
      <c r="B226" s="3" t="str">
        <f t="shared" si="19"/>
        <v>I</v>
      </c>
      <c r="C226" s="13">
        <f t="shared" si="20"/>
        <v>52932.304199999999</v>
      </c>
      <c r="D226" t="str">
        <f t="shared" si="21"/>
        <v>vis</v>
      </c>
      <c r="E226" s="8">
        <f>VLOOKUP(C226,'Active 1'!C$21:E$973,3,FALSE)</f>
        <v>26885.943402111476</v>
      </c>
      <c r="F226" s="3" t="s">
        <v>82</v>
      </c>
      <c r="G226" t="str">
        <f t="shared" si="22"/>
        <v>52932.3042</v>
      </c>
      <c r="H226" s="13">
        <f t="shared" si="23"/>
        <v>708</v>
      </c>
      <c r="I226" s="112" t="s">
        <v>1093</v>
      </c>
      <c r="J226" s="113" t="s">
        <v>1094</v>
      </c>
      <c r="K226" s="112">
        <v>708</v>
      </c>
      <c r="L226" s="112" t="s">
        <v>1095</v>
      </c>
      <c r="M226" s="113" t="s">
        <v>370</v>
      </c>
      <c r="N226" s="113" t="s">
        <v>371</v>
      </c>
      <c r="O226" s="114" t="s">
        <v>1096</v>
      </c>
      <c r="P226" s="115" t="s">
        <v>1097</v>
      </c>
    </row>
    <row r="227" spans="1:16" ht="13.5" thickBot="1">
      <c r="A227" s="13" t="str">
        <f t="shared" si="18"/>
        <v>IBVS 5623 </v>
      </c>
      <c r="B227" s="3" t="str">
        <f t="shared" si="19"/>
        <v>I</v>
      </c>
      <c r="C227" s="13">
        <f t="shared" si="20"/>
        <v>52954.270100000002</v>
      </c>
      <c r="D227" t="str">
        <f t="shared" si="21"/>
        <v>vis</v>
      </c>
      <c r="E227" s="8">
        <f>VLOOKUP(C227,'Active 1'!C$21:E$973,3,FALSE)</f>
        <v>26921.946266750158</v>
      </c>
      <c r="F227" s="3" t="s">
        <v>82</v>
      </c>
      <c r="G227" t="str">
        <f t="shared" si="22"/>
        <v>52954.2701</v>
      </c>
      <c r="H227" s="13">
        <f t="shared" si="23"/>
        <v>744</v>
      </c>
      <c r="I227" s="112" t="s">
        <v>1098</v>
      </c>
      <c r="J227" s="113" t="s">
        <v>1099</v>
      </c>
      <c r="K227" s="112">
        <v>744</v>
      </c>
      <c r="L227" s="112" t="s">
        <v>1100</v>
      </c>
      <c r="M227" s="113" t="s">
        <v>370</v>
      </c>
      <c r="N227" s="113" t="s">
        <v>371</v>
      </c>
      <c r="O227" s="114" t="s">
        <v>1101</v>
      </c>
      <c r="P227" s="115" t="s">
        <v>1102</v>
      </c>
    </row>
    <row r="228" spans="1:16" ht="13.5" thickBot="1">
      <c r="A228" s="13" t="str">
        <f t="shared" si="18"/>
        <v>IBVS 5623 </v>
      </c>
      <c r="B228" s="3" t="str">
        <f t="shared" si="19"/>
        <v>I</v>
      </c>
      <c r="C228" s="13">
        <f t="shared" si="20"/>
        <v>52955.488700000002</v>
      </c>
      <c r="D228" t="str">
        <f t="shared" si="21"/>
        <v>vis</v>
      </c>
      <c r="E228" s="8">
        <f>VLOOKUP(C228,'Active 1'!C$21:E$973,3,FALSE)</f>
        <v>26923.943594009623</v>
      </c>
      <c r="F228" s="3" t="s">
        <v>82</v>
      </c>
      <c r="G228" t="str">
        <f t="shared" si="22"/>
        <v>52955.4887</v>
      </c>
      <c r="H228" s="13">
        <f t="shared" si="23"/>
        <v>746</v>
      </c>
      <c r="I228" s="112" t="s">
        <v>1103</v>
      </c>
      <c r="J228" s="113" t="s">
        <v>1104</v>
      </c>
      <c r="K228" s="112">
        <v>746</v>
      </c>
      <c r="L228" s="112" t="s">
        <v>1105</v>
      </c>
      <c r="M228" s="113" t="s">
        <v>370</v>
      </c>
      <c r="N228" s="113" t="s">
        <v>371</v>
      </c>
      <c r="O228" s="114" t="s">
        <v>1101</v>
      </c>
      <c r="P228" s="115" t="s">
        <v>1102</v>
      </c>
    </row>
    <row r="229" spans="1:16" ht="13.5" thickBot="1">
      <c r="A229" s="13" t="str">
        <f t="shared" si="18"/>
        <v>IBVS 5623 </v>
      </c>
      <c r="B229" s="3" t="str">
        <f t="shared" si="19"/>
        <v>II</v>
      </c>
      <c r="C229" s="13">
        <f t="shared" si="20"/>
        <v>52956.405599999998</v>
      </c>
      <c r="D229" t="str">
        <f t="shared" si="21"/>
        <v>vis</v>
      </c>
      <c r="E229" s="8">
        <f>VLOOKUP(C229,'Active 1'!C$21:E$973,3,FALSE)</f>
        <v>26925.44642460555</v>
      </c>
      <c r="F229" s="3" t="s">
        <v>82</v>
      </c>
      <c r="G229" t="str">
        <f t="shared" si="22"/>
        <v>52956.4056</v>
      </c>
      <c r="H229" s="13">
        <f t="shared" si="23"/>
        <v>747.5</v>
      </c>
      <c r="I229" s="112" t="s">
        <v>1106</v>
      </c>
      <c r="J229" s="113" t="s">
        <v>1107</v>
      </c>
      <c r="K229" s="112">
        <v>747.5</v>
      </c>
      <c r="L229" s="112" t="s">
        <v>1108</v>
      </c>
      <c r="M229" s="113" t="s">
        <v>370</v>
      </c>
      <c r="N229" s="113" t="s">
        <v>371</v>
      </c>
      <c r="O229" s="114" t="s">
        <v>1101</v>
      </c>
      <c r="P229" s="115" t="s">
        <v>1102</v>
      </c>
    </row>
    <row r="230" spans="1:16" ht="13.5" thickBot="1">
      <c r="A230" s="13" t="str">
        <f t="shared" si="18"/>
        <v>IBVS 5623 </v>
      </c>
      <c r="B230" s="3" t="str">
        <f t="shared" si="19"/>
        <v>II</v>
      </c>
      <c r="C230" s="13">
        <f t="shared" si="20"/>
        <v>52976.536800000002</v>
      </c>
      <c r="D230" t="str">
        <f t="shared" si="21"/>
        <v>vis</v>
      </c>
      <c r="E230" s="8">
        <f>VLOOKUP(C230,'Active 1'!C$21:E$973,3,FALSE)</f>
        <v>26958.442152921449</v>
      </c>
      <c r="F230" s="3" t="s">
        <v>82</v>
      </c>
      <c r="G230" t="str">
        <f t="shared" si="22"/>
        <v>52976.5368</v>
      </c>
      <c r="H230" s="13">
        <f t="shared" si="23"/>
        <v>780.5</v>
      </c>
      <c r="I230" s="112" t="s">
        <v>1109</v>
      </c>
      <c r="J230" s="113" t="s">
        <v>1110</v>
      </c>
      <c r="K230" s="112">
        <v>780.5</v>
      </c>
      <c r="L230" s="112" t="s">
        <v>1111</v>
      </c>
      <c r="M230" s="113" t="s">
        <v>370</v>
      </c>
      <c r="N230" s="113" t="s">
        <v>371</v>
      </c>
      <c r="O230" s="114" t="s">
        <v>1101</v>
      </c>
      <c r="P230" s="115" t="s">
        <v>1102</v>
      </c>
    </row>
    <row r="231" spans="1:16" ht="13.5" thickBot="1">
      <c r="A231" s="13" t="str">
        <f t="shared" si="18"/>
        <v>IBVS 5623 </v>
      </c>
      <c r="B231" s="3" t="str">
        <f t="shared" si="19"/>
        <v>I</v>
      </c>
      <c r="C231" s="13">
        <f t="shared" si="20"/>
        <v>52993.315499999997</v>
      </c>
      <c r="D231" t="str">
        <f t="shared" si="21"/>
        <v>vis</v>
      </c>
      <c r="E231" s="8">
        <f>VLOOKUP(C231,'Active 1'!C$21:E$973,3,FALSE)</f>
        <v>26985.943018577436</v>
      </c>
      <c r="F231" s="3" t="s">
        <v>82</v>
      </c>
      <c r="G231" t="str">
        <f t="shared" si="22"/>
        <v>52993.3155</v>
      </c>
      <c r="H231" s="13">
        <f t="shared" si="23"/>
        <v>808</v>
      </c>
      <c r="I231" s="112" t="s">
        <v>1112</v>
      </c>
      <c r="J231" s="113" t="s">
        <v>1113</v>
      </c>
      <c r="K231" s="112">
        <v>808</v>
      </c>
      <c r="L231" s="112" t="s">
        <v>1078</v>
      </c>
      <c r="M231" s="113" t="s">
        <v>370</v>
      </c>
      <c r="N231" s="113" t="s">
        <v>371</v>
      </c>
      <c r="O231" s="114" t="s">
        <v>1101</v>
      </c>
      <c r="P231" s="115" t="s">
        <v>1102</v>
      </c>
    </row>
    <row r="232" spans="1:16" ht="13.5" thickBot="1">
      <c r="A232" s="13" t="str">
        <f t="shared" si="18"/>
        <v>IBVS 5668 </v>
      </c>
      <c r="B232" s="3" t="str">
        <f t="shared" si="19"/>
        <v>II</v>
      </c>
      <c r="C232" s="13">
        <f t="shared" si="20"/>
        <v>53080.260600000001</v>
      </c>
      <c r="D232" t="str">
        <f t="shared" si="21"/>
        <v>vis</v>
      </c>
      <c r="E232" s="8">
        <f>VLOOKUP(C232,'Active 1'!C$21:E$973,3,FALSE)</f>
        <v>27128.449024081256</v>
      </c>
      <c r="F232" s="3" t="s">
        <v>82</v>
      </c>
      <c r="G232" t="str">
        <f t="shared" si="22"/>
        <v>53080.2606</v>
      </c>
      <c r="H232" s="13">
        <f t="shared" si="23"/>
        <v>950.5</v>
      </c>
      <c r="I232" s="112" t="s">
        <v>1116</v>
      </c>
      <c r="J232" s="113" t="s">
        <v>1117</v>
      </c>
      <c r="K232" s="112">
        <v>950.5</v>
      </c>
      <c r="L232" s="112" t="s">
        <v>1118</v>
      </c>
      <c r="M232" s="113" t="s">
        <v>370</v>
      </c>
      <c r="N232" s="113" t="s">
        <v>371</v>
      </c>
      <c r="O232" s="114" t="s">
        <v>1018</v>
      </c>
      <c r="P232" s="115" t="s">
        <v>1119</v>
      </c>
    </row>
    <row r="233" spans="1:16" ht="13.5" thickBot="1">
      <c r="A233" s="13" t="str">
        <f t="shared" si="18"/>
        <v>IBVS 5694 </v>
      </c>
      <c r="B233" s="3" t="str">
        <f t="shared" si="19"/>
        <v>II</v>
      </c>
      <c r="C233" s="13">
        <f t="shared" si="20"/>
        <v>53307.2186</v>
      </c>
      <c r="D233" t="str">
        <f t="shared" si="21"/>
        <v>vis</v>
      </c>
      <c r="E233" s="8">
        <f>VLOOKUP(C233,'Active 1'!C$21:E$973,3,FALSE)</f>
        <v>27500.440982191991</v>
      </c>
      <c r="F233" s="3" t="s">
        <v>82</v>
      </c>
      <c r="G233" t="str">
        <f t="shared" si="22"/>
        <v>53307.2186</v>
      </c>
      <c r="H233" s="13">
        <f t="shared" si="23"/>
        <v>1322.5</v>
      </c>
      <c r="I233" s="112" t="s">
        <v>1124</v>
      </c>
      <c r="J233" s="113" t="s">
        <v>1125</v>
      </c>
      <c r="K233" s="112">
        <v>1322.5</v>
      </c>
      <c r="L233" s="112" t="s">
        <v>1126</v>
      </c>
      <c r="M233" s="113" t="s">
        <v>370</v>
      </c>
      <c r="N233" s="113" t="s">
        <v>371</v>
      </c>
      <c r="O233" s="114" t="s">
        <v>1127</v>
      </c>
      <c r="P233" s="115" t="s">
        <v>1128</v>
      </c>
    </row>
    <row r="234" spans="1:16" ht="13.5" thickBot="1">
      <c r="A234" s="13" t="str">
        <f t="shared" si="18"/>
        <v>IBVS 5649 </v>
      </c>
      <c r="B234" s="3" t="str">
        <f t="shared" si="19"/>
        <v>I</v>
      </c>
      <c r="C234" s="13">
        <f t="shared" si="20"/>
        <v>53323.385600000001</v>
      </c>
      <c r="D234" t="str">
        <f t="shared" si="21"/>
        <v>vis</v>
      </c>
      <c r="E234" s="8">
        <f>VLOOKUP(C234,'Active 1'!C$21:E$973,3,FALSE)</f>
        <v>27526.939250535812</v>
      </c>
      <c r="F234" s="3" t="s">
        <v>82</v>
      </c>
      <c r="G234" t="str">
        <f t="shared" si="22"/>
        <v>53323.3856</v>
      </c>
      <c r="H234" s="13">
        <f t="shared" si="23"/>
        <v>1349</v>
      </c>
      <c r="I234" s="112" t="s">
        <v>1129</v>
      </c>
      <c r="J234" s="113" t="s">
        <v>1130</v>
      </c>
      <c r="K234" s="112">
        <v>1349</v>
      </c>
      <c r="L234" s="112" t="s">
        <v>1064</v>
      </c>
      <c r="M234" s="113" t="s">
        <v>370</v>
      </c>
      <c r="N234" s="113" t="s">
        <v>371</v>
      </c>
      <c r="O234" s="114" t="s">
        <v>1131</v>
      </c>
      <c r="P234" s="115" t="s">
        <v>1132</v>
      </c>
    </row>
    <row r="235" spans="1:16" ht="13.5" thickBot="1">
      <c r="A235" s="13" t="str">
        <f t="shared" si="18"/>
        <v>IBVS 5694 </v>
      </c>
      <c r="B235" s="3" t="str">
        <f t="shared" si="19"/>
        <v>I</v>
      </c>
      <c r="C235" s="13">
        <f t="shared" si="20"/>
        <v>53323.996500000001</v>
      </c>
      <c r="D235" t="str">
        <f t="shared" si="21"/>
        <v>vis</v>
      </c>
      <c r="E235" s="8">
        <f>VLOOKUP(C235,'Active 1'!C$21:E$973,3,FALSE)</f>
        <v>27527.940536620506</v>
      </c>
      <c r="F235" s="3" t="s">
        <v>82</v>
      </c>
      <c r="G235" t="str">
        <f t="shared" si="22"/>
        <v>53323.9965</v>
      </c>
      <c r="H235" s="13">
        <f t="shared" si="23"/>
        <v>1350</v>
      </c>
      <c r="I235" s="112" t="s">
        <v>1133</v>
      </c>
      <c r="J235" s="113" t="s">
        <v>1134</v>
      </c>
      <c r="K235" s="112">
        <v>1350</v>
      </c>
      <c r="L235" s="112" t="s">
        <v>1135</v>
      </c>
      <c r="M235" s="113" t="s">
        <v>370</v>
      </c>
      <c r="N235" s="113" t="s">
        <v>371</v>
      </c>
      <c r="O235" s="114" t="s">
        <v>1127</v>
      </c>
      <c r="P235" s="115" t="s">
        <v>1128</v>
      </c>
    </row>
    <row r="236" spans="1:16" ht="13.5" thickBot="1">
      <c r="A236" s="13" t="str">
        <f t="shared" si="18"/>
        <v>IBVS 5754 </v>
      </c>
      <c r="B236" s="3" t="str">
        <f t="shared" si="19"/>
        <v>I</v>
      </c>
      <c r="C236" s="13">
        <f t="shared" si="20"/>
        <v>53339.2474</v>
      </c>
      <c r="D236" t="str">
        <f t="shared" si="21"/>
        <v>vis</v>
      </c>
      <c r="E236" s="8">
        <f>VLOOKUP(C236,'Active 1'!C$21:E$973,3,FALSE)</f>
        <v>27552.937285595868</v>
      </c>
      <c r="F236" s="3" t="s">
        <v>82</v>
      </c>
      <c r="G236" t="str">
        <f t="shared" si="22"/>
        <v>53339.2474</v>
      </c>
      <c r="H236" s="13">
        <f t="shared" si="23"/>
        <v>1375</v>
      </c>
      <c r="I236" s="112" t="s">
        <v>1138</v>
      </c>
      <c r="J236" s="113" t="s">
        <v>1139</v>
      </c>
      <c r="K236" s="112">
        <v>1375</v>
      </c>
      <c r="L236" s="112" t="s">
        <v>946</v>
      </c>
      <c r="M236" s="113" t="s">
        <v>370</v>
      </c>
      <c r="N236" s="113" t="s">
        <v>371</v>
      </c>
      <c r="O236" s="114" t="s">
        <v>1140</v>
      </c>
      <c r="P236" s="115" t="s">
        <v>1141</v>
      </c>
    </row>
    <row r="237" spans="1:16" ht="13.5" thickBot="1">
      <c r="A237" s="13" t="str">
        <f t="shared" si="18"/>
        <v>IBVS 5741 </v>
      </c>
      <c r="B237" s="3" t="str">
        <f t="shared" si="19"/>
        <v>I</v>
      </c>
      <c r="C237" s="13">
        <f t="shared" si="20"/>
        <v>53612.577899999997</v>
      </c>
      <c r="D237" t="str">
        <f t="shared" si="21"/>
        <v>vis</v>
      </c>
      <c r="E237" s="8">
        <f>VLOOKUP(C237,'Active 1'!C$21:E$973,3,FALSE)</f>
        <v>28000.935364123114</v>
      </c>
      <c r="F237" s="3" t="s">
        <v>82</v>
      </c>
      <c r="G237" t="str">
        <f t="shared" si="22"/>
        <v>53612.5779</v>
      </c>
      <c r="H237" s="13">
        <f t="shared" si="23"/>
        <v>1823</v>
      </c>
      <c r="I237" s="112" t="s">
        <v>1142</v>
      </c>
      <c r="J237" s="113" t="s">
        <v>1143</v>
      </c>
      <c r="K237" s="112">
        <v>1823</v>
      </c>
      <c r="L237" s="112" t="s">
        <v>1144</v>
      </c>
      <c r="M237" s="113" t="s">
        <v>370</v>
      </c>
      <c r="N237" s="113" t="s">
        <v>371</v>
      </c>
      <c r="O237" s="114" t="s">
        <v>1145</v>
      </c>
      <c r="P237" s="115" t="s">
        <v>1146</v>
      </c>
    </row>
    <row r="238" spans="1:16" ht="12.75" customHeight="1" thickBot="1">
      <c r="A238" s="13" t="str">
        <f t="shared" si="18"/>
        <v>JAAVSO 36(2);171 </v>
      </c>
      <c r="B238" s="3" t="str">
        <f t="shared" si="19"/>
        <v>I</v>
      </c>
      <c r="C238" s="13">
        <f t="shared" si="20"/>
        <v>54468.562299999998</v>
      </c>
      <c r="D238" t="str">
        <f t="shared" si="21"/>
        <v>vis</v>
      </c>
      <c r="E238" s="8">
        <f>VLOOKUP(C238,'Active 1'!C$21:E$973,3,FALSE)</f>
        <v>29403.923199177385</v>
      </c>
      <c r="F238" s="3" t="s">
        <v>82</v>
      </c>
      <c r="G238" t="str">
        <f t="shared" si="22"/>
        <v>54468.5623</v>
      </c>
      <c r="H238" s="13">
        <f t="shared" si="23"/>
        <v>3226</v>
      </c>
      <c r="I238" s="112" t="s">
        <v>1160</v>
      </c>
      <c r="J238" s="113" t="s">
        <v>1161</v>
      </c>
      <c r="K238" s="112">
        <v>3226</v>
      </c>
      <c r="L238" s="112" t="s">
        <v>1162</v>
      </c>
      <c r="M238" s="113" t="s">
        <v>1057</v>
      </c>
      <c r="N238" s="113" t="s">
        <v>1058</v>
      </c>
      <c r="O238" s="114" t="s">
        <v>599</v>
      </c>
      <c r="P238" s="115" t="s">
        <v>1163</v>
      </c>
    </row>
    <row r="239" spans="1:16" ht="12.75" customHeight="1" thickBot="1">
      <c r="A239" s="13" t="str">
        <f t="shared" si="18"/>
        <v>JAAVSO (36)(2);186 </v>
      </c>
      <c r="B239" s="3" t="str">
        <f t="shared" si="19"/>
        <v>I</v>
      </c>
      <c r="C239" s="13">
        <f t="shared" si="20"/>
        <v>54652.818200000002</v>
      </c>
      <c r="D239" t="str">
        <f t="shared" si="21"/>
        <v>vis</v>
      </c>
      <c r="E239" s="8">
        <f>VLOOKUP(C239,'Active 1'!C$21:E$973,3,FALSE)</f>
        <v>29705.924948551536</v>
      </c>
      <c r="F239" s="3" t="s">
        <v>82</v>
      </c>
      <c r="G239" t="str">
        <f t="shared" si="22"/>
        <v>54652.8182</v>
      </c>
      <c r="H239" s="13">
        <f t="shared" si="23"/>
        <v>3528</v>
      </c>
      <c r="I239" s="112" t="s">
        <v>1164</v>
      </c>
      <c r="J239" s="113" t="s">
        <v>1165</v>
      </c>
      <c r="K239" s="112">
        <v>3528</v>
      </c>
      <c r="L239" s="112" t="s">
        <v>1166</v>
      </c>
      <c r="M239" s="113" t="s">
        <v>1057</v>
      </c>
      <c r="N239" s="113" t="s">
        <v>1167</v>
      </c>
      <c r="O239" s="114" t="s">
        <v>599</v>
      </c>
      <c r="P239" s="115" t="s">
        <v>1168</v>
      </c>
    </row>
    <row r="240" spans="1:16" ht="12.75" customHeight="1" thickBot="1">
      <c r="A240" s="13" t="str">
        <f t="shared" si="18"/>
        <v>JAAVSO (36)(2);186 </v>
      </c>
      <c r="B240" s="3" t="str">
        <f t="shared" si="19"/>
        <v>I</v>
      </c>
      <c r="C240" s="13">
        <f t="shared" si="20"/>
        <v>54710.777999999998</v>
      </c>
      <c r="D240" t="str">
        <f t="shared" si="21"/>
        <v>vis</v>
      </c>
      <c r="E240" s="8">
        <f>VLOOKUP(C240,'Active 1'!C$21:E$973,3,FALSE)</f>
        <v>29800.923051697078</v>
      </c>
      <c r="F240" s="3" t="s">
        <v>82</v>
      </c>
      <c r="G240" t="str">
        <f t="shared" si="22"/>
        <v>54710.778</v>
      </c>
      <c r="H240" s="13">
        <f t="shared" si="23"/>
        <v>3623</v>
      </c>
      <c r="I240" s="112" t="s">
        <v>1169</v>
      </c>
      <c r="J240" s="113" t="s">
        <v>1170</v>
      </c>
      <c r="K240" s="112">
        <v>3623</v>
      </c>
      <c r="L240" s="112" t="s">
        <v>278</v>
      </c>
      <c r="M240" s="113" t="s">
        <v>1057</v>
      </c>
      <c r="N240" s="113" t="s">
        <v>1167</v>
      </c>
      <c r="O240" s="114" t="s">
        <v>599</v>
      </c>
      <c r="P240" s="115" t="s">
        <v>1168</v>
      </c>
    </row>
    <row r="241" spans="1:16" ht="13.5" thickBot="1">
      <c r="A241" s="13" t="str">
        <f t="shared" si="18"/>
        <v>JAAVSO 37(1);44 </v>
      </c>
      <c r="B241" s="3" t="str">
        <f t="shared" si="19"/>
        <v>I</v>
      </c>
      <c r="C241" s="13">
        <f t="shared" si="20"/>
        <v>54781.5507</v>
      </c>
      <c r="D241" t="str">
        <f t="shared" si="21"/>
        <v>vis</v>
      </c>
      <c r="E241" s="8">
        <f>VLOOKUP(C241,'Active 1'!C$21:E$973,3,FALSE)</f>
        <v>29916.92193807158</v>
      </c>
      <c r="F241" s="3" t="s">
        <v>82</v>
      </c>
      <c r="G241" t="str">
        <f t="shared" si="22"/>
        <v>54781.5507</v>
      </c>
      <c r="H241" s="13">
        <f t="shared" si="23"/>
        <v>3739</v>
      </c>
      <c r="I241" s="112" t="s">
        <v>1171</v>
      </c>
      <c r="J241" s="113" t="s">
        <v>1172</v>
      </c>
      <c r="K241" s="112">
        <v>3739</v>
      </c>
      <c r="L241" s="112" t="s">
        <v>966</v>
      </c>
      <c r="M241" s="113" t="s">
        <v>1057</v>
      </c>
      <c r="N241" s="113" t="s">
        <v>1058</v>
      </c>
      <c r="O241" s="114" t="s">
        <v>599</v>
      </c>
      <c r="P241" s="115" t="s">
        <v>1173</v>
      </c>
    </row>
    <row r="242" spans="1:16" ht="13.5" thickBot="1">
      <c r="A242" s="13" t="str">
        <f t="shared" si="18"/>
        <v>IBVS 5938 </v>
      </c>
      <c r="B242" s="3" t="str">
        <f t="shared" si="19"/>
        <v>I</v>
      </c>
      <c r="C242" s="13">
        <f t="shared" si="20"/>
        <v>54842.561500000003</v>
      </c>
      <c r="D242" t="str">
        <f t="shared" si="21"/>
        <v>vis</v>
      </c>
      <c r="E242" s="8">
        <f>VLOOKUP(C242,'Active 1'!C$21:E$973,3,FALSE)</f>
        <v>30016.920735020372</v>
      </c>
      <c r="F242" s="3" t="s">
        <v>82</v>
      </c>
      <c r="G242" t="str">
        <f t="shared" si="22"/>
        <v>54842.5615</v>
      </c>
      <c r="H242" s="13">
        <f t="shared" si="23"/>
        <v>3839</v>
      </c>
      <c r="I242" s="112" t="s">
        <v>1174</v>
      </c>
      <c r="J242" s="113" t="s">
        <v>1175</v>
      </c>
      <c r="K242" s="112">
        <v>3839</v>
      </c>
      <c r="L242" s="112" t="s">
        <v>955</v>
      </c>
      <c r="M242" s="113" t="s">
        <v>1057</v>
      </c>
      <c r="N242" s="113" t="s">
        <v>82</v>
      </c>
      <c r="O242" s="114" t="s">
        <v>1059</v>
      </c>
      <c r="P242" s="115" t="s">
        <v>1176</v>
      </c>
    </row>
    <row r="243" spans="1:16" ht="13.5" thickBot="1">
      <c r="A243" s="13" t="str">
        <f t="shared" si="18"/>
        <v>IBVS 5938 </v>
      </c>
      <c r="B243" s="3" t="str">
        <f t="shared" si="19"/>
        <v>II</v>
      </c>
      <c r="C243" s="13">
        <f t="shared" si="20"/>
        <v>54860.562100000003</v>
      </c>
      <c r="D243" t="str">
        <f t="shared" si="21"/>
        <v>vis</v>
      </c>
      <c r="E243" s="8">
        <f>VLOOKUP(C243,'Active 1'!C$21:E$973,3,FALSE)</f>
        <v>30046.424336749187</v>
      </c>
      <c r="F243" s="3" t="s">
        <v>82</v>
      </c>
      <c r="G243" t="str">
        <f t="shared" si="22"/>
        <v>54860.5621</v>
      </c>
      <c r="H243" s="13">
        <f t="shared" si="23"/>
        <v>3868.5</v>
      </c>
      <c r="I243" s="112" t="s">
        <v>1177</v>
      </c>
      <c r="J243" s="113" t="s">
        <v>1178</v>
      </c>
      <c r="K243" s="112">
        <v>3868.5</v>
      </c>
      <c r="L243" s="112" t="s">
        <v>1179</v>
      </c>
      <c r="M243" s="113" t="s">
        <v>1057</v>
      </c>
      <c r="N243" s="113" t="s">
        <v>82</v>
      </c>
      <c r="O243" s="114" t="s">
        <v>1059</v>
      </c>
      <c r="P243" s="115" t="s">
        <v>1176</v>
      </c>
    </row>
    <row r="244" spans="1:16" ht="13.5" thickBot="1">
      <c r="A244" s="13" t="str">
        <f t="shared" si="18"/>
        <v> JAAVSO 38;85 </v>
      </c>
      <c r="B244" s="3" t="str">
        <f t="shared" si="19"/>
        <v>I</v>
      </c>
      <c r="C244" s="13">
        <f t="shared" si="20"/>
        <v>55062.810299999997</v>
      </c>
      <c r="D244" t="str">
        <f t="shared" si="21"/>
        <v>vis</v>
      </c>
      <c r="E244" s="8">
        <f>VLOOKUP(C244,'Active 1'!C$21:E$973,3,FALSE)</f>
        <v>30377.916083867025</v>
      </c>
      <c r="F244" s="3" t="s">
        <v>82</v>
      </c>
      <c r="G244" t="str">
        <f t="shared" si="22"/>
        <v>55062.8103</v>
      </c>
      <c r="H244" s="13">
        <f t="shared" si="23"/>
        <v>4200</v>
      </c>
      <c r="I244" s="112" t="s">
        <v>1180</v>
      </c>
      <c r="J244" s="113" t="s">
        <v>1181</v>
      </c>
      <c r="K244" s="112">
        <v>4200</v>
      </c>
      <c r="L244" s="112" t="s">
        <v>1182</v>
      </c>
      <c r="M244" s="113" t="s">
        <v>1057</v>
      </c>
      <c r="N244" s="113" t="s">
        <v>1058</v>
      </c>
      <c r="O244" s="114" t="s">
        <v>599</v>
      </c>
      <c r="P244" s="114" t="s">
        <v>1183</v>
      </c>
    </row>
    <row r="245" spans="1:16" ht="13.5" thickBot="1">
      <c r="A245" s="13" t="str">
        <f t="shared" si="18"/>
        <v>IBVS 5980 </v>
      </c>
      <c r="B245" s="3" t="str">
        <f t="shared" si="19"/>
        <v>I</v>
      </c>
      <c r="C245" s="13">
        <f t="shared" si="20"/>
        <v>55212.288099999998</v>
      </c>
      <c r="D245" t="str">
        <f t="shared" si="21"/>
        <v>vis</v>
      </c>
      <c r="E245" s="8">
        <f>VLOOKUP(C245,'Active 1'!C$21:E$973,3,FALSE)</f>
        <v>30622.915332697583</v>
      </c>
      <c r="F245" s="3" t="s">
        <v>82</v>
      </c>
      <c r="G245" t="str">
        <f t="shared" si="22"/>
        <v>55212.2881</v>
      </c>
      <c r="H245" s="13">
        <f t="shared" si="23"/>
        <v>4445</v>
      </c>
      <c r="I245" s="112" t="s">
        <v>1184</v>
      </c>
      <c r="J245" s="113" t="s">
        <v>1185</v>
      </c>
      <c r="K245" s="112">
        <v>4445</v>
      </c>
      <c r="L245" s="112" t="s">
        <v>1186</v>
      </c>
      <c r="M245" s="113" t="s">
        <v>1057</v>
      </c>
      <c r="N245" s="113" t="s">
        <v>1058</v>
      </c>
      <c r="O245" s="114" t="s">
        <v>1187</v>
      </c>
      <c r="P245" s="115" t="s">
        <v>1188</v>
      </c>
    </row>
    <row r="246" spans="1:16" ht="13.5" thickBot="1">
      <c r="A246" s="13" t="str">
        <f t="shared" si="18"/>
        <v>IBVS 5980 </v>
      </c>
      <c r="B246" s="3" t="str">
        <f t="shared" si="19"/>
        <v>II</v>
      </c>
      <c r="C246" s="13">
        <f t="shared" si="20"/>
        <v>55216.258500000004</v>
      </c>
      <c r="D246" t="str">
        <f t="shared" si="21"/>
        <v>vis</v>
      </c>
      <c r="E246" s="8">
        <f>VLOOKUP(C246,'Active 1'!C$21:E$973,3,FALSE)</f>
        <v>30629.422954682643</v>
      </c>
      <c r="F246" s="3" t="s">
        <v>82</v>
      </c>
      <c r="G246" t="str">
        <f t="shared" si="22"/>
        <v>55216.2585</v>
      </c>
      <c r="H246" s="13">
        <f t="shared" si="23"/>
        <v>4451.5</v>
      </c>
      <c r="I246" s="112" t="s">
        <v>1189</v>
      </c>
      <c r="J246" s="113" t="s">
        <v>1190</v>
      </c>
      <c r="K246" s="112">
        <v>4451.5</v>
      </c>
      <c r="L246" s="112" t="s">
        <v>1191</v>
      </c>
      <c r="M246" s="113" t="s">
        <v>1057</v>
      </c>
      <c r="N246" s="113" t="s">
        <v>207</v>
      </c>
      <c r="O246" s="114" t="s">
        <v>1187</v>
      </c>
      <c r="P246" s="115" t="s">
        <v>1188</v>
      </c>
    </row>
    <row r="247" spans="1:16" ht="13.5" thickBot="1">
      <c r="A247" s="13" t="str">
        <f t="shared" si="18"/>
        <v> JAAVSO 38;120 </v>
      </c>
      <c r="B247" s="3" t="str">
        <f t="shared" si="19"/>
        <v>I</v>
      </c>
      <c r="C247" s="13">
        <f t="shared" si="20"/>
        <v>55241.571900000003</v>
      </c>
      <c r="D247" t="str">
        <f t="shared" si="21"/>
        <v>vis</v>
      </c>
      <c r="E247" s="8">
        <f>VLOOKUP(C247,'Active 1'!C$21:E$973,3,FALSE)</f>
        <v>30670.912486809466</v>
      </c>
      <c r="F247" s="3" t="s">
        <v>82</v>
      </c>
      <c r="G247" t="str">
        <f t="shared" si="22"/>
        <v>55241.5719</v>
      </c>
      <c r="H247" s="13">
        <f t="shared" si="23"/>
        <v>4493</v>
      </c>
      <c r="I247" s="112" t="s">
        <v>1192</v>
      </c>
      <c r="J247" s="113" t="s">
        <v>1193</v>
      </c>
      <c r="K247" s="112">
        <v>4493</v>
      </c>
      <c r="L247" s="112" t="s">
        <v>1194</v>
      </c>
      <c r="M247" s="113" t="s">
        <v>1057</v>
      </c>
      <c r="N247" s="113" t="s">
        <v>1058</v>
      </c>
      <c r="O247" s="114" t="s">
        <v>599</v>
      </c>
      <c r="P247" s="114" t="s">
        <v>1195</v>
      </c>
    </row>
    <row r="248" spans="1:16" ht="13.5" thickBot="1">
      <c r="A248" s="13" t="str">
        <f t="shared" si="18"/>
        <v>IBVS 5980 </v>
      </c>
      <c r="B248" s="3" t="str">
        <f t="shared" si="19"/>
        <v>I</v>
      </c>
      <c r="C248" s="13">
        <f t="shared" si="20"/>
        <v>55429.486700000001</v>
      </c>
      <c r="D248" t="str">
        <f t="shared" si="21"/>
        <v>vis</v>
      </c>
      <c r="E248" s="8">
        <f>VLOOKUP(C248,'Active 1'!C$21:E$973,3,FALSE)</f>
        <v>30978.911298968491</v>
      </c>
      <c r="F248" s="3" t="s">
        <v>82</v>
      </c>
      <c r="G248" t="str">
        <f t="shared" si="22"/>
        <v>55429.4867</v>
      </c>
      <c r="H248" s="13">
        <f t="shared" si="23"/>
        <v>4801</v>
      </c>
      <c r="I248" s="112" t="s">
        <v>1196</v>
      </c>
      <c r="J248" s="113" t="s">
        <v>1197</v>
      </c>
      <c r="K248" s="112">
        <v>4801</v>
      </c>
      <c r="L248" s="112" t="s">
        <v>1198</v>
      </c>
      <c r="M248" s="113" t="s">
        <v>1057</v>
      </c>
      <c r="N248" s="113" t="s">
        <v>207</v>
      </c>
      <c r="O248" s="114" t="s">
        <v>1187</v>
      </c>
      <c r="P248" s="115" t="s">
        <v>1188</v>
      </c>
    </row>
    <row r="249" spans="1:16" ht="13.5" thickBot="1">
      <c r="A249" s="13" t="str">
        <f t="shared" si="18"/>
        <v>IBVS 5980 </v>
      </c>
      <c r="B249" s="3" t="str">
        <f t="shared" si="19"/>
        <v>II</v>
      </c>
      <c r="C249" s="13">
        <f t="shared" si="20"/>
        <v>55475.550499999998</v>
      </c>
      <c r="D249" t="str">
        <f t="shared" si="21"/>
        <v>vis</v>
      </c>
      <c r="E249" s="8">
        <f>VLOOKUP(C249,'Active 1'!C$21:E$973,3,FALSE)</f>
        <v>31054.411449481009</v>
      </c>
      <c r="F249" s="3" t="s">
        <v>82</v>
      </c>
      <c r="G249" t="str">
        <f t="shared" si="22"/>
        <v>55475.5505</v>
      </c>
      <c r="H249" s="13">
        <f t="shared" si="23"/>
        <v>4876.5</v>
      </c>
      <c r="I249" s="112" t="s">
        <v>1199</v>
      </c>
      <c r="J249" s="113" t="s">
        <v>1200</v>
      </c>
      <c r="K249" s="112">
        <v>4876.5</v>
      </c>
      <c r="L249" s="112" t="s">
        <v>1201</v>
      </c>
      <c r="M249" s="113" t="s">
        <v>1057</v>
      </c>
      <c r="N249" s="113" t="s">
        <v>207</v>
      </c>
      <c r="O249" s="114" t="s">
        <v>1187</v>
      </c>
      <c r="P249" s="115" t="s">
        <v>1188</v>
      </c>
    </row>
    <row r="250" spans="1:16" ht="13.5" thickBot="1">
      <c r="A250" s="13" t="str">
        <f t="shared" si="18"/>
        <v>IBVS 5960 </v>
      </c>
      <c r="B250" s="3" t="str">
        <f t="shared" si="19"/>
        <v>I</v>
      </c>
      <c r="C250" s="13">
        <f t="shared" si="20"/>
        <v>55478.905400000003</v>
      </c>
      <c r="D250" t="str">
        <f t="shared" si="21"/>
        <v>vis</v>
      </c>
      <c r="E250" s="8">
        <f>VLOOKUP(C250,'Active 1'!C$21:E$973,3,FALSE)</f>
        <v>31059.910245823361</v>
      </c>
      <c r="F250" s="3" t="s">
        <v>82</v>
      </c>
      <c r="G250" t="str">
        <f t="shared" si="22"/>
        <v>55478.9054</v>
      </c>
      <c r="H250" s="13">
        <f t="shared" si="23"/>
        <v>4882</v>
      </c>
      <c r="I250" s="112" t="s">
        <v>1202</v>
      </c>
      <c r="J250" s="113" t="s">
        <v>1203</v>
      </c>
      <c r="K250" s="112">
        <v>4882</v>
      </c>
      <c r="L250" s="112" t="s">
        <v>1194</v>
      </c>
      <c r="M250" s="113" t="s">
        <v>1057</v>
      </c>
      <c r="N250" s="113" t="s">
        <v>82</v>
      </c>
      <c r="O250" s="114" t="s">
        <v>446</v>
      </c>
      <c r="P250" s="115" t="s">
        <v>1204</v>
      </c>
    </row>
    <row r="251" spans="1:16" ht="13.5" thickBot="1">
      <c r="A251" s="13" t="str">
        <f t="shared" si="18"/>
        <v> JAAVSO 39;177 </v>
      </c>
      <c r="B251" s="3" t="str">
        <f t="shared" si="19"/>
        <v>I</v>
      </c>
      <c r="C251" s="13">
        <f t="shared" si="20"/>
        <v>55521.616600000001</v>
      </c>
      <c r="D251" t="str">
        <f t="shared" si="21"/>
        <v>vis</v>
      </c>
      <c r="E251" s="8">
        <f>VLOOKUP(C251,'Active 1'!C$21:E$973,3,FALSE)</f>
        <v>31129.915369772545</v>
      </c>
      <c r="F251" s="3" t="s">
        <v>82</v>
      </c>
      <c r="G251" t="str">
        <f t="shared" si="22"/>
        <v>55521.6166</v>
      </c>
      <c r="H251" s="13">
        <f t="shared" si="23"/>
        <v>4952</v>
      </c>
      <c r="I251" s="112" t="s">
        <v>1210</v>
      </c>
      <c r="J251" s="113" t="s">
        <v>1211</v>
      </c>
      <c r="K251" s="112">
        <v>4952</v>
      </c>
      <c r="L251" s="112" t="s">
        <v>1212</v>
      </c>
      <c r="M251" s="113" t="s">
        <v>1057</v>
      </c>
      <c r="N251" s="113" t="s">
        <v>82</v>
      </c>
      <c r="O251" s="114" t="s">
        <v>1213</v>
      </c>
      <c r="P251" s="114" t="s">
        <v>1214</v>
      </c>
    </row>
    <row r="252" spans="1:16" ht="13.5" thickBot="1">
      <c r="A252" s="13" t="str">
        <f t="shared" si="18"/>
        <v>IBVS 6044 </v>
      </c>
      <c r="B252" s="3" t="str">
        <f t="shared" si="19"/>
        <v>I</v>
      </c>
      <c r="C252" s="13">
        <f t="shared" si="20"/>
        <v>55792.501499999998</v>
      </c>
      <c r="D252" t="str">
        <f t="shared" si="21"/>
        <v>vis</v>
      </c>
      <c r="E252" s="8">
        <f>VLOOKUP(C252,'Active 1'!C$21:E$973,3,FALSE)</f>
        <v>31573.905025892316</v>
      </c>
      <c r="F252" s="3" t="s">
        <v>82</v>
      </c>
      <c r="G252" t="str">
        <f t="shared" si="22"/>
        <v>55792.5015</v>
      </c>
      <c r="H252" s="13">
        <f t="shared" si="23"/>
        <v>5396</v>
      </c>
      <c r="I252" s="112" t="s">
        <v>1215</v>
      </c>
      <c r="J252" s="113" t="s">
        <v>1216</v>
      </c>
      <c r="K252" s="112">
        <v>5396</v>
      </c>
      <c r="L252" s="112" t="s">
        <v>1217</v>
      </c>
      <c r="M252" s="113" t="s">
        <v>1057</v>
      </c>
      <c r="N252" s="113" t="s">
        <v>82</v>
      </c>
      <c r="O252" s="114" t="s">
        <v>1187</v>
      </c>
      <c r="P252" s="115" t="s">
        <v>1218</v>
      </c>
    </row>
    <row r="253" spans="1:16" ht="13.5" thickBot="1">
      <c r="A253" s="13" t="str">
        <f t="shared" si="18"/>
        <v> JAAVSO 40;975 </v>
      </c>
      <c r="B253" s="3" t="str">
        <f t="shared" si="19"/>
        <v>I</v>
      </c>
      <c r="C253" s="13">
        <f t="shared" si="20"/>
        <v>55873.646200000003</v>
      </c>
      <c r="D253" t="str">
        <f t="shared" si="21"/>
        <v>vis</v>
      </c>
      <c r="E253" s="8">
        <f>VLOOKUP(C253,'Active 1'!C$21:E$973,3,FALSE)</f>
        <v>31706.903976549751</v>
      </c>
      <c r="F253" s="3" t="s">
        <v>82</v>
      </c>
      <c r="G253" t="str">
        <f t="shared" si="22"/>
        <v>55873.6462</v>
      </c>
      <c r="H253" s="13">
        <f t="shared" si="23"/>
        <v>5529</v>
      </c>
      <c r="I253" s="112" t="s">
        <v>1223</v>
      </c>
      <c r="J253" s="113" t="s">
        <v>1224</v>
      </c>
      <c r="K253" s="112">
        <v>5529</v>
      </c>
      <c r="L253" s="112" t="s">
        <v>1225</v>
      </c>
      <c r="M253" s="113" t="s">
        <v>1057</v>
      </c>
      <c r="N253" s="113" t="s">
        <v>82</v>
      </c>
      <c r="O253" s="114" t="s">
        <v>1213</v>
      </c>
      <c r="P253" s="114" t="s">
        <v>1226</v>
      </c>
    </row>
    <row r="254" spans="1:16" ht="13.5" thickBot="1">
      <c r="A254" s="13" t="str">
        <f t="shared" si="18"/>
        <v>OEJV 0160 </v>
      </c>
      <c r="B254" s="3" t="str">
        <f t="shared" si="19"/>
        <v>I</v>
      </c>
      <c r="C254" s="13">
        <f t="shared" si="20"/>
        <v>55877.305079999998</v>
      </c>
      <c r="D254" t="str">
        <f t="shared" si="21"/>
        <v>vis</v>
      </c>
      <c r="E254" s="8">
        <f>VLOOKUP(C254,'Active 1'!C$21:E$973,3,FALSE)</f>
        <v>31712.901006553941</v>
      </c>
      <c r="F254" s="3" t="s">
        <v>82</v>
      </c>
      <c r="G254" t="str">
        <f t="shared" si="22"/>
        <v>55877.30508</v>
      </c>
      <c r="H254" s="13">
        <f t="shared" si="23"/>
        <v>5535</v>
      </c>
      <c r="I254" s="112" t="s">
        <v>1227</v>
      </c>
      <c r="J254" s="113" t="s">
        <v>1228</v>
      </c>
      <c r="K254" s="112">
        <v>5535</v>
      </c>
      <c r="L254" s="112" t="s">
        <v>1229</v>
      </c>
      <c r="M254" s="113" t="s">
        <v>1057</v>
      </c>
      <c r="N254" s="113" t="s">
        <v>174</v>
      </c>
      <c r="O254" s="114" t="s">
        <v>1230</v>
      </c>
      <c r="P254" s="115" t="s">
        <v>1231</v>
      </c>
    </row>
    <row r="255" spans="1:16" ht="13.5" thickBot="1">
      <c r="A255" s="13" t="str">
        <f t="shared" si="18"/>
        <v> JAAVSO 40;975 </v>
      </c>
      <c r="B255" s="3" t="str">
        <f t="shared" si="19"/>
        <v>I</v>
      </c>
      <c r="C255" s="13">
        <f t="shared" si="20"/>
        <v>55906.589500000002</v>
      </c>
      <c r="D255" t="str">
        <f t="shared" si="21"/>
        <v>vis</v>
      </c>
      <c r="E255" s="8">
        <f>VLOOKUP(C255,'Active 1'!C$21:E$973,3,FALSE)</f>
        <v>31760.899176867119</v>
      </c>
      <c r="F255" s="3" t="s">
        <v>82</v>
      </c>
      <c r="G255" t="str">
        <f t="shared" si="22"/>
        <v>55906.5895</v>
      </c>
      <c r="H255" s="13">
        <f t="shared" si="23"/>
        <v>5583</v>
      </c>
      <c r="I255" s="112" t="s">
        <v>1232</v>
      </c>
      <c r="J255" s="113" t="s">
        <v>1233</v>
      </c>
      <c r="K255" s="112">
        <v>5583</v>
      </c>
      <c r="L255" s="112" t="s">
        <v>822</v>
      </c>
      <c r="M255" s="113" t="s">
        <v>1057</v>
      </c>
      <c r="N255" s="113" t="s">
        <v>82</v>
      </c>
      <c r="O255" s="114" t="s">
        <v>599</v>
      </c>
      <c r="P255" s="114" t="s">
        <v>1226</v>
      </c>
    </row>
    <row r="256" spans="1:16" ht="13.5" thickBot="1">
      <c r="A256" s="13" t="str">
        <f t="shared" si="18"/>
        <v>IBVS 6044 </v>
      </c>
      <c r="B256" s="3" t="str">
        <f t="shared" si="19"/>
        <v>II</v>
      </c>
      <c r="C256" s="13">
        <f t="shared" si="20"/>
        <v>56162.5334</v>
      </c>
      <c r="D256" t="str">
        <f t="shared" si="21"/>
        <v>vis</v>
      </c>
      <c r="E256" s="8">
        <f>VLOOKUP(C256,'Active 1'!C$21:E$973,3,FALSE)</f>
        <v>32180.400020756733</v>
      </c>
      <c r="F256" s="3" t="s">
        <v>82</v>
      </c>
      <c r="G256" t="str">
        <f t="shared" si="22"/>
        <v>56162.5334</v>
      </c>
      <c r="H256" s="13">
        <f t="shared" si="23"/>
        <v>6002.5</v>
      </c>
      <c r="I256" s="112" t="s">
        <v>1234</v>
      </c>
      <c r="J256" s="113" t="s">
        <v>1235</v>
      </c>
      <c r="K256" s="112">
        <v>6002.5</v>
      </c>
      <c r="L256" s="112" t="s">
        <v>1236</v>
      </c>
      <c r="M256" s="113" t="s">
        <v>1057</v>
      </c>
      <c r="N256" s="113" t="s">
        <v>82</v>
      </c>
      <c r="O256" s="114" t="s">
        <v>1187</v>
      </c>
      <c r="P256" s="115" t="s">
        <v>1218</v>
      </c>
    </row>
    <row r="257" spans="1:16" ht="13.5" thickBot="1">
      <c r="A257" s="13" t="str">
        <f t="shared" si="18"/>
        <v>IBVS 6044 </v>
      </c>
      <c r="B257" s="3" t="str">
        <f t="shared" si="19"/>
        <v>II</v>
      </c>
      <c r="C257" s="13">
        <f t="shared" si="20"/>
        <v>56167.412100000001</v>
      </c>
      <c r="D257" t="str">
        <f t="shared" si="21"/>
        <v>vis</v>
      </c>
      <c r="E257" s="8">
        <f>VLOOKUP(C257,'Active 1'!C$21:E$973,3,FALSE)</f>
        <v>32188.396377642304</v>
      </c>
      <c r="F257" s="3" t="s">
        <v>82</v>
      </c>
      <c r="G257" t="str">
        <f t="shared" si="22"/>
        <v>56167.4121</v>
      </c>
      <c r="H257" s="13">
        <f t="shared" si="23"/>
        <v>6010.5</v>
      </c>
      <c r="I257" s="112" t="s">
        <v>1237</v>
      </c>
      <c r="J257" s="113" t="s">
        <v>1238</v>
      </c>
      <c r="K257" s="112">
        <v>6010.5</v>
      </c>
      <c r="L257" s="112" t="s">
        <v>1239</v>
      </c>
      <c r="M257" s="113" t="s">
        <v>1057</v>
      </c>
      <c r="N257" s="113" t="s">
        <v>207</v>
      </c>
      <c r="O257" s="114" t="s">
        <v>1187</v>
      </c>
      <c r="P257" s="115" t="s">
        <v>1218</v>
      </c>
    </row>
    <row r="258" spans="1:16" ht="13.5" thickBot="1">
      <c r="A258" s="13" t="str">
        <f t="shared" si="18"/>
        <v>IBVS 6044 </v>
      </c>
      <c r="B258" s="3" t="str">
        <f t="shared" si="19"/>
        <v>II</v>
      </c>
      <c r="C258" s="13">
        <f t="shared" si="20"/>
        <v>56197.310100000002</v>
      </c>
      <c r="D258" t="str">
        <f t="shared" si="21"/>
        <v>vis</v>
      </c>
      <c r="E258" s="8">
        <f>VLOOKUP(C258,'Active 1'!C$21:E$973,3,FALSE)</f>
        <v>32237.400226652233</v>
      </c>
      <c r="F258" s="3" t="s">
        <v>82</v>
      </c>
      <c r="G258" t="str">
        <f t="shared" si="22"/>
        <v>56197.3101</v>
      </c>
      <c r="H258" s="13">
        <f t="shared" si="23"/>
        <v>6059.5</v>
      </c>
      <c r="I258" s="112" t="s">
        <v>1244</v>
      </c>
      <c r="J258" s="113" t="s">
        <v>1245</v>
      </c>
      <c r="K258" s="112">
        <v>6059.5</v>
      </c>
      <c r="L258" s="112" t="s">
        <v>857</v>
      </c>
      <c r="M258" s="113" t="s">
        <v>1057</v>
      </c>
      <c r="N258" s="113" t="s">
        <v>207</v>
      </c>
      <c r="O258" s="114" t="s">
        <v>1187</v>
      </c>
      <c r="P258" s="115" t="s">
        <v>1218</v>
      </c>
    </row>
    <row r="259" spans="1:16" ht="13.5" thickBot="1">
      <c r="A259" s="13" t="str">
        <f t="shared" si="18"/>
        <v>IBVS 6050 </v>
      </c>
      <c r="B259" s="3" t="str">
        <f t="shared" si="19"/>
        <v>I</v>
      </c>
      <c r="C259" s="13">
        <f t="shared" si="20"/>
        <v>56206.764999999999</v>
      </c>
      <c r="D259" t="str">
        <f t="shared" si="21"/>
        <v>vis</v>
      </c>
      <c r="E259" s="8">
        <f>VLOOKUP(C259,'Active 1'!C$21:E$973,3,FALSE)</f>
        <v>32252.897132532351</v>
      </c>
      <c r="F259" s="3" t="s">
        <v>82</v>
      </c>
      <c r="G259" t="str">
        <f t="shared" si="22"/>
        <v>56206.7650</v>
      </c>
      <c r="H259" s="13">
        <f t="shared" si="23"/>
        <v>6075</v>
      </c>
      <c r="I259" s="112" t="s">
        <v>1246</v>
      </c>
      <c r="J259" s="113" t="s">
        <v>1247</v>
      </c>
      <c r="K259" s="112">
        <v>6075</v>
      </c>
      <c r="L259" s="112" t="s">
        <v>802</v>
      </c>
      <c r="M259" s="113" t="s">
        <v>1057</v>
      </c>
      <c r="N259" s="113" t="s">
        <v>207</v>
      </c>
      <c r="O259" s="114" t="s">
        <v>1079</v>
      </c>
      <c r="P259" s="115" t="s">
        <v>1248</v>
      </c>
    </row>
    <row r="260" spans="1:16" ht="13.5" thickBot="1">
      <c r="A260" s="13" t="str">
        <f t="shared" si="18"/>
        <v>IBVS 6042 </v>
      </c>
      <c r="B260" s="3" t="str">
        <f t="shared" si="19"/>
        <v>I</v>
      </c>
      <c r="C260" s="13">
        <f t="shared" si="20"/>
        <v>56261.673600000002</v>
      </c>
      <c r="D260" t="str">
        <f t="shared" si="21"/>
        <v>vis</v>
      </c>
      <c r="E260" s="8">
        <f>VLOOKUP(C260,'Active 1'!C$21:E$973,3,FALSE)</f>
        <v>32342.89421406779</v>
      </c>
      <c r="F260" s="3" t="s">
        <v>82</v>
      </c>
      <c r="G260" t="str">
        <f t="shared" si="22"/>
        <v>56261.6736</v>
      </c>
      <c r="H260" s="13">
        <f t="shared" si="23"/>
        <v>6165</v>
      </c>
      <c r="I260" s="112" t="s">
        <v>1249</v>
      </c>
      <c r="J260" s="113" t="s">
        <v>1250</v>
      </c>
      <c r="K260" s="112">
        <v>6165</v>
      </c>
      <c r="L260" s="112" t="s">
        <v>718</v>
      </c>
      <c r="M260" s="113" t="s">
        <v>1057</v>
      </c>
      <c r="N260" s="113" t="s">
        <v>82</v>
      </c>
      <c r="O260" s="114" t="s">
        <v>446</v>
      </c>
      <c r="P260" s="115" t="s">
        <v>1251</v>
      </c>
    </row>
    <row r="261" spans="1:16" ht="13.5" thickBot="1">
      <c r="A261" s="13" t="str">
        <f t="shared" si="18"/>
        <v> JAAVSO 41;328 </v>
      </c>
      <c r="B261" s="3" t="str">
        <f t="shared" si="19"/>
        <v>I</v>
      </c>
      <c r="C261" s="13">
        <f t="shared" si="20"/>
        <v>56536.831100000003</v>
      </c>
      <c r="D261" t="str">
        <f t="shared" si="21"/>
        <v>vis</v>
      </c>
      <c r="E261" s="8">
        <f>VLOOKUP(C261,'Active 1'!C$21:E$973,3,FALSE)</f>
        <v>32793.886808353323</v>
      </c>
      <c r="F261" s="3" t="s">
        <v>82</v>
      </c>
      <c r="G261" t="str">
        <f t="shared" si="22"/>
        <v>56536.8311</v>
      </c>
      <c r="H261" s="13">
        <f t="shared" si="23"/>
        <v>6616</v>
      </c>
      <c r="I261" s="112" t="s">
        <v>1252</v>
      </c>
      <c r="J261" s="113" t="s">
        <v>1253</v>
      </c>
      <c r="K261" s="112">
        <v>6616</v>
      </c>
      <c r="L261" s="112" t="s">
        <v>1254</v>
      </c>
      <c r="M261" s="113" t="s">
        <v>1057</v>
      </c>
      <c r="N261" s="113" t="s">
        <v>82</v>
      </c>
      <c r="O261" s="114" t="s">
        <v>599</v>
      </c>
      <c r="P261" s="114" t="s">
        <v>1255</v>
      </c>
    </row>
    <row r="262" spans="1:16" ht="13.5" thickBot="1">
      <c r="A262" s="13" t="str">
        <f t="shared" si="18"/>
        <v> JAAVSO 41;328 </v>
      </c>
      <c r="B262" s="3" t="str">
        <f t="shared" si="19"/>
        <v>I</v>
      </c>
      <c r="C262" s="13">
        <f t="shared" si="20"/>
        <v>56536.832999999999</v>
      </c>
      <c r="D262" t="str">
        <f t="shared" si="21"/>
        <v>vis</v>
      </c>
      <c r="E262" s="8">
        <f>VLOOKUP(C262,'Active 1'!C$21:E$973,3,FALSE)</f>
        <v>32793.889922518581</v>
      </c>
      <c r="F262" s="3" t="s">
        <v>82</v>
      </c>
      <c r="G262" t="str">
        <f t="shared" si="22"/>
        <v>56536.8330</v>
      </c>
      <c r="H262" s="13">
        <f t="shared" si="23"/>
        <v>6616</v>
      </c>
      <c r="I262" s="112" t="s">
        <v>1256</v>
      </c>
      <c r="J262" s="113" t="s">
        <v>1257</v>
      </c>
      <c r="K262" s="112">
        <v>6616</v>
      </c>
      <c r="L262" s="112" t="s">
        <v>1258</v>
      </c>
      <c r="M262" s="113" t="s">
        <v>1057</v>
      </c>
      <c r="N262" s="113" t="s">
        <v>82</v>
      </c>
      <c r="O262" s="114" t="s">
        <v>1259</v>
      </c>
      <c r="P262" s="114" t="s">
        <v>1255</v>
      </c>
    </row>
    <row r="263" spans="1:16" ht="13.5" thickBot="1">
      <c r="A263" s="13" t="str">
        <f t="shared" si="18"/>
        <v> JAAVSO 41;328 </v>
      </c>
      <c r="B263" s="3" t="str">
        <f t="shared" si="19"/>
        <v>I</v>
      </c>
      <c r="C263" s="13">
        <f t="shared" si="20"/>
        <v>56566.730300000003</v>
      </c>
      <c r="D263" t="str">
        <f t="shared" si="21"/>
        <v>vis</v>
      </c>
      <c r="E263" s="8">
        <f>VLOOKUP(C263,'Active 1'!C$21:E$973,3,FALSE)</f>
        <v>32842.892624204469</v>
      </c>
      <c r="F263" s="3" t="s">
        <v>82</v>
      </c>
      <c r="G263" t="str">
        <f t="shared" si="22"/>
        <v>56566.7303</v>
      </c>
      <c r="H263" s="13">
        <f t="shared" si="23"/>
        <v>6665</v>
      </c>
      <c r="I263" s="112" t="s">
        <v>1260</v>
      </c>
      <c r="J263" s="113" t="s">
        <v>1261</v>
      </c>
      <c r="K263" s="112">
        <v>6665</v>
      </c>
      <c r="L263" s="112" t="s">
        <v>1239</v>
      </c>
      <c r="M263" s="113" t="s">
        <v>1057</v>
      </c>
      <c r="N263" s="113" t="s">
        <v>82</v>
      </c>
      <c r="O263" s="114" t="s">
        <v>1213</v>
      </c>
      <c r="P263" s="114" t="s">
        <v>1255</v>
      </c>
    </row>
    <row r="264" spans="1:16" ht="13.5" thickBot="1">
      <c r="A264" s="13" t="str">
        <f t="shared" si="18"/>
        <v>BAVM 29 </v>
      </c>
      <c r="B264" s="3" t="str">
        <f t="shared" si="19"/>
        <v>I</v>
      </c>
      <c r="C264" s="13">
        <f t="shared" si="20"/>
        <v>43175.343999999997</v>
      </c>
      <c r="D264" t="str">
        <f t="shared" si="21"/>
        <v>vis</v>
      </c>
      <c r="E264" s="8">
        <f>VLOOKUP(C264,'Active 1'!C$21:E$973,3,FALSE)</f>
        <v>10893.950478281695</v>
      </c>
      <c r="F264" s="3" t="s">
        <v>82</v>
      </c>
      <c r="G264" t="str">
        <f t="shared" si="22"/>
        <v>43175.344</v>
      </c>
      <c r="H264" s="13">
        <f t="shared" si="23"/>
        <v>-15284</v>
      </c>
      <c r="I264" s="112" t="s">
        <v>619</v>
      </c>
      <c r="J264" s="113" t="s">
        <v>620</v>
      </c>
      <c r="K264" s="112">
        <v>-15284</v>
      </c>
      <c r="L264" s="112" t="s">
        <v>621</v>
      </c>
      <c r="M264" s="113" t="s">
        <v>274</v>
      </c>
      <c r="N264" s="113"/>
      <c r="O264" s="114" t="s">
        <v>617</v>
      </c>
      <c r="P264" s="115" t="s">
        <v>618</v>
      </c>
    </row>
    <row r="265" spans="1:16" ht="13.5" thickBot="1">
      <c r="A265" s="13" t="str">
        <f t="shared" si="18"/>
        <v> GEOS 6 </v>
      </c>
      <c r="B265" s="3" t="str">
        <f t="shared" si="19"/>
        <v>I</v>
      </c>
      <c r="C265" s="13">
        <f t="shared" si="20"/>
        <v>43446.284</v>
      </c>
      <c r="D265" t="str">
        <f t="shared" si="21"/>
        <v>vis</v>
      </c>
      <c r="E265" s="8">
        <f>VLOOKUP(C265,'Active 1'!C$21:E$973,3,FALSE)</f>
        <v>11338.030445194185</v>
      </c>
      <c r="F265" s="3" t="s">
        <v>82</v>
      </c>
      <c r="G265" t="str">
        <f t="shared" si="22"/>
        <v>43446.284</v>
      </c>
      <c r="H265" s="13">
        <f t="shared" si="23"/>
        <v>-14840</v>
      </c>
      <c r="I265" s="112" t="s">
        <v>637</v>
      </c>
      <c r="J265" s="113" t="s">
        <v>638</v>
      </c>
      <c r="K265" s="112">
        <v>-14840</v>
      </c>
      <c r="L265" s="112" t="s">
        <v>639</v>
      </c>
      <c r="M265" s="113" t="s">
        <v>274</v>
      </c>
      <c r="N265" s="113"/>
      <c r="O265" s="114" t="s">
        <v>595</v>
      </c>
      <c r="P265" s="114" t="s">
        <v>640</v>
      </c>
    </row>
    <row r="266" spans="1:16" ht="13.5" thickBot="1">
      <c r="A266" s="13" t="str">
        <f t="shared" si="18"/>
        <v> BBS 36 </v>
      </c>
      <c r="B266" s="3" t="str">
        <f t="shared" si="19"/>
        <v>II</v>
      </c>
      <c r="C266" s="13">
        <f t="shared" si="20"/>
        <v>43456.338000000003</v>
      </c>
      <c r="D266" t="str">
        <f t="shared" si="21"/>
        <v>vis</v>
      </c>
      <c r="E266" s="8">
        <f>VLOOKUP(C266,'Active 1'!C$21:E$973,3,FALSE)</f>
        <v>11354.509296553671</v>
      </c>
      <c r="F266" s="3" t="s">
        <v>82</v>
      </c>
      <c r="G266" t="str">
        <f t="shared" si="22"/>
        <v>43456.338</v>
      </c>
      <c r="H266" s="13">
        <f t="shared" si="23"/>
        <v>-14823.5</v>
      </c>
      <c r="I266" s="112" t="s">
        <v>641</v>
      </c>
      <c r="J266" s="113" t="s">
        <v>642</v>
      </c>
      <c r="K266" s="112">
        <v>-14823.5</v>
      </c>
      <c r="L266" s="112" t="s">
        <v>643</v>
      </c>
      <c r="M266" s="113" t="s">
        <v>274</v>
      </c>
      <c r="N266" s="113"/>
      <c r="O266" s="114" t="s">
        <v>595</v>
      </c>
      <c r="P266" s="114" t="s">
        <v>644</v>
      </c>
    </row>
    <row r="267" spans="1:16" ht="13.5" thickBot="1">
      <c r="A267" s="13" t="str">
        <f t="shared" ref="A267:A325" si="24">P267</f>
        <v> GEOS 6 </v>
      </c>
      <c r="B267" s="3" t="str">
        <f t="shared" ref="B267:B325" si="25">IF(H267=INT(H267),"I","II")</f>
        <v>I</v>
      </c>
      <c r="C267" s="13">
        <f t="shared" ref="C267:C325" si="26">1*G267</f>
        <v>43457.258999999998</v>
      </c>
      <c r="D267" t="str">
        <f t="shared" ref="D267:D325" si="27">VLOOKUP(F267,I$1:J$5,2,FALSE)</f>
        <v>vis</v>
      </c>
      <c r="E267" s="8">
        <f>VLOOKUP(C267,'Active 1'!C$21:E$973,3,FALSE)</f>
        <v>11356.018847190433</v>
      </c>
      <c r="F267" s="3" t="s">
        <v>82</v>
      </c>
      <c r="G267" t="str">
        <f t="shared" ref="G267:G325" si="28">MID(I267,3,LEN(I267)-3)</f>
        <v>43457.259</v>
      </c>
      <c r="H267" s="13">
        <f t="shared" ref="H267:H325" si="29">1*K267</f>
        <v>-14822</v>
      </c>
      <c r="I267" s="112" t="s">
        <v>645</v>
      </c>
      <c r="J267" s="113" t="s">
        <v>646</v>
      </c>
      <c r="K267" s="112">
        <v>-14822</v>
      </c>
      <c r="L267" s="112" t="s">
        <v>570</v>
      </c>
      <c r="M267" s="113" t="s">
        <v>274</v>
      </c>
      <c r="N267" s="113"/>
      <c r="O267" s="114" t="s">
        <v>595</v>
      </c>
      <c r="P267" s="114" t="s">
        <v>640</v>
      </c>
    </row>
    <row r="268" spans="1:16" ht="13.5" thickBot="1">
      <c r="A268" s="13" t="str">
        <f t="shared" si="24"/>
        <v> VSSC 58.13 </v>
      </c>
      <c r="B268" s="3" t="str">
        <f t="shared" si="25"/>
        <v>I</v>
      </c>
      <c r="C268" s="13">
        <f t="shared" si="26"/>
        <v>43516.425000000003</v>
      </c>
      <c r="D268" t="str">
        <f t="shared" si="27"/>
        <v>vis</v>
      </c>
      <c r="E268" s="8">
        <f>VLOOKUP(C268,'Active 1'!C$21:E$973,3,FALSE)</f>
        <v>11452.993953569507</v>
      </c>
      <c r="F268" s="3" t="s">
        <v>82</v>
      </c>
      <c r="G268" t="str">
        <f t="shared" si="28"/>
        <v>43516.425</v>
      </c>
      <c r="H268" s="13">
        <f t="shared" si="29"/>
        <v>-14725</v>
      </c>
      <c r="I268" s="112" t="s">
        <v>656</v>
      </c>
      <c r="J268" s="113" t="s">
        <v>657</v>
      </c>
      <c r="K268" s="112">
        <v>-14725</v>
      </c>
      <c r="L268" s="112" t="s">
        <v>658</v>
      </c>
      <c r="M268" s="113" t="s">
        <v>274</v>
      </c>
      <c r="N268" s="113"/>
      <c r="O268" s="114" t="s">
        <v>625</v>
      </c>
      <c r="P268" s="114" t="s">
        <v>626</v>
      </c>
    </row>
    <row r="269" spans="1:16" ht="13.5" thickBot="1">
      <c r="A269" s="13" t="str">
        <f t="shared" si="24"/>
        <v> VSSC 58.13 </v>
      </c>
      <c r="B269" s="3" t="str">
        <f t="shared" si="25"/>
        <v>I</v>
      </c>
      <c r="C269" s="13">
        <f t="shared" si="26"/>
        <v>43743.415000000001</v>
      </c>
      <c r="D269" t="str">
        <f t="shared" si="27"/>
        <v>vis</v>
      </c>
      <c r="E269" s="8">
        <f>VLOOKUP(C269,'Active 1'!C$21:E$973,3,FALSE)</f>
        <v>11825.038360779459</v>
      </c>
      <c r="F269" s="3" t="s">
        <v>82</v>
      </c>
      <c r="G269" t="str">
        <f t="shared" si="28"/>
        <v>43743.415</v>
      </c>
      <c r="H269" s="13">
        <f t="shared" si="29"/>
        <v>-14353</v>
      </c>
      <c r="I269" s="112" t="s">
        <v>659</v>
      </c>
      <c r="J269" s="113" t="s">
        <v>660</v>
      </c>
      <c r="K269" s="112">
        <v>-14353</v>
      </c>
      <c r="L269" s="112" t="s">
        <v>282</v>
      </c>
      <c r="M269" s="113" t="s">
        <v>274</v>
      </c>
      <c r="N269" s="113"/>
      <c r="O269" s="114" t="s">
        <v>625</v>
      </c>
      <c r="P269" s="114" t="s">
        <v>626</v>
      </c>
    </row>
    <row r="270" spans="1:16" ht="13.5" thickBot="1">
      <c r="A270" s="13" t="str">
        <f t="shared" si="24"/>
        <v> VSSC 58.13 </v>
      </c>
      <c r="B270" s="3" t="str">
        <f t="shared" si="25"/>
        <v>I</v>
      </c>
      <c r="C270" s="13">
        <f t="shared" si="26"/>
        <v>43760.482000000004</v>
      </c>
      <c r="D270" t="str">
        <f t="shared" si="27"/>
        <v>vis</v>
      </c>
      <c r="E270" s="8">
        <f>VLOOKUP(C270,'Active 1'!C$21:E$973,3,FALSE)</f>
        <v>11853.011760038691</v>
      </c>
      <c r="F270" s="3" t="s">
        <v>82</v>
      </c>
      <c r="G270" t="str">
        <f t="shared" si="28"/>
        <v>43760.482</v>
      </c>
      <c r="H270" s="13">
        <f t="shared" si="29"/>
        <v>-14325</v>
      </c>
      <c r="I270" s="112" t="s">
        <v>661</v>
      </c>
      <c r="J270" s="113" t="s">
        <v>662</v>
      </c>
      <c r="K270" s="112">
        <v>-14325</v>
      </c>
      <c r="L270" s="112" t="s">
        <v>663</v>
      </c>
      <c r="M270" s="113" t="s">
        <v>274</v>
      </c>
      <c r="N270" s="113"/>
      <c r="O270" s="114" t="s">
        <v>625</v>
      </c>
      <c r="P270" s="114" t="s">
        <v>626</v>
      </c>
    </row>
    <row r="271" spans="1:16" ht="13.5" thickBot="1">
      <c r="A271" s="13" t="str">
        <f t="shared" si="24"/>
        <v>IBVS 1554 </v>
      </c>
      <c r="B271" s="3" t="str">
        <f t="shared" si="25"/>
        <v>II</v>
      </c>
      <c r="C271" s="13">
        <f t="shared" si="26"/>
        <v>43809.570500000002</v>
      </c>
      <c r="D271" t="str">
        <f t="shared" si="27"/>
        <v>vis</v>
      </c>
      <c r="E271" s="8">
        <f>VLOOKUP(C271,'Active 1'!C$21:E$973,3,FALSE)</f>
        <v>11933.469497751037</v>
      </c>
      <c r="F271" s="3" t="s">
        <v>82</v>
      </c>
      <c r="G271" t="str">
        <f t="shared" si="28"/>
        <v>43809.5705</v>
      </c>
      <c r="H271" s="13">
        <f t="shared" si="29"/>
        <v>-14244.5</v>
      </c>
      <c r="I271" s="112" t="s">
        <v>671</v>
      </c>
      <c r="J271" s="113" t="s">
        <v>672</v>
      </c>
      <c r="K271" s="112">
        <v>-14244.5</v>
      </c>
      <c r="L271" s="112" t="s">
        <v>673</v>
      </c>
      <c r="M271" s="113" t="s">
        <v>370</v>
      </c>
      <c r="N271" s="113" t="s">
        <v>371</v>
      </c>
      <c r="O271" s="114" t="s">
        <v>674</v>
      </c>
      <c r="P271" s="115" t="s">
        <v>675</v>
      </c>
    </row>
    <row r="272" spans="1:16" ht="13.5" thickBot="1">
      <c r="A272" s="13" t="str">
        <f t="shared" si="24"/>
        <v>IBVS 1554 </v>
      </c>
      <c r="B272" s="3" t="str">
        <f t="shared" si="25"/>
        <v>I</v>
      </c>
      <c r="C272" s="13">
        <f t="shared" si="26"/>
        <v>43809.887300000002</v>
      </c>
      <c r="D272" t="str">
        <f t="shared" si="27"/>
        <v>vis</v>
      </c>
      <c r="E272" s="8">
        <f>VLOOKUP(C272,'Active 1'!C$21:E$973,3,FALSE)</f>
        <v>11933.988743833263</v>
      </c>
      <c r="F272" s="3" t="s">
        <v>82</v>
      </c>
      <c r="G272" t="str">
        <f t="shared" si="28"/>
        <v>43809.8873</v>
      </c>
      <c r="H272" s="13">
        <f t="shared" si="29"/>
        <v>-14244</v>
      </c>
      <c r="I272" s="112" t="s">
        <v>676</v>
      </c>
      <c r="J272" s="113" t="s">
        <v>677</v>
      </c>
      <c r="K272" s="112">
        <v>-14244</v>
      </c>
      <c r="L272" s="112" t="s">
        <v>678</v>
      </c>
      <c r="M272" s="113" t="s">
        <v>370</v>
      </c>
      <c r="N272" s="113" t="s">
        <v>371</v>
      </c>
      <c r="O272" s="114" t="s">
        <v>674</v>
      </c>
      <c r="P272" s="115" t="s">
        <v>675</v>
      </c>
    </row>
    <row r="273" spans="1:16" ht="13.5" thickBot="1">
      <c r="A273" s="13" t="str">
        <f t="shared" si="24"/>
        <v>BAVM 31 </v>
      </c>
      <c r="B273" s="3" t="str">
        <f t="shared" si="25"/>
        <v>I</v>
      </c>
      <c r="C273" s="13">
        <f t="shared" si="26"/>
        <v>43848.339</v>
      </c>
      <c r="D273" t="str">
        <f t="shared" si="27"/>
        <v>vis</v>
      </c>
      <c r="E273" s="8">
        <f>VLOOKUP(C273,'Active 1'!C$21:E$973,3,FALSE)</f>
        <v>11997.012400966678</v>
      </c>
      <c r="F273" s="3" t="s">
        <v>82</v>
      </c>
      <c r="G273" t="str">
        <f t="shared" si="28"/>
        <v>43848.339</v>
      </c>
      <c r="H273" s="13">
        <f t="shared" si="29"/>
        <v>-14181</v>
      </c>
      <c r="I273" s="112" t="s">
        <v>687</v>
      </c>
      <c r="J273" s="113" t="s">
        <v>688</v>
      </c>
      <c r="K273" s="112">
        <v>-14181</v>
      </c>
      <c r="L273" s="112" t="s">
        <v>663</v>
      </c>
      <c r="M273" s="113" t="s">
        <v>274</v>
      </c>
      <c r="N273" s="113"/>
      <c r="O273" s="114" t="s">
        <v>617</v>
      </c>
      <c r="P273" s="115" t="s">
        <v>629</v>
      </c>
    </row>
    <row r="274" spans="1:16" ht="13.5" thickBot="1">
      <c r="A274" s="13" t="str">
        <f t="shared" si="24"/>
        <v> VSSC 59.16 </v>
      </c>
      <c r="B274" s="3" t="str">
        <f t="shared" si="25"/>
        <v>I</v>
      </c>
      <c r="C274" s="13">
        <f t="shared" si="26"/>
        <v>43876.391000000003</v>
      </c>
      <c r="D274" t="str">
        <f t="shared" si="27"/>
        <v>vis</v>
      </c>
      <c r="E274" s="8">
        <f>VLOOKUP(C274,'Active 1'!C$21:E$973,3,FALSE)</f>
        <v>12042.990592565669</v>
      </c>
      <c r="F274" s="3" t="s">
        <v>82</v>
      </c>
      <c r="G274" t="str">
        <f t="shared" si="28"/>
        <v>43876.391</v>
      </c>
      <c r="H274" s="13">
        <f t="shared" si="29"/>
        <v>-14135</v>
      </c>
      <c r="I274" s="112" t="s">
        <v>689</v>
      </c>
      <c r="J274" s="113" t="s">
        <v>690</v>
      </c>
      <c r="K274" s="112">
        <v>-14135</v>
      </c>
      <c r="L274" s="112" t="s">
        <v>658</v>
      </c>
      <c r="M274" s="113" t="s">
        <v>274</v>
      </c>
      <c r="N274" s="113"/>
      <c r="O274" s="114" t="s">
        <v>625</v>
      </c>
      <c r="P274" s="114" t="s">
        <v>691</v>
      </c>
    </row>
    <row r="275" spans="1:16" ht="13.5" thickBot="1">
      <c r="A275" s="13" t="str">
        <f t="shared" si="24"/>
        <v> VSSC 59.16 </v>
      </c>
      <c r="B275" s="3" t="str">
        <f t="shared" si="25"/>
        <v>I</v>
      </c>
      <c r="C275" s="13">
        <f t="shared" si="26"/>
        <v>44140.572999999997</v>
      </c>
      <c r="D275" t="str">
        <f t="shared" si="27"/>
        <v>vis</v>
      </c>
      <c r="E275" s="8">
        <f>VLOOKUP(C275,'Active 1'!C$21:E$973,3,FALSE)</f>
        <v>12475.993965337764</v>
      </c>
      <c r="F275" s="3" t="s">
        <v>82</v>
      </c>
      <c r="G275" t="str">
        <f t="shared" si="28"/>
        <v>44140.573</v>
      </c>
      <c r="H275" s="13">
        <f t="shared" si="29"/>
        <v>-13702</v>
      </c>
      <c r="I275" s="112" t="s">
        <v>694</v>
      </c>
      <c r="J275" s="113" t="s">
        <v>695</v>
      </c>
      <c r="K275" s="112">
        <v>-13702</v>
      </c>
      <c r="L275" s="112" t="s">
        <v>696</v>
      </c>
      <c r="M275" s="113" t="s">
        <v>274</v>
      </c>
      <c r="N275" s="113"/>
      <c r="O275" s="114" t="s">
        <v>625</v>
      </c>
      <c r="P275" s="114" t="s">
        <v>691</v>
      </c>
    </row>
    <row r="276" spans="1:16" ht="13.5" thickBot="1">
      <c r="A276" s="13" t="str">
        <f t="shared" si="24"/>
        <v> VSSC 59.16 </v>
      </c>
      <c r="B276" s="3" t="str">
        <f t="shared" si="25"/>
        <v>I</v>
      </c>
      <c r="C276" s="13">
        <f t="shared" si="26"/>
        <v>44167.430999999997</v>
      </c>
      <c r="D276" t="str">
        <f t="shared" si="27"/>
        <v>vis</v>
      </c>
      <c r="E276" s="8">
        <f>VLOOKUP(C276,'Active 1'!C$21:E$973,3,FALSE)</f>
        <v>12520.015149922305</v>
      </c>
      <c r="F276" s="3" t="s">
        <v>82</v>
      </c>
      <c r="G276" t="str">
        <f t="shared" si="28"/>
        <v>44167.431</v>
      </c>
      <c r="H276" s="13">
        <f t="shared" si="29"/>
        <v>-13658</v>
      </c>
      <c r="I276" s="112" t="s">
        <v>697</v>
      </c>
      <c r="J276" s="113" t="s">
        <v>698</v>
      </c>
      <c r="K276" s="112">
        <v>-13658</v>
      </c>
      <c r="L276" s="112" t="s">
        <v>589</v>
      </c>
      <c r="M276" s="113" t="s">
        <v>274</v>
      </c>
      <c r="N276" s="113"/>
      <c r="O276" s="114" t="s">
        <v>625</v>
      </c>
      <c r="P276" s="114" t="s">
        <v>691</v>
      </c>
    </row>
    <row r="277" spans="1:16" ht="13.5" thickBot="1">
      <c r="A277" s="13" t="str">
        <f t="shared" si="24"/>
        <v>IBVS 3325 </v>
      </c>
      <c r="B277" s="3" t="str">
        <f t="shared" si="25"/>
        <v>I</v>
      </c>
      <c r="C277" s="13">
        <f t="shared" si="26"/>
        <v>47093.523099999999</v>
      </c>
      <c r="D277" t="str">
        <f t="shared" si="27"/>
        <v>vis</v>
      </c>
      <c r="E277" s="8">
        <f>VLOOKUP(C277,'Active 1'!C$21:E$973,3,FALSE)</f>
        <v>17315.980614419561</v>
      </c>
      <c r="F277" s="3" t="s">
        <v>82</v>
      </c>
      <c r="G277" t="str">
        <f t="shared" si="28"/>
        <v>47093.5231</v>
      </c>
      <c r="H277" s="13">
        <f t="shared" si="29"/>
        <v>-8862</v>
      </c>
      <c r="I277" s="112" t="s">
        <v>820</v>
      </c>
      <c r="J277" s="113" t="s">
        <v>821</v>
      </c>
      <c r="K277" s="112">
        <v>-8862</v>
      </c>
      <c r="L277" s="112" t="s">
        <v>822</v>
      </c>
      <c r="M277" s="113" t="s">
        <v>370</v>
      </c>
      <c r="N277" s="113" t="s">
        <v>371</v>
      </c>
      <c r="O277" s="114" t="s">
        <v>823</v>
      </c>
      <c r="P277" s="115" t="s">
        <v>824</v>
      </c>
    </row>
    <row r="278" spans="1:16" ht="13.5" thickBot="1">
      <c r="A278" s="13" t="str">
        <f t="shared" si="24"/>
        <v>IBVS 3325 </v>
      </c>
      <c r="B278" s="3" t="str">
        <f t="shared" si="25"/>
        <v>II</v>
      </c>
      <c r="C278" s="13">
        <f t="shared" si="26"/>
        <v>47094.4395</v>
      </c>
      <c r="D278" t="str">
        <f t="shared" si="27"/>
        <v>vis</v>
      </c>
      <c r="E278" s="8">
        <f>VLOOKUP(C278,'Active 1'!C$21:E$973,3,FALSE)</f>
        <v>17317.482625498324</v>
      </c>
      <c r="F278" s="3" t="s">
        <v>82</v>
      </c>
      <c r="G278" t="str">
        <f t="shared" si="28"/>
        <v>47094.4395</v>
      </c>
      <c r="H278" s="13">
        <f t="shared" si="29"/>
        <v>-8860.5</v>
      </c>
      <c r="I278" s="112" t="s">
        <v>825</v>
      </c>
      <c r="J278" s="113" t="s">
        <v>826</v>
      </c>
      <c r="K278" s="112">
        <v>-8860.5</v>
      </c>
      <c r="L278" s="112" t="s">
        <v>827</v>
      </c>
      <c r="M278" s="113" t="s">
        <v>370</v>
      </c>
      <c r="N278" s="113" t="s">
        <v>371</v>
      </c>
      <c r="O278" s="114" t="s">
        <v>823</v>
      </c>
      <c r="P278" s="115" t="s">
        <v>824</v>
      </c>
    </row>
    <row r="279" spans="1:16" ht="13.5" thickBot="1">
      <c r="A279" s="13" t="str">
        <f t="shared" si="24"/>
        <v>IBVS 3325 </v>
      </c>
      <c r="B279" s="3" t="str">
        <f t="shared" si="25"/>
        <v>II</v>
      </c>
      <c r="C279" s="13">
        <f t="shared" si="26"/>
        <v>47116.4061</v>
      </c>
      <c r="D279" t="str">
        <f t="shared" si="27"/>
        <v>vis</v>
      </c>
      <c r="E279" s="8">
        <f>VLOOKUP(C279,'Active 1'!C$21:E$973,3,FALSE)</f>
        <v>17353.486637461043</v>
      </c>
      <c r="F279" s="3" t="s">
        <v>82</v>
      </c>
      <c r="G279" t="str">
        <f t="shared" si="28"/>
        <v>47116.4061</v>
      </c>
      <c r="H279" s="13">
        <f t="shared" si="29"/>
        <v>-8824.5</v>
      </c>
      <c r="I279" s="112" t="s">
        <v>838</v>
      </c>
      <c r="J279" s="113" t="s">
        <v>839</v>
      </c>
      <c r="K279" s="112">
        <v>-8824.5</v>
      </c>
      <c r="L279" s="112" t="s">
        <v>840</v>
      </c>
      <c r="M279" s="113" t="s">
        <v>370</v>
      </c>
      <c r="N279" s="113" t="s">
        <v>371</v>
      </c>
      <c r="O279" s="114" t="s">
        <v>823</v>
      </c>
      <c r="P279" s="115" t="s">
        <v>824</v>
      </c>
    </row>
    <row r="280" spans="1:16" ht="13.5" thickBot="1">
      <c r="A280" s="13" t="str">
        <f t="shared" si="24"/>
        <v>IBVS 3325 </v>
      </c>
      <c r="B280" s="3" t="str">
        <f t="shared" si="25"/>
        <v>I</v>
      </c>
      <c r="C280" s="13">
        <f t="shared" si="26"/>
        <v>47117.319300000003</v>
      </c>
      <c r="D280" t="str">
        <f t="shared" si="27"/>
        <v>vis</v>
      </c>
      <c r="E280" s="8">
        <f>VLOOKUP(C280,'Active 1'!C$21:E$973,3,FALSE)</f>
        <v>17354.983403629885</v>
      </c>
      <c r="F280" s="3" t="s">
        <v>82</v>
      </c>
      <c r="G280" t="str">
        <f t="shared" si="28"/>
        <v>47117.3193</v>
      </c>
      <c r="H280" s="13">
        <f t="shared" si="29"/>
        <v>-8823</v>
      </c>
      <c r="I280" s="112" t="s">
        <v>841</v>
      </c>
      <c r="J280" s="113" t="s">
        <v>842</v>
      </c>
      <c r="K280" s="112">
        <v>-8823</v>
      </c>
      <c r="L280" s="112" t="s">
        <v>843</v>
      </c>
      <c r="M280" s="113" t="s">
        <v>370</v>
      </c>
      <c r="N280" s="113" t="s">
        <v>371</v>
      </c>
      <c r="O280" s="114" t="s">
        <v>823</v>
      </c>
      <c r="P280" s="115" t="s">
        <v>824</v>
      </c>
    </row>
    <row r="281" spans="1:16" ht="13.5" thickBot="1">
      <c r="A281" s="13" t="str">
        <f t="shared" si="24"/>
        <v> ASS 205.327 </v>
      </c>
      <c r="B281" s="3" t="str">
        <f t="shared" si="25"/>
        <v>I</v>
      </c>
      <c r="C281" s="13">
        <f t="shared" si="26"/>
        <v>47538.296699999999</v>
      </c>
      <c r="D281" t="str">
        <f t="shared" si="27"/>
        <v>vis</v>
      </c>
      <c r="E281" s="8">
        <f>VLOOKUP(C281,'Active 1'!C$21:E$973,3,FALSE)</f>
        <v>18044.979822995436</v>
      </c>
      <c r="F281" s="3" t="s">
        <v>82</v>
      </c>
      <c r="G281" t="str">
        <f t="shared" si="28"/>
        <v>47538.2967</v>
      </c>
      <c r="H281" s="13">
        <f t="shared" si="29"/>
        <v>-8133</v>
      </c>
      <c r="I281" s="112" t="s">
        <v>878</v>
      </c>
      <c r="J281" s="113" t="s">
        <v>879</v>
      </c>
      <c r="K281" s="112">
        <v>-8133</v>
      </c>
      <c r="L281" s="112" t="s">
        <v>817</v>
      </c>
      <c r="M281" s="113" t="s">
        <v>370</v>
      </c>
      <c r="N281" s="113" t="s">
        <v>371</v>
      </c>
      <c r="O281" s="114" t="s">
        <v>823</v>
      </c>
      <c r="P281" s="114" t="s">
        <v>880</v>
      </c>
    </row>
    <row r="282" spans="1:16" ht="13.5" thickBot="1">
      <c r="A282" s="13" t="str">
        <f t="shared" si="24"/>
        <v> VSSC 73 </v>
      </c>
      <c r="B282" s="3" t="str">
        <f t="shared" si="25"/>
        <v>I</v>
      </c>
      <c r="C282" s="13">
        <f t="shared" si="26"/>
        <v>47772.5789</v>
      </c>
      <c r="D282" t="str">
        <f t="shared" si="27"/>
        <v>vis</v>
      </c>
      <c r="E282" s="8">
        <f>VLOOKUP(C282,'Active 1'!C$21:E$973,3,FALSE)</f>
        <v>18428.976396495786</v>
      </c>
      <c r="F282" s="3" t="s">
        <v>82</v>
      </c>
      <c r="G282" t="str">
        <f t="shared" si="28"/>
        <v>47772.5789</v>
      </c>
      <c r="H282" s="13">
        <f t="shared" si="29"/>
        <v>-7749</v>
      </c>
      <c r="I282" s="112" t="s">
        <v>885</v>
      </c>
      <c r="J282" s="113" t="s">
        <v>886</v>
      </c>
      <c r="K282" s="112">
        <v>-7749</v>
      </c>
      <c r="L282" s="112" t="s">
        <v>827</v>
      </c>
      <c r="M282" s="113" t="s">
        <v>370</v>
      </c>
      <c r="N282" s="113" t="s">
        <v>371</v>
      </c>
      <c r="O282" s="114" t="s">
        <v>770</v>
      </c>
      <c r="P282" s="114" t="s">
        <v>887</v>
      </c>
    </row>
    <row r="283" spans="1:16" ht="13.5" thickBot="1">
      <c r="A283" s="13" t="str">
        <f t="shared" si="24"/>
        <v> VSSC 73 </v>
      </c>
      <c r="B283" s="3" t="str">
        <f t="shared" si="25"/>
        <v>I</v>
      </c>
      <c r="C283" s="13">
        <f t="shared" si="26"/>
        <v>47854.36</v>
      </c>
      <c r="D283" t="str">
        <f t="shared" si="27"/>
        <v>vis</v>
      </c>
      <c r="E283" s="8">
        <f>VLOOKUP(C283,'Active 1'!C$21:E$973,3,FALSE)</f>
        <v>18563.018428613846</v>
      </c>
      <c r="F283" s="3" t="s">
        <v>82</v>
      </c>
      <c r="G283" t="str">
        <f t="shared" si="28"/>
        <v>47854.360</v>
      </c>
      <c r="H283" s="13">
        <f t="shared" si="29"/>
        <v>-7615</v>
      </c>
      <c r="I283" s="112" t="s">
        <v>888</v>
      </c>
      <c r="J283" s="113" t="s">
        <v>889</v>
      </c>
      <c r="K283" s="112">
        <v>-7615</v>
      </c>
      <c r="L283" s="112" t="s">
        <v>890</v>
      </c>
      <c r="M283" s="113" t="s">
        <v>274</v>
      </c>
      <c r="N283" s="113"/>
      <c r="O283" s="114" t="s">
        <v>847</v>
      </c>
      <c r="P283" s="114" t="s">
        <v>887</v>
      </c>
    </row>
    <row r="284" spans="1:16" ht="13.5" thickBot="1">
      <c r="A284" s="13" t="str">
        <f t="shared" si="24"/>
        <v> ASS 205.327 </v>
      </c>
      <c r="B284" s="3" t="str">
        <f t="shared" si="25"/>
        <v>I</v>
      </c>
      <c r="C284" s="13">
        <f t="shared" si="26"/>
        <v>48237.484600000003</v>
      </c>
      <c r="D284" t="str">
        <f t="shared" si="27"/>
        <v>vis</v>
      </c>
      <c r="E284" s="8">
        <f>VLOOKUP(C284,'Active 1'!C$21:E$973,3,FALSE)</f>
        <v>19190.972808518476</v>
      </c>
      <c r="F284" s="3" t="s">
        <v>82</v>
      </c>
      <c r="G284" t="str">
        <f t="shared" si="28"/>
        <v>48237.4846</v>
      </c>
      <c r="H284" s="13">
        <f t="shared" si="29"/>
        <v>-6987</v>
      </c>
      <c r="I284" s="112" t="s">
        <v>906</v>
      </c>
      <c r="J284" s="113" t="s">
        <v>907</v>
      </c>
      <c r="K284" s="112">
        <v>-6987</v>
      </c>
      <c r="L284" s="112" t="s">
        <v>908</v>
      </c>
      <c r="M284" s="113" t="s">
        <v>370</v>
      </c>
      <c r="N284" s="113" t="s">
        <v>371</v>
      </c>
      <c r="O284" s="114" t="s">
        <v>823</v>
      </c>
      <c r="P284" s="114" t="s">
        <v>880</v>
      </c>
    </row>
    <row r="285" spans="1:16" ht="13.5" thickBot="1">
      <c r="A285" s="13" t="str">
        <f t="shared" si="24"/>
        <v> AOEB 7 </v>
      </c>
      <c r="B285" s="3" t="str">
        <f t="shared" si="25"/>
        <v>I</v>
      </c>
      <c r="C285" s="13">
        <f t="shared" si="26"/>
        <v>49282.601999999999</v>
      </c>
      <c r="D285" t="str">
        <f t="shared" si="27"/>
        <v>vis</v>
      </c>
      <c r="E285" s="8">
        <f>VLOOKUP(C285,'Active 1'!C$21:E$973,3,FALSE)</f>
        <v>20903.956127377489</v>
      </c>
      <c r="F285" s="3" t="s">
        <v>82</v>
      </c>
      <c r="G285" t="str">
        <f t="shared" si="28"/>
        <v>49282.602</v>
      </c>
      <c r="H285" s="13">
        <f t="shared" si="29"/>
        <v>-5274</v>
      </c>
      <c r="I285" s="112" t="s">
        <v>925</v>
      </c>
      <c r="J285" s="113" t="s">
        <v>926</v>
      </c>
      <c r="K285" s="112">
        <v>-5274</v>
      </c>
      <c r="L285" s="112" t="s">
        <v>520</v>
      </c>
      <c r="M285" s="113" t="s">
        <v>274</v>
      </c>
      <c r="N285" s="113"/>
      <c r="O285" s="114" t="s">
        <v>599</v>
      </c>
      <c r="P285" s="114" t="s">
        <v>927</v>
      </c>
    </row>
    <row r="286" spans="1:16" ht="13.5" thickBot="1">
      <c r="A286" s="13" t="str">
        <f t="shared" si="24"/>
        <v> AOEB 7 </v>
      </c>
      <c r="B286" s="3" t="str">
        <f t="shared" si="25"/>
        <v>I</v>
      </c>
      <c r="C286" s="13">
        <f t="shared" si="26"/>
        <v>49983.64</v>
      </c>
      <c r="D286" t="str">
        <f t="shared" si="27"/>
        <v>vis</v>
      </c>
      <c r="E286" s="8">
        <f>VLOOKUP(C286,'Active 1'!C$21:E$973,3,FALSE)</f>
        <v>22052.9814903523</v>
      </c>
      <c r="F286" s="3" t="s">
        <v>82</v>
      </c>
      <c r="G286" t="str">
        <f t="shared" si="28"/>
        <v>49983.640</v>
      </c>
      <c r="H286" s="13">
        <f t="shared" si="29"/>
        <v>-4125</v>
      </c>
      <c r="I286" s="112" t="s">
        <v>928</v>
      </c>
      <c r="J286" s="113" t="s">
        <v>929</v>
      </c>
      <c r="K286" s="112">
        <v>-4125</v>
      </c>
      <c r="L286" s="112" t="s">
        <v>282</v>
      </c>
      <c r="M286" s="113" t="s">
        <v>274</v>
      </c>
      <c r="N286" s="113"/>
      <c r="O286" s="114" t="s">
        <v>599</v>
      </c>
      <c r="P286" s="114" t="s">
        <v>927</v>
      </c>
    </row>
    <row r="287" spans="1:16" ht="13.5" thickBot="1">
      <c r="A287" s="13" t="str">
        <f t="shared" si="24"/>
        <v> AOEB 7 </v>
      </c>
      <c r="B287" s="3" t="str">
        <f t="shared" si="25"/>
        <v>I</v>
      </c>
      <c r="C287" s="13">
        <f t="shared" si="26"/>
        <v>50016.574999999997</v>
      </c>
      <c r="D287" t="str">
        <f t="shared" si="27"/>
        <v>vis</v>
      </c>
      <c r="E287" s="8">
        <f>VLOOKUP(C287,'Active 1'!C$21:E$973,3,FALSE)</f>
        <v>22106.963086684558</v>
      </c>
      <c r="F287" s="3" t="s">
        <v>82</v>
      </c>
      <c r="G287" t="str">
        <f t="shared" si="28"/>
        <v>50016.575</v>
      </c>
      <c r="H287" s="13">
        <f t="shared" si="29"/>
        <v>-4071</v>
      </c>
      <c r="I287" s="112" t="s">
        <v>933</v>
      </c>
      <c r="J287" s="113" t="s">
        <v>934</v>
      </c>
      <c r="K287" s="112">
        <v>-4071</v>
      </c>
      <c r="L287" s="112" t="s">
        <v>781</v>
      </c>
      <c r="M287" s="113" t="s">
        <v>274</v>
      </c>
      <c r="N287" s="113"/>
      <c r="O287" s="114" t="s">
        <v>599</v>
      </c>
      <c r="P287" s="114" t="s">
        <v>927</v>
      </c>
    </row>
    <row r="288" spans="1:16" ht="13.5" thickBot="1">
      <c r="A288" s="13" t="str">
        <f t="shared" si="24"/>
        <v> AOEB 7 </v>
      </c>
      <c r="B288" s="3" t="str">
        <f t="shared" si="25"/>
        <v>I</v>
      </c>
      <c r="C288" s="13">
        <f t="shared" si="26"/>
        <v>50341.764999999999</v>
      </c>
      <c r="D288" t="str">
        <f t="shared" si="27"/>
        <v>vis</v>
      </c>
      <c r="E288" s="8">
        <f>VLOOKUP(C288,'Active 1'!C$21:E$973,3,FALSE)</f>
        <v>22639.960667109273</v>
      </c>
      <c r="F288" s="3" t="s">
        <v>82</v>
      </c>
      <c r="G288" t="str">
        <f t="shared" si="28"/>
        <v>50341.765</v>
      </c>
      <c r="H288" s="13">
        <f t="shared" si="29"/>
        <v>-3538</v>
      </c>
      <c r="I288" s="112" t="s">
        <v>935</v>
      </c>
      <c r="J288" s="113" t="s">
        <v>936</v>
      </c>
      <c r="K288" s="112">
        <v>-3538</v>
      </c>
      <c r="L288" s="112" t="s">
        <v>280</v>
      </c>
      <c r="M288" s="113" t="s">
        <v>274</v>
      </c>
      <c r="N288" s="113"/>
      <c r="O288" s="114" t="s">
        <v>741</v>
      </c>
      <c r="P288" s="114" t="s">
        <v>927</v>
      </c>
    </row>
    <row r="289" spans="1:16" ht="13.5" thickBot="1">
      <c r="A289" s="13" t="str">
        <f t="shared" si="24"/>
        <v> AOEB 7 </v>
      </c>
      <c r="B289" s="3" t="str">
        <f t="shared" si="25"/>
        <v>I</v>
      </c>
      <c r="C289" s="13">
        <f t="shared" si="26"/>
        <v>50751.756999999998</v>
      </c>
      <c r="D289" t="str">
        <f t="shared" si="27"/>
        <v>vis</v>
      </c>
      <c r="E289" s="8">
        <f>VLOOKUP(C289,'Active 1'!C$21:E$973,3,FALSE)</f>
        <v>23311.951638521332</v>
      </c>
      <c r="F289" s="3" t="s">
        <v>82</v>
      </c>
      <c r="G289" t="str">
        <f t="shared" si="28"/>
        <v>50751.757</v>
      </c>
      <c r="H289" s="13">
        <f t="shared" si="29"/>
        <v>-2866</v>
      </c>
      <c r="I289" s="112" t="s">
        <v>959</v>
      </c>
      <c r="J289" s="113" t="s">
        <v>960</v>
      </c>
      <c r="K289" s="112">
        <v>-2866</v>
      </c>
      <c r="L289" s="112" t="s">
        <v>570</v>
      </c>
      <c r="M289" s="113" t="s">
        <v>274</v>
      </c>
      <c r="N289" s="113"/>
      <c r="O289" s="114" t="s">
        <v>961</v>
      </c>
      <c r="P289" s="114" t="s">
        <v>927</v>
      </c>
    </row>
    <row r="290" spans="1:16" ht="13.5" thickBot="1">
      <c r="A290" s="13" t="str">
        <f t="shared" si="24"/>
        <v> AOEB 7 </v>
      </c>
      <c r="B290" s="3" t="str">
        <f t="shared" si="25"/>
        <v>I</v>
      </c>
      <c r="C290" s="13">
        <f t="shared" si="26"/>
        <v>50800.567000000003</v>
      </c>
      <c r="D290" t="str">
        <f t="shared" si="27"/>
        <v>vis</v>
      </c>
      <c r="E290" s="8">
        <f>VLOOKUP(C290,'Active 1'!C$21:E$973,3,FALSE)</f>
        <v>23391.952905167083</v>
      </c>
      <c r="F290" s="3" t="s">
        <v>82</v>
      </c>
      <c r="G290" t="str">
        <f t="shared" si="28"/>
        <v>50800.567</v>
      </c>
      <c r="H290" s="13">
        <f t="shared" si="29"/>
        <v>-2786</v>
      </c>
      <c r="I290" s="112" t="s">
        <v>962</v>
      </c>
      <c r="J290" s="113" t="s">
        <v>963</v>
      </c>
      <c r="K290" s="112">
        <v>-2786</v>
      </c>
      <c r="L290" s="112" t="s">
        <v>733</v>
      </c>
      <c r="M290" s="113" t="s">
        <v>274</v>
      </c>
      <c r="N290" s="113"/>
      <c r="O290" s="114" t="s">
        <v>741</v>
      </c>
      <c r="P290" s="114" t="s">
        <v>927</v>
      </c>
    </row>
    <row r="291" spans="1:16" ht="13.5" thickBot="1">
      <c r="A291" s="13" t="str">
        <f t="shared" si="24"/>
        <v> AOEB 7 </v>
      </c>
      <c r="B291" s="3" t="str">
        <f t="shared" si="25"/>
        <v>I</v>
      </c>
      <c r="C291" s="13">
        <f t="shared" si="26"/>
        <v>51133.673000000003</v>
      </c>
      <c r="D291" t="str">
        <f t="shared" si="27"/>
        <v>vis</v>
      </c>
      <c r="E291" s="8">
        <f>VLOOKUP(C291,'Active 1'!C$21:E$973,3,FALSE)</f>
        <v>23937.925081510002</v>
      </c>
      <c r="F291" s="3" t="s">
        <v>82</v>
      </c>
      <c r="G291" t="str">
        <f t="shared" si="28"/>
        <v>51133.673</v>
      </c>
      <c r="H291" s="13">
        <f t="shared" si="29"/>
        <v>-2240</v>
      </c>
      <c r="I291" s="112" t="s">
        <v>982</v>
      </c>
      <c r="J291" s="113" t="s">
        <v>983</v>
      </c>
      <c r="K291" s="112">
        <v>-2240</v>
      </c>
      <c r="L291" s="112" t="s">
        <v>651</v>
      </c>
      <c r="M291" s="113" t="s">
        <v>274</v>
      </c>
      <c r="N291" s="113"/>
      <c r="O291" s="114" t="s">
        <v>961</v>
      </c>
      <c r="P291" s="114" t="s">
        <v>927</v>
      </c>
    </row>
    <row r="292" spans="1:16" ht="13.5" thickBot="1">
      <c r="A292" s="13" t="str">
        <f t="shared" si="24"/>
        <v> AOEB 7 </v>
      </c>
      <c r="B292" s="3" t="str">
        <f t="shared" si="25"/>
        <v>I</v>
      </c>
      <c r="C292" s="13">
        <f t="shared" si="26"/>
        <v>51224.603999999999</v>
      </c>
      <c r="D292" t="str">
        <f t="shared" si="27"/>
        <v>vis</v>
      </c>
      <c r="E292" s="8">
        <f>VLOOKUP(C292,'Active 1'!C$21:E$973,3,FALSE)</f>
        <v>24086.964114031292</v>
      </c>
      <c r="F292" s="3" t="s">
        <v>82</v>
      </c>
      <c r="G292" t="str">
        <f t="shared" si="28"/>
        <v>51224.604</v>
      </c>
      <c r="H292" s="13">
        <f t="shared" si="29"/>
        <v>-2091</v>
      </c>
      <c r="I292" s="112" t="s">
        <v>984</v>
      </c>
      <c r="J292" s="113" t="s">
        <v>985</v>
      </c>
      <c r="K292" s="112">
        <v>-2091</v>
      </c>
      <c r="L292" s="112" t="s">
        <v>986</v>
      </c>
      <c r="M292" s="113" t="s">
        <v>274</v>
      </c>
      <c r="N292" s="113"/>
      <c r="O292" s="114" t="s">
        <v>599</v>
      </c>
      <c r="P292" s="114" t="s">
        <v>927</v>
      </c>
    </row>
    <row r="293" spans="1:16" ht="13.5" thickBot="1">
      <c r="A293" s="13" t="str">
        <f t="shared" si="24"/>
        <v> AOEB 7 </v>
      </c>
      <c r="B293" s="3" t="str">
        <f t="shared" si="25"/>
        <v>I</v>
      </c>
      <c r="C293" s="13">
        <f t="shared" si="26"/>
        <v>51454.618000000002</v>
      </c>
      <c r="D293" t="str">
        <f t="shared" si="27"/>
        <v>vis</v>
      </c>
      <c r="E293" s="8">
        <f>VLOOKUP(C293,'Active 1'!C$21:E$973,3,FALSE)</f>
        <v>24463.964961117028</v>
      </c>
      <c r="F293" s="3" t="s">
        <v>82</v>
      </c>
      <c r="G293" t="str">
        <f t="shared" si="28"/>
        <v>51454.618</v>
      </c>
      <c r="H293" s="13">
        <f t="shared" si="29"/>
        <v>-1714</v>
      </c>
      <c r="I293" s="112" t="s">
        <v>987</v>
      </c>
      <c r="J293" s="113" t="s">
        <v>988</v>
      </c>
      <c r="K293" s="112">
        <v>-1714</v>
      </c>
      <c r="L293" s="112" t="s">
        <v>276</v>
      </c>
      <c r="M293" s="113" t="s">
        <v>274</v>
      </c>
      <c r="N293" s="113"/>
      <c r="O293" s="114" t="s">
        <v>599</v>
      </c>
      <c r="P293" s="114" t="s">
        <v>927</v>
      </c>
    </row>
    <row r="294" spans="1:16" ht="13.5" thickBot="1">
      <c r="A294" s="13" t="str">
        <f t="shared" si="24"/>
        <v> AOEB 7 </v>
      </c>
      <c r="B294" s="3" t="str">
        <f t="shared" si="25"/>
        <v>I</v>
      </c>
      <c r="C294" s="13">
        <f t="shared" si="26"/>
        <v>51488.790999999997</v>
      </c>
      <c r="D294" t="str">
        <f t="shared" si="27"/>
        <v>vis</v>
      </c>
      <c r="E294" s="8">
        <f>VLOOKUP(C294,'Active 1'!C$21:E$973,3,FALSE)</f>
        <v>24519.975681975146</v>
      </c>
      <c r="F294" s="3" t="s">
        <v>82</v>
      </c>
      <c r="G294" t="str">
        <f t="shared" si="28"/>
        <v>51488.791</v>
      </c>
      <c r="H294" s="13">
        <f t="shared" si="29"/>
        <v>-1658</v>
      </c>
      <c r="I294" s="112" t="s">
        <v>989</v>
      </c>
      <c r="J294" s="113" t="s">
        <v>990</v>
      </c>
      <c r="K294" s="112">
        <v>-1658</v>
      </c>
      <c r="L294" s="112" t="s">
        <v>991</v>
      </c>
      <c r="M294" s="113" t="s">
        <v>274</v>
      </c>
      <c r="N294" s="113"/>
      <c r="O294" s="114" t="s">
        <v>599</v>
      </c>
      <c r="P294" s="114" t="s">
        <v>927</v>
      </c>
    </row>
    <row r="295" spans="1:16" ht="13.5" thickBot="1">
      <c r="A295" s="13" t="str">
        <f t="shared" si="24"/>
        <v> AOEB 7 </v>
      </c>
      <c r="B295" s="3" t="str">
        <f t="shared" si="25"/>
        <v>I</v>
      </c>
      <c r="C295" s="13">
        <f t="shared" si="26"/>
        <v>51490.618999999999</v>
      </c>
      <c r="D295" t="str">
        <f t="shared" si="27"/>
        <v>vis</v>
      </c>
      <c r="E295" s="8">
        <f>VLOOKUP(C295,'Active 1'!C$21:E$973,3,FALSE)</f>
        <v>24522.971836767781</v>
      </c>
      <c r="F295" s="3" t="s">
        <v>82</v>
      </c>
      <c r="G295" t="str">
        <f t="shared" si="28"/>
        <v>51490.619</v>
      </c>
      <c r="H295" s="13">
        <f t="shared" si="29"/>
        <v>-1655</v>
      </c>
      <c r="I295" s="112" t="s">
        <v>992</v>
      </c>
      <c r="J295" s="113" t="s">
        <v>993</v>
      </c>
      <c r="K295" s="112">
        <v>-1655</v>
      </c>
      <c r="L295" s="112" t="s">
        <v>607</v>
      </c>
      <c r="M295" s="113" t="s">
        <v>274</v>
      </c>
      <c r="N295" s="113"/>
      <c r="O295" s="114" t="s">
        <v>599</v>
      </c>
      <c r="P295" s="114" t="s">
        <v>927</v>
      </c>
    </row>
    <row r="296" spans="1:16" ht="13.5" thickBot="1">
      <c r="A296" s="13" t="str">
        <f t="shared" si="24"/>
        <v> AOEB 7 </v>
      </c>
      <c r="B296" s="3" t="str">
        <f t="shared" si="25"/>
        <v>I</v>
      </c>
      <c r="C296" s="13">
        <f t="shared" si="26"/>
        <v>51576.637000000002</v>
      </c>
      <c r="D296" t="str">
        <f t="shared" si="27"/>
        <v>vis</v>
      </c>
      <c r="E296" s="8">
        <f>VLOOKUP(C296,'Active 1'!C$21:E$973,3,FALSE)</f>
        <v>24663.958293525291</v>
      </c>
      <c r="F296" s="3" t="s">
        <v>82</v>
      </c>
      <c r="G296" t="str">
        <f t="shared" si="28"/>
        <v>51576.637</v>
      </c>
      <c r="H296" s="13">
        <f t="shared" si="29"/>
        <v>-1514</v>
      </c>
      <c r="I296" s="112" t="s">
        <v>994</v>
      </c>
      <c r="J296" s="113" t="s">
        <v>995</v>
      </c>
      <c r="K296" s="112">
        <v>-1514</v>
      </c>
      <c r="L296" s="112" t="s">
        <v>578</v>
      </c>
      <c r="M296" s="113" t="s">
        <v>274</v>
      </c>
      <c r="N296" s="113"/>
      <c r="O296" s="114" t="s">
        <v>599</v>
      </c>
      <c r="P296" s="114" t="s">
        <v>927</v>
      </c>
    </row>
    <row r="297" spans="1:16" ht="13.5" thickBot="1">
      <c r="A297" s="13" t="str">
        <f t="shared" si="24"/>
        <v>OEJV 0074 </v>
      </c>
      <c r="B297" s="3" t="str">
        <f t="shared" si="25"/>
        <v>I</v>
      </c>
      <c r="C297" s="13">
        <f t="shared" si="26"/>
        <v>51758.442999999999</v>
      </c>
      <c r="D297" t="str">
        <f t="shared" si="27"/>
        <v>vis</v>
      </c>
      <c r="E297" s="8">
        <f>VLOOKUP(C297,'Active 1'!C$21:E$973,3,FALSE)</f>
        <v>24961.94457264425</v>
      </c>
      <c r="F297" s="3" t="s">
        <v>82</v>
      </c>
      <c r="G297" t="str">
        <f t="shared" si="28"/>
        <v>51758.443</v>
      </c>
      <c r="H297" s="13">
        <f t="shared" si="29"/>
        <v>-1216</v>
      </c>
      <c r="I297" s="112" t="s">
        <v>996</v>
      </c>
      <c r="J297" s="113" t="s">
        <v>997</v>
      </c>
      <c r="K297" s="112">
        <v>-1216</v>
      </c>
      <c r="L297" s="112" t="s">
        <v>589</v>
      </c>
      <c r="M297" s="113" t="s">
        <v>274</v>
      </c>
      <c r="N297" s="113"/>
      <c r="O297" s="114" t="s">
        <v>998</v>
      </c>
      <c r="P297" s="115" t="s">
        <v>999</v>
      </c>
    </row>
    <row r="298" spans="1:16" ht="13.5" thickBot="1">
      <c r="A298" s="13" t="str">
        <f t="shared" si="24"/>
        <v>OEJV 0074 </v>
      </c>
      <c r="B298" s="3" t="str">
        <f t="shared" si="25"/>
        <v>I</v>
      </c>
      <c r="C298" s="13">
        <f t="shared" si="26"/>
        <v>51758.455000000002</v>
      </c>
      <c r="D298" t="str">
        <f t="shared" si="27"/>
        <v>vis</v>
      </c>
      <c r="E298" s="8">
        <f>VLOOKUP(C298,'Active 1'!C$21:E$973,3,FALSE)</f>
        <v>24961.964241056459</v>
      </c>
      <c r="F298" s="3" t="s">
        <v>82</v>
      </c>
      <c r="G298" t="str">
        <f t="shared" si="28"/>
        <v>51758.455</v>
      </c>
      <c r="H298" s="13">
        <f t="shared" si="29"/>
        <v>-1216</v>
      </c>
      <c r="I298" s="112" t="s">
        <v>1000</v>
      </c>
      <c r="J298" s="113" t="s">
        <v>1001</v>
      </c>
      <c r="K298" s="112">
        <v>-1216</v>
      </c>
      <c r="L298" s="112" t="s">
        <v>282</v>
      </c>
      <c r="M298" s="113" t="s">
        <v>274</v>
      </c>
      <c r="N298" s="113"/>
      <c r="O298" s="114" t="s">
        <v>1002</v>
      </c>
      <c r="P298" s="115" t="s">
        <v>999</v>
      </c>
    </row>
    <row r="299" spans="1:16" ht="13.5" thickBot="1">
      <c r="A299" s="13" t="str">
        <f t="shared" si="24"/>
        <v>OEJV 0074 </v>
      </c>
      <c r="B299" s="3" t="str">
        <f t="shared" si="25"/>
        <v>I</v>
      </c>
      <c r="C299" s="13">
        <f t="shared" si="26"/>
        <v>51758.455000000002</v>
      </c>
      <c r="D299" t="str">
        <f t="shared" si="27"/>
        <v>vis</v>
      </c>
      <c r="E299" s="8">
        <f>VLOOKUP(C299,'Active 1'!C$21:E$973,3,FALSE)</f>
        <v>24961.964241056459</v>
      </c>
      <c r="F299" s="3" t="s">
        <v>82</v>
      </c>
      <c r="G299" t="str">
        <f t="shared" si="28"/>
        <v>51758.455</v>
      </c>
      <c r="H299" s="13">
        <f t="shared" si="29"/>
        <v>-1216</v>
      </c>
      <c r="I299" s="112" t="s">
        <v>1000</v>
      </c>
      <c r="J299" s="113" t="s">
        <v>1001</v>
      </c>
      <c r="K299" s="112">
        <v>-1216</v>
      </c>
      <c r="L299" s="112" t="s">
        <v>282</v>
      </c>
      <c r="M299" s="113" t="s">
        <v>274</v>
      </c>
      <c r="N299" s="113"/>
      <c r="O299" s="114" t="s">
        <v>1003</v>
      </c>
      <c r="P299" s="115" t="s">
        <v>999</v>
      </c>
    </row>
    <row r="300" spans="1:16" ht="13.5" thickBot="1">
      <c r="A300" s="13" t="str">
        <f t="shared" si="24"/>
        <v>OEJV 0074 </v>
      </c>
      <c r="B300" s="3" t="str">
        <f t="shared" si="25"/>
        <v>I</v>
      </c>
      <c r="C300" s="13">
        <f t="shared" si="26"/>
        <v>51758.455000000002</v>
      </c>
      <c r="D300" t="str">
        <f t="shared" si="27"/>
        <v>vis</v>
      </c>
      <c r="E300" s="8">
        <f>VLOOKUP(C300,'Active 1'!C$21:E$973,3,FALSE)</f>
        <v>24961.964241056459</v>
      </c>
      <c r="F300" s="3" t="s">
        <v>82</v>
      </c>
      <c r="G300" t="str">
        <f t="shared" si="28"/>
        <v>51758.455</v>
      </c>
      <c r="H300" s="13">
        <f t="shared" si="29"/>
        <v>-1216</v>
      </c>
      <c r="I300" s="112" t="s">
        <v>1000</v>
      </c>
      <c r="J300" s="113" t="s">
        <v>1001</v>
      </c>
      <c r="K300" s="112">
        <v>-1216</v>
      </c>
      <c r="L300" s="112" t="s">
        <v>282</v>
      </c>
      <c r="M300" s="113" t="s">
        <v>274</v>
      </c>
      <c r="N300" s="113"/>
      <c r="O300" s="114" t="s">
        <v>1004</v>
      </c>
      <c r="P300" s="115" t="s">
        <v>999</v>
      </c>
    </row>
    <row r="301" spans="1:16" ht="13.5" thickBot="1">
      <c r="A301" s="13" t="str">
        <f t="shared" si="24"/>
        <v>OEJV 0074 </v>
      </c>
      <c r="B301" s="3" t="str">
        <f t="shared" si="25"/>
        <v>I</v>
      </c>
      <c r="C301" s="13">
        <f t="shared" si="26"/>
        <v>51758.457000000002</v>
      </c>
      <c r="D301" t="str">
        <f t="shared" si="27"/>
        <v>vis</v>
      </c>
      <c r="E301" s="8">
        <f>VLOOKUP(C301,'Active 1'!C$21:E$973,3,FALSE)</f>
        <v>24961.967519125159</v>
      </c>
      <c r="F301" s="3" t="s">
        <v>82</v>
      </c>
      <c r="G301" t="str">
        <f t="shared" si="28"/>
        <v>51758.457</v>
      </c>
      <c r="H301" s="13">
        <f t="shared" si="29"/>
        <v>-1216</v>
      </c>
      <c r="I301" s="112" t="s">
        <v>1005</v>
      </c>
      <c r="J301" s="113" t="s">
        <v>1006</v>
      </c>
      <c r="K301" s="112">
        <v>-1216</v>
      </c>
      <c r="L301" s="112" t="s">
        <v>913</v>
      </c>
      <c r="M301" s="113" t="s">
        <v>274</v>
      </c>
      <c r="N301" s="113"/>
      <c r="O301" s="114" t="s">
        <v>1007</v>
      </c>
      <c r="P301" s="115" t="s">
        <v>999</v>
      </c>
    </row>
    <row r="302" spans="1:16" ht="13.5" thickBot="1">
      <c r="A302" s="13" t="str">
        <f t="shared" si="24"/>
        <v>OEJV 0074 </v>
      </c>
      <c r="B302" s="3" t="str">
        <f t="shared" si="25"/>
        <v>I</v>
      </c>
      <c r="C302" s="13">
        <f t="shared" si="26"/>
        <v>51758.466999999997</v>
      </c>
      <c r="D302" t="str">
        <f t="shared" si="27"/>
        <v>vis</v>
      </c>
      <c r="E302" s="8">
        <f>VLOOKUP(C302,'Active 1'!C$21:E$973,3,FALSE)</f>
        <v>24961.983909468654</v>
      </c>
      <c r="F302" s="3" t="s">
        <v>82</v>
      </c>
      <c r="G302" t="str">
        <f t="shared" si="28"/>
        <v>51758.467</v>
      </c>
      <c r="H302" s="13">
        <f t="shared" si="29"/>
        <v>-1216</v>
      </c>
      <c r="I302" s="112" t="s">
        <v>1008</v>
      </c>
      <c r="J302" s="113" t="s">
        <v>1009</v>
      </c>
      <c r="K302" s="112">
        <v>-1216</v>
      </c>
      <c r="L302" s="112" t="s">
        <v>1010</v>
      </c>
      <c r="M302" s="113" t="s">
        <v>274</v>
      </c>
      <c r="N302" s="113"/>
      <c r="O302" s="114" t="s">
        <v>1011</v>
      </c>
      <c r="P302" s="115" t="s">
        <v>999</v>
      </c>
    </row>
    <row r="303" spans="1:16" ht="13.5" thickBot="1">
      <c r="A303" s="13" t="str">
        <f t="shared" si="24"/>
        <v>OEJV 0074 </v>
      </c>
      <c r="B303" s="3" t="str">
        <f t="shared" si="25"/>
        <v>I</v>
      </c>
      <c r="C303" s="13">
        <f t="shared" si="26"/>
        <v>51758.472000000002</v>
      </c>
      <c r="D303" t="str">
        <f t="shared" si="27"/>
        <v>vis</v>
      </c>
      <c r="E303" s="8">
        <f>VLOOKUP(C303,'Active 1'!C$21:E$973,3,FALSE)</f>
        <v>24961.992104640416</v>
      </c>
      <c r="F303" s="3" t="s">
        <v>82</v>
      </c>
      <c r="G303" t="str">
        <f t="shared" si="28"/>
        <v>51758.472</v>
      </c>
      <c r="H303" s="13">
        <f t="shared" si="29"/>
        <v>-1216</v>
      </c>
      <c r="I303" s="112" t="s">
        <v>1012</v>
      </c>
      <c r="J303" s="113" t="s">
        <v>1013</v>
      </c>
      <c r="K303" s="112">
        <v>-1216</v>
      </c>
      <c r="L303" s="112" t="s">
        <v>1014</v>
      </c>
      <c r="M303" s="113" t="s">
        <v>274</v>
      </c>
      <c r="N303" s="113"/>
      <c r="O303" s="114" t="s">
        <v>1015</v>
      </c>
      <c r="P303" s="115" t="s">
        <v>999</v>
      </c>
    </row>
    <row r="304" spans="1:16" ht="13.5" thickBot="1">
      <c r="A304" s="13" t="str">
        <f t="shared" si="24"/>
        <v>OEJV 0074 </v>
      </c>
      <c r="B304" s="3" t="str">
        <f t="shared" si="25"/>
        <v>I</v>
      </c>
      <c r="C304" s="13">
        <f t="shared" si="26"/>
        <v>51943.307000000001</v>
      </c>
      <c r="D304" t="str">
        <f t="shared" si="27"/>
        <v>vis</v>
      </c>
      <c r="E304" s="8">
        <f>VLOOKUP(C304,'Active 1'!C$21:E$973,3,FALSE)</f>
        <v>25264.943018806905</v>
      </c>
      <c r="F304" s="3" t="s">
        <v>82</v>
      </c>
      <c r="G304" t="str">
        <f t="shared" si="28"/>
        <v>51943.307</v>
      </c>
      <c r="H304" s="13">
        <f t="shared" si="29"/>
        <v>-913</v>
      </c>
      <c r="I304" s="112" t="s">
        <v>1040</v>
      </c>
      <c r="J304" s="113" t="s">
        <v>1041</v>
      </c>
      <c r="K304" s="112">
        <v>-913</v>
      </c>
      <c r="L304" s="112" t="s">
        <v>589</v>
      </c>
      <c r="M304" s="113" t="s">
        <v>274</v>
      </c>
      <c r="N304" s="113"/>
      <c r="O304" s="114" t="s">
        <v>1042</v>
      </c>
      <c r="P304" s="115" t="s">
        <v>999</v>
      </c>
    </row>
    <row r="305" spans="1:16" ht="13.5" thickBot="1">
      <c r="A305" s="13" t="str">
        <f t="shared" si="24"/>
        <v> AOEB 7 </v>
      </c>
      <c r="B305" s="3" t="str">
        <f t="shared" si="25"/>
        <v>I</v>
      </c>
      <c r="C305" s="13">
        <f t="shared" si="26"/>
        <v>51958.578000000001</v>
      </c>
      <c r="D305" t="str">
        <f t="shared" si="27"/>
        <v>vis</v>
      </c>
      <c r="E305" s="8">
        <f>VLOOKUP(C305,'Active 1'!C$21:E$973,3,FALSE)</f>
        <v>25289.972712372717</v>
      </c>
      <c r="F305" s="3" t="s">
        <v>82</v>
      </c>
      <c r="G305" t="str">
        <f t="shared" si="28"/>
        <v>51958.578</v>
      </c>
      <c r="H305" s="13">
        <f t="shared" si="29"/>
        <v>-888</v>
      </c>
      <c r="I305" s="112" t="s">
        <v>1043</v>
      </c>
      <c r="J305" s="113" t="s">
        <v>1044</v>
      </c>
      <c r="K305" s="112">
        <v>-888</v>
      </c>
      <c r="L305" s="112" t="s">
        <v>1045</v>
      </c>
      <c r="M305" s="113" t="s">
        <v>274</v>
      </c>
      <c r="N305" s="113"/>
      <c r="O305" s="114" t="s">
        <v>599</v>
      </c>
      <c r="P305" s="114" t="s">
        <v>927</v>
      </c>
    </row>
    <row r="306" spans="1:16" ht="13.5" thickBot="1">
      <c r="A306" s="13" t="str">
        <f t="shared" si="24"/>
        <v> AOEB 7 </v>
      </c>
      <c r="B306" s="3" t="str">
        <f t="shared" si="25"/>
        <v>I</v>
      </c>
      <c r="C306" s="13">
        <f t="shared" si="26"/>
        <v>52235.569000000003</v>
      </c>
      <c r="D306" t="str">
        <f t="shared" si="27"/>
        <v>vis</v>
      </c>
      <c r="E306" s="8">
        <f>VLOOKUP(C306,'Active 1'!C$21:E$973,3,FALSE)</f>
        <v>25743.970476139813</v>
      </c>
      <c r="F306" s="3" t="s">
        <v>82</v>
      </c>
      <c r="G306" t="str">
        <f t="shared" si="28"/>
        <v>52235.569</v>
      </c>
      <c r="H306" s="13">
        <f t="shared" si="29"/>
        <v>-434</v>
      </c>
      <c r="I306" s="112" t="s">
        <v>1050</v>
      </c>
      <c r="J306" s="113" t="s">
        <v>1051</v>
      </c>
      <c r="K306" s="112">
        <v>-434</v>
      </c>
      <c r="L306" s="112" t="s">
        <v>1045</v>
      </c>
      <c r="M306" s="113" t="s">
        <v>274</v>
      </c>
      <c r="N306" s="113"/>
      <c r="O306" s="114" t="s">
        <v>599</v>
      </c>
      <c r="P306" s="114" t="s">
        <v>927</v>
      </c>
    </row>
    <row r="307" spans="1:16" ht="13.5" thickBot="1">
      <c r="A307" s="13" t="str">
        <f t="shared" si="24"/>
        <v> AOEB 7 </v>
      </c>
      <c r="B307" s="3" t="str">
        <f t="shared" si="25"/>
        <v>I</v>
      </c>
      <c r="C307" s="13">
        <f t="shared" si="26"/>
        <v>52263.62</v>
      </c>
      <c r="D307" t="str">
        <f t="shared" si="27"/>
        <v>vis</v>
      </c>
      <c r="E307" s="8">
        <f>VLOOKUP(C307,'Active 1'!C$21:E$973,3,FALSE)</f>
        <v>25789.947028704446</v>
      </c>
      <c r="F307" s="3" t="s">
        <v>82</v>
      </c>
      <c r="G307" t="str">
        <f t="shared" si="28"/>
        <v>52263.620</v>
      </c>
      <c r="H307" s="13">
        <f t="shared" si="29"/>
        <v>-388</v>
      </c>
      <c r="I307" s="112" t="s">
        <v>1052</v>
      </c>
      <c r="J307" s="113" t="s">
        <v>1053</v>
      </c>
      <c r="K307" s="112">
        <v>-388</v>
      </c>
      <c r="L307" s="112" t="s">
        <v>594</v>
      </c>
      <c r="M307" s="113" t="s">
        <v>274</v>
      </c>
      <c r="N307" s="113"/>
      <c r="O307" s="114" t="s">
        <v>599</v>
      </c>
      <c r="P307" s="114" t="s">
        <v>927</v>
      </c>
    </row>
    <row r="308" spans="1:16" ht="13.5" thickBot="1">
      <c r="A308" s="13" t="str">
        <f t="shared" si="24"/>
        <v> AOEB 7 </v>
      </c>
      <c r="B308" s="3" t="str">
        <f t="shared" si="25"/>
        <v>I</v>
      </c>
      <c r="C308" s="13">
        <f t="shared" si="26"/>
        <v>52285.584999999999</v>
      </c>
      <c r="D308" t="str">
        <f t="shared" si="27"/>
        <v>vis</v>
      </c>
      <c r="E308" s="8">
        <f>VLOOKUP(C308,'Active 1'!C$21:E$973,3,FALSE)</f>
        <v>25825.948418212203</v>
      </c>
      <c r="F308" s="3" t="s">
        <v>82</v>
      </c>
      <c r="G308" t="str">
        <f t="shared" si="28"/>
        <v>52285.5850</v>
      </c>
      <c r="H308" s="13">
        <f t="shared" si="29"/>
        <v>-352</v>
      </c>
      <c r="I308" s="112" t="s">
        <v>1054</v>
      </c>
      <c r="J308" s="113" t="s">
        <v>1055</v>
      </c>
      <c r="K308" s="112">
        <v>-352</v>
      </c>
      <c r="L308" s="112" t="s">
        <v>1056</v>
      </c>
      <c r="M308" s="113" t="s">
        <v>1057</v>
      </c>
      <c r="N308" s="113" t="s">
        <v>1058</v>
      </c>
      <c r="O308" s="114" t="s">
        <v>1059</v>
      </c>
      <c r="P308" s="114" t="s">
        <v>927</v>
      </c>
    </row>
    <row r="309" spans="1:16" ht="13.5" thickBot="1">
      <c r="A309" s="13" t="str">
        <f t="shared" si="24"/>
        <v> AOEB 7 </v>
      </c>
      <c r="B309" s="3" t="str">
        <f t="shared" si="25"/>
        <v>I</v>
      </c>
      <c r="C309" s="13">
        <f t="shared" si="26"/>
        <v>52296.571000000004</v>
      </c>
      <c r="D309" t="str">
        <f t="shared" si="27"/>
        <v>vis</v>
      </c>
      <c r="E309" s="8">
        <f>VLOOKUP(C309,'Active 1'!C$21:E$973,3,FALSE)</f>
        <v>25843.954849586316</v>
      </c>
      <c r="F309" s="3" t="s">
        <v>82</v>
      </c>
      <c r="G309" t="str">
        <f t="shared" si="28"/>
        <v>52296.571</v>
      </c>
      <c r="H309" s="13">
        <f t="shared" si="29"/>
        <v>-334</v>
      </c>
      <c r="I309" s="112" t="s">
        <v>1060</v>
      </c>
      <c r="J309" s="113" t="s">
        <v>1061</v>
      </c>
      <c r="K309" s="112">
        <v>-334</v>
      </c>
      <c r="L309" s="112" t="s">
        <v>986</v>
      </c>
      <c r="M309" s="113" t="s">
        <v>274</v>
      </c>
      <c r="N309" s="113"/>
      <c r="O309" s="114" t="s">
        <v>599</v>
      </c>
      <c r="P309" s="114" t="s">
        <v>927</v>
      </c>
    </row>
    <row r="310" spans="1:16" ht="13.5" thickBot="1">
      <c r="A310" s="13" t="str">
        <f t="shared" si="24"/>
        <v> AOEB 12 </v>
      </c>
      <c r="B310" s="3" t="str">
        <f t="shared" si="25"/>
        <v>I</v>
      </c>
      <c r="C310" s="13">
        <f t="shared" si="26"/>
        <v>52508.886200000001</v>
      </c>
      <c r="D310" t="str">
        <f t="shared" si="27"/>
        <v>vis</v>
      </c>
      <c r="E310" s="8">
        <f>VLOOKUP(C310,'Active 1'!C$21:E$973,3,FALSE)</f>
        <v>26191.946755510198</v>
      </c>
      <c r="F310" s="3" t="s">
        <v>82</v>
      </c>
      <c r="G310" t="str">
        <f t="shared" si="28"/>
        <v>52508.8862</v>
      </c>
      <c r="H310" s="13">
        <f t="shared" si="29"/>
        <v>14</v>
      </c>
      <c r="I310" s="112" t="s">
        <v>1062</v>
      </c>
      <c r="J310" s="113" t="s">
        <v>1063</v>
      </c>
      <c r="K310" s="112">
        <v>14</v>
      </c>
      <c r="L310" s="112" t="s">
        <v>1064</v>
      </c>
      <c r="M310" s="113" t="s">
        <v>1057</v>
      </c>
      <c r="N310" s="113" t="s">
        <v>1058</v>
      </c>
      <c r="O310" s="114" t="s">
        <v>1059</v>
      </c>
      <c r="P310" s="114" t="s">
        <v>1065</v>
      </c>
    </row>
    <row r="311" spans="1:16" ht="13.5" thickBot="1">
      <c r="A311" s="13" t="str">
        <f t="shared" si="24"/>
        <v>VSB 40 </v>
      </c>
      <c r="B311" s="3" t="str">
        <f t="shared" si="25"/>
        <v>I</v>
      </c>
      <c r="C311" s="13">
        <f t="shared" si="26"/>
        <v>52560.137600000002</v>
      </c>
      <c r="D311" t="str">
        <f t="shared" si="27"/>
        <v>vis</v>
      </c>
      <c r="E311" s="8">
        <f>VLOOKUP(C311,'Active 1'!C$21:E$973,3,FALSE)</f>
        <v>26275.949560619149</v>
      </c>
      <c r="F311" s="3" t="s">
        <v>82</v>
      </c>
      <c r="G311" t="str">
        <f t="shared" si="28"/>
        <v>52560.1376</v>
      </c>
      <c r="H311" s="13">
        <f t="shared" si="29"/>
        <v>98</v>
      </c>
      <c r="I311" s="112" t="s">
        <v>1071</v>
      </c>
      <c r="J311" s="113" t="s">
        <v>1072</v>
      </c>
      <c r="K311" s="112">
        <v>98</v>
      </c>
      <c r="L311" s="112" t="s">
        <v>1073</v>
      </c>
      <c r="M311" s="113" t="s">
        <v>370</v>
      </c>
      <c r="N311" s="113" t="s">
        <v>371</v>
      </c>
      <c r="O311" s="114" t="s">
        <v>1074</v>
      </c>
      <c r="P311" s="115" t="s">
        <v>1075</v>
      </c>
    </row>
    <row r="312" spans="1:16" ht="13.5" thickBot="1">
      <c r="A312" s="13" t="str">
        <f t="shared" si="24"/>
        <v> AOEB 12 </v>
      </c>
      <c r="B312" s="3" t="str">
        <f t="shared" si="25"/>
        <v>I</v>
      </c>
      <c r="C312" s="13">
        <f t="shared" si="26"/>
        <v>52640.675000000003</v>
      </c>
      <c r="D312" t="str">
        <f t="shared" si="27"/>
        <v>vis</v>
      </c>
      <c r="E312" s="8">
        <f>VLOOKUP(C312,'Active 1'!C$21:E$973,3,FALSE)</f>
        <v>26407.953125715547</v>
      </c>
      <c r="F312" s="3" t="s">
        <v>82</v>
      </c>
      <c r="G312" t="str">
        <f t="shared" si="28"/>
        <v>52640.675</v>
      </c>
      <c r="H312" s="13">
        <f t="shared" si="29"/>
        <v>230</v>
      </c>
      <c r="I312" s="112" t="s">
        <v>1081</v>
      </c>
      <c r="J312" s="113" t="s">
        <v>1082</v>
      </c>
      <c r="K312" s="112">
        <v>230</v>
      </c>
      <c r="L312" s="112" t="s">
        <v>276</v>
      </c>
      <c r="M312" s="113" t="s">
        <v>274</v>
      </c>
      <c r="N312" s="113"/>
      <c r="O312" s="114" t="s">
        <v>599</v>
      </c>
      <c r="P312" s="114" t="s">
        <v>1065</v>
      </c>
    </row>
    <row r="313" spans="1:16" ht="13.5" thickBot="1">
      <c r="A313" s="13" t="str">
        <f t="shared" si="24"/>
        <v>VSB 42 </v>
      </c>
      <c r="B313" s="3" t="str">
        <f t="shared" si="25"/>
        <v>I</v>
      </c>
      <c r="C313" s="13">
        <f t="shared" si="26"/>
        <v>52683.986799999999</v>
      </c>
      <c r="D313" t="str">
        <f t="shared" si="27"/>
        <v>vis</v>
      </c>
      <c r="E313" s="8">
        <f>VLOOKUP(C313,'Active 1'!C$21:E$973,3,FALSE)</f>
        <v>26478.942653695613</v>
      </c>
      <c r="F313" s="3" t="s">
        <v>82</v>
      </c>
      <c r="G313" t="str">
        <f t="shared" si="28"/>
        <v>52683.9868</v>
      </c>
      <c r="H313" s="13">
        <f t="shared" si="29"/>
        <v>301</v>
      </c>
      <c r="I313" s="112" t="s">
        <v>1083</v>
      </c>
      <c r="J313" s="113" t="s">
        <v>1084</v>
      </c>
      <c r="K313" s="112">
        <v>301</v>
      </c>
      <c r="L313" s="112" t="s">
        <v>1085</v>
      </c>
      <c r="M313" s="113" t="s">
        <v>370</v>
      </c>
      <c r="N313" s="113" t="s">
        <v>371</v>
      </c>
      <c r="O313" s="114" t="s">
        <v>1074</v>
      </c>
      <c r="P313" s="115" t="s">
        <v>1086</v>
      </c>
    </row>
    <row r="314" spans="1:16" ht="13.5" thickBot="1">
      <c r="A314" s="13" t="str">
        <f t="shared" si="24"/>
        <v>VSB 42 </v>
      </c>
      <c r="B314" s="3" t="str">
        <f t="shared" si="25"/>
        <v>I</v>
      </c>
      <c r="C314" s="13">
        <f t="shared" si="26"/>
        <v>52932.301299999999</v>
      </c>
      <c r="D314" t="str">
        <f t="shared" si="27"/>
        <v>vis</v>
      </c>
      <c r="E314" s="8">
        <f>VLOOKUP(C314,'Active 1'!C$21:E$973,3,FALSE)</f>
        <v>26885.938648911859</v>
      </c>
      <c r="F314" s="3" t="s">
        <v>82</v>
      </c>
      <c r="G314" t="str">
        <f t="shared" si="28"/>
        <v>52932.3013</v>
      </c>
      <c r="H314" s="13">
        <f t="shared" si="29"/>
        <v>708</v>
      </c>
      <c r="I314" s="112" t="s">
        <v>1090</v>
      </c>
      <c r="J314" s="113" t="s">
        <v>1091</v>
      </c>
      <c r="K314" s="112">
        <v>708</v>
      </c>
      <c r="L314" s="112" t="s">
        <v>1092</v>
      </c>
      <c r="M314" s="113" t="s">
        <v>370</v>
      </c>
      <c r="N314" s="113" t="s">
        <v>371</v>
      </c>
      <c r="O314" s="114" t="s">
        <v>1074</v>
      </c>
      <c r="P314" s="115" t="s">
        <v>1086</v>
      </c>
    </row>
    <row r="315" spans="1:16" ht="13.5" thickBot="1">
      <c r="A315" s="13" t="str">
        <f t="shared" si="24"/>
        <v> AOEB 12 </v>
      </c>
      <c r="B315" s="3" t="str">
        <f t="shared" si="25"/>
        <v>I</v>
      </c>
      <c r="C315" s="13">
        <f t="shared" si="26"/>
        <v>53000.637000000002</v>
      </c>
      <c r="D315" t="str">
        <f t="shared" si="27"/>
        <v>vis</v>
      </c>
      <c r="E315" s="8">
        <f>VLOOKUP(C315,'Active 1'!C$21:E$973,3,FALSE)</f>
        <v>26997.943208574306</v>
      </c>
      <c r="F315" s="3" t="s">
        <v>82</v>
      </c>
      <c r="G315" t="str">
        <f t="shared" si="28"/>
        <v>53000.637</v>
      </c>
      <c r="H315" s="13">
        <f t="shared" si="29"/>
        <v>820</v>
      </c>
      <c r="I315" s="112" t="s">
        <v>1114</v>
      </c>
      <c r="J315" s="113" t="s">
        <v>1115</v>
      </c>
      <c r="K315" s="112">
        <v>820</v>
      </c>
      <c r="L315" s="112" t="s">
        <v>788</v>
      </c>
      <c r="M315" s="113" t="s">
        <v>274</v>
      </c>
      <c r="N315" s="113"/>
      <c r="O315" s="114" t="s">
        <v>599</v>
      </c>
      <c r="P315" s="114" t="s">
        <v>1065</v>
      </c>
    </row>
    <row r="316" spans="1:16" ht="13.5" thickBot="1">
      <c r="A316" s="13" t="str">
        <f t="shared" si="24"/>
        <v>OEJV 0074 </v>
      </c>
      <c r="B316" s="3" t="str">
        <f t="shared" si="25"/>
        <v>I</v>
      </c>
      <c r="C316" s="13">
        <f t="shared" si="26"/>
        <v>53259.324939999999</v>
      </c>
      <c r="D316" t="str">
        <f t="shared" si="27"/>
        <v>vis</v>
      </c>
      <c r="E316" s="8">
        <f>VLOOKUP(C316,'Active 1'!C$21:E$973,3,FALSE)</f>
        <v>27421.941628282941</v>
      </c>
      <c r="F316" s="3" t="s">
        <v>82</v>
      </c>
      <c r="G316" t="str">
        <f t="shared" si="28"/>
        <v>53259.32494</v>
      </c>
      <c r="H316" s="13">
        <f t="shared" si="29"/>
        <v>1244</v>
      </c>
      <c r="I316" s="112" t="s">
        <v>1120</v>
      </c>
      <c r="J316" s="113" t="s">
        <v>1121</v>
      </c>
      <c r="K316" s="112">
        <v>1244</v>
      </c>
      <c r="L316" s="112" t="s">
        <v>1122</v>
      </c>
      <c r="M316" s="113" t="s">
        <v>1057</v>
      </c>
      <c r="N316" s="113" t="s">
        <v>207</v>
      </c>
      <c r="O316" s="114" t="s">
        <v>1123</v>
      </c>
      <c r="P316" s="115" t="s">
        <v>999</v>
      </c>
    </row>
    <row r="317" spans="1:16" ht="13.5" thickBot="1">
      <c r="A317" s="13" t="str">
        <f t="shared" si="24"/>
        <v> AOEB 12 </v>
      </c>
      <c r="B317" s="3" t="str">
        <f t="shared" si="25"/>
        <v>I</v>
      </c>
      <c r="C317" s="13">
        <f t="shared" si="26"/>
        <v>53335.588000000003</v>
      </c>
      <c r="D317" t="str">
        <f t="shared" si="27"/>
        <v>vis</v>
      </c>
      <c r="E317" s="8">
        <f>VLOOKUP(C317,'Active 1'!C$21:E$973,3,FALSE)</f>
        <v>27546.939403293818</v>
      </c>
      <c r="F317" s="3" t="s">
        <v>82</v>
      </c>
      <c r="G317" t="str">
        <f t="shared" si="28"/>
        <v>53335.5880</v>
      </c>
      <c r="H317" s="13">
        <f t="shared" si="29"/>
        <v>1369</v>
      </c>
      <c r="I317" s="112" t="s">
        <v>1136</v>
      </c>
      <c r="J317" s="113" t="s">
        <v>1137</v>
      </c>
      <c r="K317" s="112">
        <v>1369</v>
      </c>
      <c r="L317" s="112" t="s">
        <v>1036</v>
      </c>
      <c r="M317" s="113" t="s">
        <v>1057</v>
      </c>
      <c r="N317" s="113" t="s">
        <v>1058</v>
      </c>
      <c r="O317" s="114" t="s">
        <v>1059</v>
      </c>
      <c r="P317" s="114" t="s">
        <v>1065</v>
      </c>
    </row>
    <row r="318" spans="1:16" ht="13.5" thickBot="1">
      <c r="A318" s="13" t="str">
        <f t="shared" si="24"/>
        <v>OEJV 0074 </v>
      </c>
      <c r="B318" s="3" t="str">
        <f t="shared" si="25"/>
        <v>I</v>
      </c>
      <c r="C318" s="13">
        <f t="shared" si="26"/>
        <v>53655.28585</v>
      </c>
      <c r="D318" t="str">
        <f t="shared" si="27"/>
        <v>vis</v>
      </c>
      <c r="E318" s="8">
        <f>VLOOKUP(C318,'Active 1'!C$21:E$973,3,FALSE)</f>
        <v>28070.935161210669</v>
      </c>
      <c r="F318" s="3" t="s">
        <v>82</v>
      </c>
      <c r="G318" t="str">
        <f t="shared" si="28"/>
        <v>53655.28585</v>
      </c>
      <c r="H318" s="13">
        <f t="shared" si="29"/>
        <v>1893</v>
      </c>
      <c r="I318" s="112" t="s">
        <v>1147</v>
      </c>
      <c r="J318" s="113" t="s">
        <v>1148</v>
      </c>
      <c r="K318" s="112">
        <v>1893</v>
      </c>
      <c r="L318" s="112" t="s">
        <v>1149</v>
      </c>
      <c r="M318" s="113" t="s">
        <v>1057</v>
      </c>
      <c r="N318" s="113" t="s">
        <v>174</v>
      </c>
      <c r="O318" s="114" t="s">
        <v>1123</v>
      </c>
      <c r="P318" s="115" t="s">
        <v>999</v>
      </c>
    </row>
    <row r="319" spans="1:16" ht="13.5" thickBot="1">
      <c r="A319" s="13" t="str">
        <f t="shared" si="24"/>
        <v>OEJV 0074 </v>
      </c>
      <c r="B319" s="3" t="str">
        <f t="shared" si="25"/>
        <v>I</v>
      </c>
      <c r="C319" s="13">
        <f t="shared" si="26"/>
        <v>53658.33597</v>
      </c>
      <c r="D319" t="str">
        <f t="shared" si="27"/>
        <v>vis</v>
      </c>
      <c r="E319" s="8">
        <f>VLOOKUP(C319,'Active 1'!C$21:E$973,3,FALSE)</f>
        <v>28075.934412663679</v>
      </c>
      <c r="F319" s="3" t="s">
        <v>82</v>
      </c>
      <c r="G319" t="str">
        <f t="shared" si="28"/>
        <v>53658.33597</v>
      </c>
      <c r="H319" s="13">
        <f t="shared" si="29"/>
        <v>1898</v>
      </c>
      <c r="I319" s="112" t="s">
        <v>1150</v>
      </c>
      <c r="J319" s="113" t="s">
        <v>1151</v>
      </c>
      <c r="K319" s="112">
        <v>1898</v>
      </c>
      <c r="L319" s="112" t="s">
        <v>1152</v>
      </c>
      <c r="M319" s="113" t="s">
        <v>1057</v>
      </c>
      <c r="N319" s="113" t="s">
        <v>174</v>
      </c>
      <c r="O319" s="114" t="s">
        <v>1123</v>
      </c>
      <c r="P319" s="115" t="s">
        <v>999</v>
      </c>
    </row>
    <row r="320" spans="1:16" ht="13.5" thickBot="1">
      <c r="A320" s="13" t="str">
        <f t="shared" si="24"/>
        <v> AOEB 12 </v>
      </c>
      <c r="B320" s="3" t="str">
        <f t="shared" si="25"/>
        <v>I</v>
      </c>
      <c r="C320" s="13">
        <f t="shared" si="26"/>
        <v>54058.57</v>
      </c>
      <c r="D320" t="str">
        <f t="shared" si="27"/>
        <v>vis</v>
      </c>
      <c r="E320" s="8">
        <f>VLOOKUP(C320,'Active 1'!C$21:E$973,3,FALSE)</f>
        <v>28731.931736055023</v>
      </c>
      <c r="F320" s="3" t="s">
        <v>82</v>
      </c>
      <c r="G320" t="str">
        <f t="shared" si="28"/>
        <v>54058.570</v>
      </c>
      <c r="H320" s="13">
        <f t="shared" si="29"/>
        <v>2554</v>
      </c>
      <c r="I320" s="112" t="s">
        <v>1153</v>
      </c>
      <c r="J320" s="113" t="s">
        <v>1154</v>
      </c>
      <c r="K320" s="112">
        <v>2554</v>
      </c>
      <c r="L320" s="112" t="s">
        <v>639</v>
      </c>
      <c r="M320" s="113" t="s">
        <v>274</v>
      </c>
      <c r="N320" s="113"/>
      <c r="O320" s="114" t="s">
        <v>1155</v>
      </c>
      <c r="P320" s="114" t="s">
        <v>1065</v>
      </c>
    </row>
    <row r="321" spans="1:16" ht="13.5" thickBot="1">
      <c r="A321" s="13" t="str">
        <f t="shared" si="24"/>
        <v> AOEB 12 </v>
      </c>
      <c r="B321" s="3" t="str">
        <f t="shared" si="25"/>
        <v>I</v>
      </c>
      <c r="C321" s="13">
        <f t="shared" si="26"/>
        <v>54086.637999999999</v>
      </c>
      <c r="D321" t="str">
        <f t="shared" si="27"/>
        <v>vis</v>
      </c>
      <c r="E321" s="8">
        <f>VLOOKUP(C321,'Active 1'!C$21:E$973,3,FALSE)</f>
        <v>28777.936152203616</v>
      </c>
      <c r="F321" s="3" t="s">
        <v>82</v>
      </c>
      <c r="G321" t="str">
        <f t="shared" si="28"/>
        <v>54086.638</v>
      </c>
      <c r="H321" s="13">
        <f t="shared" si="29"/>
        <v>2600</v>
      </c>
      <c r="I321" s="112" t="s">
        <v>1156</v>
      </c>
      <c r="J321" s="113" t="s">
        <v>1157</v>
      </c>
      <c r="K321" s="112">
        <v>2600</v>
      </c>
      <c r="L321" s="112" t="s">
        <v>624</v>
      </c>
      <c r="M321" s="113" t="s">
        <v>274</v>
      </c>
      <c r="N321" s="113"/>
      <c r="O321" s="114" t="s">
        <v>599</v>
      </c>
      <c r="P321" s="114" t="s">
        <v>1065</v>
      </c>
    </row>
    <row r="322" spans="1:16" ht="13.5" thickBot="1">
      <c r="A322" s="13" t="str">
        <f t="shared" si="24"/>
        <v> AOEB 12 </v>
      </c>
      <c r="B322" s="3" t="str">
        <f t="shared" si="25"/>
        <v>I</v>
      </c>
      <c r="C322" s="13">
        <f t="shared" si="26"/>
        <v>54303.8338</v>
      </c>
      <c r="D322" t="str">
        <f t="shared" si="27"/>
        <v>vis</v>
      </c>
      <c r="E322" s="8">
        <f>VLOOKUP(C322,'Active 1'!C$21:E$973,3,FALSE)</f>
        <v>29133.927529178338</v>
      </c>
      <c r="F322" s="3" t="s">
        <v>82</v>
      </c>
      <c r="G322" t="str">
        <f t="shared" si="28"/>
        <v>54303.8338</v>
      </c>
      <c r="H322" s="13">
        <f t="shared" si="29"/>
        <v>2956</v>
      </c>
      <c r="I322" s="112" t="s">
        <v>1158</v>
      </c>
      <c r="J322" s="113" t="s">
        <v>1159</v>
      </c>
      <c r="K322" s="112">
        <v>2956</v>
      </c>
      <c r="L322" s="112" t="s">
        <v>969</v>
      </c>
      <c r="M322" s="113" t="s">
        <v>1057</v>
      </c>
      <c r="N322" s="113" t="s">
        <v>1058</v>
      </c>
      <c r="O322" s="114" t="s">
        <v>599</v>
      </c>
      <c r="P322" s="114" t="s">
        <v>1065</v>
      </c>
    </row>
    <row r="323" spans="1:16" ht="13.5" thickBot="1">
      <c r="A323" s="13" t="str">
        <f t="shared" si="24"/>
        <v>VSB 51 </v>
      </c>
      <c r="B323" s="3" t="str">
        <f t="shared" si="25"/>
        <v>I</v>
      </c>
      <c r="C323" s="13">
        <f t="shared" si="26"/>
        <v>55506.970600000001</v>
      </c>
      <c r="D323" t="str">
        <f t="shared" si="27"/>
        <v>vis</v>
      </c>
      <c r="E323" s="8">
        <f>VLOOKUP(C323,'Active 1'!C$21:E$973,3,FALSE)</f>
        <v>31105.910072675768</v>
      </c>
      <c r="F323" s="3" t="s">
        <v>82</v>
      </c>
      <c r="G323" t="str">
        <f t="shared" si="28"/>
        <v>55506.9706</v>
      </c>
      <c r="H323" s="13">
        <f t="shared" si="29"/>
        <v>4928</v>
      </c>
      <c r="I323" s="112" t="s">
        <v>1205</v>
      </c>
      <c r="J323" s="113" t="s">
        <v>1206</v>
      </c>
      <c r="K323" s="112">
        <v>4928</v>
      </c>
      <c r="L323" s="112" t="s">
        <v>1023</v>
      </c>
      <c r="M323" s="113" t="s">
        <v>1057</v>
      </c>
      <c r="N323" s="113" t="s">
        <v>1207</v>
      </c>
      <c r="O323" s="114" t="s">
        <v>1208</v>
      </c>
      <c r="P323" s="115" t="s">
        <v>1209</v>
      </c>
    </row>
    <row r="324" spans="1:16" ht="13.5" thickBot="1">
      <c r="A324" s="13" t="str">
        <f t="shared" si="24"/>
        <v>BAVM 225 </v>
      </c>
      <c r="B324" s="3" t="str">
        <f t="shared" si="25"/>
        <v>I</v>
      </c>
      <c r="C324" s="13">
        <f t="shared" si="26"/>
        <v>55850.460400000004</v>
      </c>
      <c r="D324" t="str">
        <f t="shared" si="27"/>
        <v>vis</v>
      </c>
      <c r="E324" s="8">
        <f>VLOOKUP(C324,'Active 1'!C$21:E$973,3,FALSE)</f>
        <v>31668.901653906956</v>
      </c>
      <c r="F324" s="3" t="s">
        <v>82</v>
      </c>
      <c r="G324" t="str">
        <f t="shared" si="28"/>
        <v>55850.4604</v>
      </c>
      <c r="H324" s="13">
        <f t="shared" si="29"/>
        <v>5491</v>
      </c>
      <c r="I324" s="112" t="s">
        <v>1219</v>
      </c>
      <c r="J324" s="113" t="s">
        <v>1220</v>
      </c>
      <c r="K324" s="112">
        <v>5491</v>
      </c>
      <c r="L324" s="112" t="s">
        <v>827</v>
      </c>
      <c r="M324" s="113">
        <v>0</v>
      </c>
      <c r="N324" s="113">
        <v>0</v>
      </c>
      <c r="O324" s="114" t="s">
        <v>1221</v>
      </c>
      <c r="P324" s="115" t="s">
        <v>1222</v>
      </c>
    </row>
    <row r="325" spans="1:16" ht="13.5" thickBot="1">
      <c r="A325" s="13" t="str">
        <f t="shared" si="24"/>
        <v> JAAVSO 41;122 </v>
      </c>
      <c r="B325" s="3" t="str">
        <f t="shared" si="25"/>
        <v>I</v>
      </c>
      <c r="C325" s="13">
        <f t="shared" si="26"/>
        <v>56195.782800000001</v>
      </c>
      <c r="D325" t="str">
        <f t="shared" si="27"/>
        <v>vis</v>
      </c>
      <c r="E325" s="8">
        <f>VLOOKUP(C325,'Active 1'!C$21:E$973,3,FALSE)</f>
        <v>32234.896929488779</v>
      </c>
      <c r="F325" s="3" t="s">
        <v>82</v>
      </c>
      <c r="G325" t="str">
        <f t="shared" si="28"/>
        <v>56195.7828</v>
      </c>
      <c r="H325" s="13">
        <f t="shared" si="29"/>
        <v>6057</v>
      </c>
      <c r="I325" s="112" t="s">
        <v>1240</v>
      </c>
      <c r="J325" s="113" t="s">
        <v>1241</v>
      </c>
      <c r="K325" s="112">
        <v>6057</v>
      </c>
      <c r="L325" s="112" t="s">
        <v>1242</v>
      </c>
      <c r="M325" s="113" t="s">
        <v>1057</v>
      </c>
      <c r="N325" s="113" t="s">
        <v>82</v>
      </c>
      <c r="O325" s="114" t="s">
        <v>599</v>
      </c>
      <c r="P325" s="114" t="s">
        <v>1243</v>
      </c>
    </row>
    <row r="326" spans="1:16">
      <c r="B326" s="3"/>
      <c r="F326" s="3"/>
    </row>
    <row r="327" spans="1:16">
      <c r="B327" s="3"/>
      <c r="F327" s="3"/>
    </row>
    <row r="328" spans="1:16">
      <c r="B328" s="3"/>
      <c r="F328" s="3"/>
    </row>
    <row r="329" spans="1:16">
      <c r="B329" s="3"/>
      <c r="F329" s="3"/>
    </row>
    <row r="330" spans="1:16">
      <c r="B330" s="3"/>
      <c r="F330" s="3"/>
    </row>
    <row r="331" spans="1:16">
      <c r="B331" s="3"/>
      <c r="F331" s="3"/>
    </row>
    <row r="332" spans="1:16">
      <c r="B332" s="3"/>
      <c r="F332" s="3"/>
    </row>
    <row r="333" spans="1:16">
      <c r="B333" s="3"/>
      <c r="F333" s="3"/>
    </row>
    <row r="334" spans="1:16">
      <c r="B334" s="3"/>
      <c r="F334" s="3"/>
    </row>
    <row r="335" spans="1:16">
      <c r="B335" s="3"/>
      <c r="F335" s="3"/>
    </row>
    <row r="336" spans="1:16">
      <c r="B336" s="3"/>
      <c r="F336" s="3"/>
    </row>
    <row r="337" spans="2:6">
      <c r="B337" s="3"/>
      <c r="F337" s="3"/>
    </row>
    <row r="338" spans="2:6">
      <c r="B338" s="3"/>
      <c r="F338" s="3"/>
    </row>
    <row r="339" spans="2:6">
      <c r="B339" s="3"/>
      <c r="F339" s="3"/>
    </row>
    <row r="340" spans="2:6">
      <c r="B340" s="3"/>
      <c r="F340" s="3"/>
    </row>
    <row r="341" spans="2:6">
      <c r="B341" s="3"/>
      <c r="F341" s="3"/>
    </row>
    <row r="342" spans="2:6">
      <c r="B342" s="3"/>
      <c r="F342" s="3"/>
    </row>
    <row r="343" spans="2:6">
      <c r="B343" s="3"/>
      <c r="F343" s="3"/>
    </row>
    <row r="344" spans="2:6">
      <c r="B344" s="3"/>
      <c r="F344" s="3"/>
    </row>
    <row r="345" spans="2:6">
      <c r="B345" s="3"/>
      <c r="F345" s="3"/>
    </row>
    <row r="346" spans="2:6">
      <c r="B346" s="3"/>
      <c r="F346" s="3"/>
    </row>
    <row r="347" spans="2:6">
      <c r="B347" s="3"/>
      <c r="F347" s="3"/>
    </row>
    <row r="348" spans="2:6">
      <c r="B348" s="3"/>
      <c r="F348" s="3"/>
    </row>
    <row r="349" spans="2:6">
      <c r="B349" s="3"/>
      <c r="F349" s="3"/>
    </row>
    <row r="350" spans="2:6">
      <c r="B350" s="3"/>
      <c r="F350" s="3"/>
    </row>
    <row r="351" spans="2:6">
      <c r="B351" s="3"/>
      <c r="F351" s="3"/>
    </row>
    <row r="352" spans="2:6">
      <c r="B352" s="3"/>
      <c r="F352" s="3"/>
    </row>
    <row r="353" spans="2:6">
      <c r="B353" s="3"/>
      <c r="F353" s="3"/>
    </row>
    <row r="354" spans="2:6">
      <c r="B354" s="3"/>
      <c r="F354" s="3"/>
    </row>
    <row r="355" spans="2:6">
      <c r="B355" s="3"/>
      <c r="F355" s="3"/>
    </row>
    <row r="356" spans="2:6">
      <c r="B356" s="3"/>
      <c r="F356" s="3"/>
    </row>
    <row r="357" spans="2:6">
      <c r="B357" s="3"/>
      <c r="F357" s="3"/>
    </row>
    <row r="358" spans="2:6">
      <c r="B358" s="3"/>
      <c r="F358" s="3"/>
    </row>
    <row r="359" spans="2:6">
      <c r="B359" s="3"/>
      <c r="F359" s="3"/>
    </row>
    <row r="360" spans="2:6">
      <c r="B360" s="3"/>
      <c r="F360" s="3"/>
    </row>
    <row r="361" spans="2:6">
      <c r="B361" s="3"/>
      <c r="F361" s="3"/>
    </row>
    <row r="362" spans="2:6">
      <c r="B362" s="3"/>
      <c r="F362" s="3"/>
    </row>
    <row r="363" spans="2:6">
      <c r="B363" s="3"/>
      <c r="F363" s="3"/>
    </row>
    <row r="364" spans="2:6">
      <c r="B364" s="3"/>
      <c r="F364" s="3"/>
    </row>
    <row r="365" spans="2:6">
      <c r="B365" s="3"/>
      <c r="F365" s="3"/>
    </row>
    <row r="366" spans="2:6">
      <c r="B366" s="3"/>
      <c r="F366" s="3"/>
    </row>
    <row r="367" spans="2:6">
      <c r="B367" s="3"/>
      <c r="F367" s="3"/>
    </row>
    <row r="368" spans="2:6">
      <c r="B368" s="3"/>
      <c r="F368" s="3"/>
    </row>
    <row r="369" spans="2:6">
      <c r="B369" s="3"/>
      <c r="F369" s="3"/>
    </row>
    <row r="370" spans="2:6">
      <c r="B370" s="3"/>
      <c r="F370" s="3"/>
    </row>
    <row r="371" spans="2:6">
      <c r="B371" s="3"/>
      <c r="F371" s="3"/>
    </row>
    <row r="372" spans="2:6">
      <c r="B372" s="3"/>
      <c r="F372" s="3"/>
    </row>
    <row r="373" spans="2:6">
      <c r="B373" s="3"/>
      <c r="F373" s="3"/>
    </row>
    <row r="374" spans="2:6">
      <c r="B374" s="3"/>
      <c r="F374" s="3"/>
    </row>
    <row r="375" spans="2:6">
      <c r="B375" s="3"/>
      <c r="F375" s="3"/>
    </row>
    <row r="376" spans="2:6">
      <c r="B376" s="3"/>
      <c r="F376" s="3"/>
    </row>
    <row r="377" spans="2:6">
      <c r="B377" s="3"/>
      <c r="F377" s="3"/>
    </row>
    <row r="378" spans="2:6">
      <c r="B378" s="3"/>
      <c r="F378" s="3"/>
    </row>
    <row r="379" spans="2:6">
      <c r="B379" s="3"/>
      <c r="F379" s="3"/>
    </row>
    <row r="380" spans="2:6">
      <c r="B380" s="3"/>
      <c r="F380" s="3"/>
    </row>
    <row r="381" spans="2:6">
      <c r="B381" s="3"/>
      <c r="F381" s="3"/>
    </row>
    <row r="382" spans="2:6">
      <c r="B382" s="3"/>
      <c r="F382" s="3"/>
    </row>
    <row r="383" spans="2:6">
      <c r="B383" s="3"/>
      <c r="F383" s="3"/>
    </row>
    <row r="384" spans="2:6">
      <c r="B384" s="3"/>
      <c r="F384" s="3"/>
    </row>
    <row r="385" spans="2:6">
      <c r="B385" s="3"/>
      <c r="F385" s="3"/>
    </row>
    <row r="386" spans="2:6">
      <c r="B386" s="3"/>
      <c r="F386" s="3"/>
    </row>
    <row r="387" spans="2:6">
      <c r="B387" s="3"/>
      <c r="F387" s="3"/>
    </row>
    <row r="388" spans="2:6">
      <c r="B388" s="3"/>
      <c r="F388" s="3"/>
    </row>
    <row r="389" spans="2:6">
      <c r="B389" s="3"/>
      <c r="F389" s="3"/>
    </row>
    <row r="390" spans="2:6">
      <c r="B390" s="3"/>
      <c r="F390" s="3"/>
    </row>
    <row r="391" spans="2:6">
      <c r="B391" s="3"/>
      <c r="F391" s="3"/>
    </row>
    <row r="392" spans="2:6">
      <c r="B392" s="3"/>
      <c r="F392" s="3"/>
    </row>
    <row r="393" spans="2:6">
      <c r="B393" s="3"/>
      <c r="F393" s="3"/>
    </row>
    <row r="394" spans="2:6">
      <c r="B394" s="3"/>
      <c r="F394" s="3"/>
    </row>
    <row r="395" spans="2:6">
      <c r="B395" s="3"/>
      <c r="F395" s="3"/>
    </row>
    <row r="396" spans="2:6">
      <c r="B396" s="3"/>
      <c r="F396" s="3"/>
    </row>
    <row r="397" spans="2:6">
      <c r="B397" s="3"/>
      <c r="F397" s="3"/>
    </row>
    <row r="398" spans="2:6">
      <c r="B398" s="3"/>
      <c r="F398" s="3"/>
    </row>
    <row r="399" spans="2:6">
      <c r="B399" s="3"/>
      <c r="F399" s="3"/>
    </row>
    <row r="400" spans="2:6">
      <c r="B400" s="3"/>
      <c r="F400" s="3"/>
    </row>
    <row r="401" spans="2:6">
      <c r="B401" s="3"/>
      <c r="F401" s="3"/>
    </row>
    <row r="402" spans="2:6">
      <c r="B402" s="3"/>
      <c r="F402" s="3"/>
    </row>
    <row r="403" spans="2:6">
      <c r="B403" s="3"/>
      <c r="F403" s="3"/>
    </row>
    <row r="404" spans="2:6">
      <c r="B404" s="3"/>
      <c r="F404" s="3"/>
    </row>
    <row r="405" spans="2:6">
      <c r="B405" s="3"/>
      <c r="F405" s="3"/>
    </row>
    <row r="406" spans="2:6">
      <c r="B406" s="3"/>
      <c r="F406" s="3"/>
    </row>
    <row r="407" spans="2:6">
      <c r="B407" s="3"/>
      <c r="F407" s="3"/>
    </row>
    <row r="408" spans="2:6">
      <c r="B408" s="3"/>
      <c r="F408" s="3"/>
    </row>
    <row r="409" spans="2:6">
      <c r="B409" s="3"/>
      <c r="F409" s="3"/>
    </row>
    <row r="410" spans="2:6">
      <c r="B410" s="3"/>
      <c r="F410" s="3"/>
    </row>
    <row r="411" spans="2:6">
      <c r="B411" s="3"/>
      <c r="F411" s="3"/>
    </row>
    <row r="412" spans="2:6">
      <c r="B412" s="3"/>
      <c r="F412" s="3"/>
    </row>
    <row r="413" spans="2:6">
      <c r="B413" s="3"/>
      <c r="F413" s="3"/>
    </row>
    <row r="414" spans="2:6">
      <c r="B414" s="3"/>
      <c r="F414" s="3"/>
    </row>
    <row r="415" spans="2:6">
      <c r="B415" s="3"/>
      <c r="F415" s="3"/>
    </row>
    <row r="416" spans="2:6">
      <c r="B416" s="3"/>
      <c r="F416" s="3"/>
    </row>
    <row r="417" spans="2:6">
      <c r="B417" s="3"/>
      <c r="F417" s="3"/>
    </row>
    <row r="418" spans="2:6">
      <c r="B418" s="3"/>
      <c r="F418" s="3"/>
    </row>
    <row r="419" spans="2:6">
      <c r="B419" s="3"/>
      <c r="F419" s="3"/>
    </row>
    <row r="420" spans="2:6">
      <c r="B420" s="3"/>
      <c r="F420" s="3"/>
    </row>
    <row r="421" spans="2:6">
      <c r="B421" s="3"/>
      <c r="F421" s="3"/>
    </row>
    <row r="422" spans="2:6">
      <c r="B422" s="3"/>
      <c r="F422" s="3"/>
    </row>
    <row r="423" spans="2:6">
      <c r="B423" s="3"/>
      <c r="F423" s="3"/>
    </row>
    <row r="424" spans="2:6">
      <c r="B424" s="3"/>
      <c r="F424" s="3"/>
    </row>
    <row r="425" spans="2:6">
      <c r="B425" s="3"/>
      <c r="F425" s="3"/>
    </row>
    <row r="426" spans="2:6">
      <c r="B426" s="3"/>
      <c r="F426" s="3"/>
    </row>
    <row r="427" spans="2:6">
      <c r="B427" s="3"/>
      <c r="F427" s="3"/>
    </row>
    <row r="428" spans="2:6">
      <c r="B428" s="3"/>
      <c r="F428" s="3"/>
    </row>
    <row r="429" spans="2:6">
      <c r="B429" s="3"/>
      <c r="F429" s="3"/>
    </row>
    <row r="430" spans="2:6">
      <c r="B430" s="3"/>
      <c r="F430" s="3"/>
    </row>
    <row r="431" spans="2:6">
      <c r="B431" s="3"/>
      <c r="F431" s="3"/>
    </row>
    <row r="432" spans="2:6">
      <c r="B432" s="3"/>
      <c r="F432" s="3"/>
    </row>
    <row r="433" spans="2:6">
      <c r="B433" s="3"/>
      <c r="F433" s="3"/>
    </row>
    <row r="434" spans="2:6">
      <c r="B434" s="3"/>
      <c r="F434" s="3"/>
    </row>
    <row r="435" spans="2:6">
      <c r="B435" s="3"/>
      <c r="F435" s="3"/>
    </row>
    <row r="436" spans="2:6">
      <c r="B436" s="3"/>
      <c r="F436" s="3"/>
    </row>
    <row r="437" spans="2:6">
      <c r="B437" s="3"/>
      <c r="F437" s="3"/>
    </row>
    <row r="438" spans="2:6">
      <c r="B438" s="3"/>
      <c r="F438" s="3"/>
    </row>
    <row r="439" spans="2:6">
      <c r="B439" s="3"/>
      <c r="F439" s="3"/>
    </row>
    <row r="440" spans="2:6">
      <c r="B440" s="3"/>
      <c r="F440" s="3"/>
    </row>
    <row r="441" spans="2:6">
      <c r="B441" s="3"/>
      <c r="F441" s="3"/>
    </row>
    <row r="442" spans="2:6">
      <c r="B442" s="3"/>
      <c r="F442" s="3"/>
    </row>
    <row r="443" spans="2:6">
      <c r="B443" s="3"/>
      <c r="F443" s="3"/>
    </row>
    <row r="444" spans="2:6">
      <c r="B444" s="3"/>
      <c r="F444" s="3"/>
    </row>
    <row r="445" spans="2:6">
      <c r="B445" s="3"/>
      <c r="F445" s="3"/>
    </row>
    <row r="446" spans="2:6">
      <c r="B446" s="3"/>
      <c r="F446" s="3"/>
    </row>
    <row r="447" spans="2:6">
      <c r="B447" s="3"/>
      <c r="F447" s="3"/>
    </row>
    <row r="448" spans="2:6">
      <c r="B448" s="3"/>
      <c r="F448" s="3"/>
    </row>
    <row r="449" spans="2:6">
      <c r="B449" s="3"/>
      <c r="F449" s="3"/>
    </row>
    <row r="450" spans="2:6">
      <c r="B450" s="3"/>
      <c r="F450" s="3"/>
    </row>
    <row r="451" spans="2:6">
      <c r="B451" s="3"/>
      <c r="F451" s="3"/>
    </row>
    <row r="452" spans="2:6">
      <c r="B452" s="3"/>
      <c r="F452" s="3"/>
    </row>
    <row r="453" spans="2:6">
      <c r="B453" s="3"/>
      <c r="F453" s="3"/>
    </row>
    <row r="454" spans="2:6">
      <c r="B454" s="3"/>
      <c r="F454" s="3"/>
    </row>
    <row r="455" spans="2:6">
      <c r="B455" s="3"/>
      <c r="F455" s="3"/>
    </row>
    <row r="456" spans="2:6">
      <c r="B456" s="3"/>
      <c r="F456" s="3"/>
    </row>
    <row r="457" spans="2:6">
      <c r="B457" s="3"/>
      <c r="F457" s="3"/>
    </row>
    <row r="458" spans="2:6">
      <c r="B458" s="3"/>
      <c r="F458" s="3"/>
    </row>
    <row r="459" spans="2:6">
      <c r="B459" s="3"/>
      <c r="F459" s="3"/>
    </row>
    <row r="460" spans="2:6">
      <c r="B460" s="3"/>
      <c r="F460" s="3"/>
    </row>
    <row r="461" spans="2:6">
      <c r="B461" s="3"/>
      <c r="F461" s="3"/>
    </row>
    <row r="462" spans="2:6">
      <c r="B462" s="3"/>
      <c r="F462" s="3"/>
    </row>
    <row r="463" spans="2:6">
      <c r="B463" s="3"/>
      <c r="F463" s="3"/>
    </row>
    <row r="464" spans="2:6">
      <c r="B464" s="3"/>
      <c r="F464" s="3"/>
    </row>
    <row r="465" spans="2:6">
      <c r="B465" s="3"/>
      <c r="F465" s="3"/>
    </row>
    <row r="466" spans="2:6">
      <c r="B466" s="3"/>
      <c r="F466" s="3"/>
    </row>
    <row r="467" spans="2:6">
      <c r="B467" s="3"/>
      <c r="F467" s="3"/>
    </row>
    <row r="468" spans="2:6">
      <c r="B468" s="3"/>
      <c r="F468" s="3"/>
    </row>
    <row r="469" spans="2:6">
      <c r="B469" s="3"/>
      <c r="F469" s="3"/>
    </row>
    <row r="470" spans="2:6">
      <c r="B470" s="3"/>
      <c r="F470" s="3"/>
    </row>
    <row r="471" spans="2:6">
      <c r="B471" s="3"/>
      <c r="F471" s="3"/>
    </row>
    <row r="472" spans="2:6">
      <c r="B472" s="3"/>
      <c r="F472" s="3"/>
    </row>
    <row r="473" spans="2:6">
      <c r="B473" s="3"/>
      <c r="F473" s="3"/>
    </row>
    <row r="474" spans="2:6">
      <c r="B474" s="3"/>
      <c r="F474" s="3"/>
    </row>
    <row r="475" spans="2:6">
      <c r="B475" s="3"/>
      <c r="F475" s="3"/>
    </row>
    <row r="476" spans="2:6">
      <c r="B476" s="3"/>
      <c r="F476" s="3"/>
    </row>
    <row r="477" spans="2:6">
      <c r="B477" s="3"/>
      <c r="F477" s="3"/>
    </row>
    <row r="478" spans="2:6">
      <c r="B478" s="3"/>
      <c r="F478" s="3"/>
    </row>
    <row r="479" spans="2:6">
      <c r="B479" s="3"/>
      <c r="F479" s="3"/>
    </row>
    <row r="480" spans="2:6">
      <c r="B480" s="3"/>
      <c r="F480" s="3"/>
    </row>
    <row r="481" spans="2:6">
      <c r="B481" s="3"/>
      <c r="F481" s="3"/>
    </row>
    <row r="482" spans="2:6">
      <c r="B482" s="3"/>
      <c r="F482" s="3"/>
    </row>
    <row r="483" spans="2:6">
      <c r="B483" s="3"/>
      <c r="F483" s="3"/>
    </row>
    <row r="484" spans="2:6">
      <c r="B484" s="3"/>
      <c r="F484" s="3"/>
    </row>
    <row r="485" spans="2:6">
      <c r="B485" s="3"/>
      <c r="F485" s="3"/>
    </row>
    <row r="486" spans="2:6">
      <c r="B486" s="3"/>
      <c r="F486" s="3"/>
    </row>
    <row r="487" spans="2:6">
      <c r="B487" s="3"/>
      <c r="F487" s="3"/>
    </row>
    <row r="488" spans="2:6">
      <c r="B488" s="3"/>
      <c r="F488" s="3"/>
    </row>
    <row r="489" spans="2:6">
      <c r="B489" s="3"/>
      <c r="F489" s="3"/>
    </row>
    <row r="490" spans="2:6">
      <c r="B490" s="3"/>
      <c r="F490" s="3"/>
    </row>
    <row r="491" spans="2:6">
      <c r="B491" s="3"/>
      <c r="F491" s="3"/>
    </row>
    <row r="492" spans="2:6">
      <c r="B492" s="3"/>
      <c r="F492" s="3"/>
    </row>
    <row r="493" spans="2:6">
      <c r="B493" s="3"/>
      <c r="F493" s="3"/>
    </row>
    <row r="494" spans="2:6">
      <c r="B494" s="3"/>
      <c r="F494" s="3"/>
    </row>
    <row r="495" spans="2:6">
      <c r="B495" s="3"/>
      <c r="F495" s="3"/>
    </row>
    <row r="496" spans="2:6">
      <c r="B496" s="3"/>
      <c r="F496" s="3"/>
    </row>
    <row r="497" spans="2:6">
      <c r="B497" s="3"/>
      <c r="F497" s="3"/>
    </row>
    <row r="498" spans="2:6">
      <c r="B498" s="3"/>
      <c r="F498" s="3"/>
    </row>
    <row r="499" spans="2:6">
      <c r="B499" s="3"/>
      <c r="F499" s="3"/>
    </row>
    <row r="500" spans="2:6">
      <c r="B500" s="3"/>
      <c r="F500" s="3"/>
    </row>
    <row r="501" spans="2:6">
      <c r="B501" s="3"/>
      <c r="F501" s="3"/>
    </row>
    <row r="502" spans="2:6">
      <c r="B502" s="3"/>
      <c r="F502" s="3"/>
    </row>
    <row r="503" spans="2:6">
      <c r="B503" s="3"/>
      <c r="F503" s="3"/>
    </row>
    <row r="504" spans="2:6">
      <c r="B504" s="3"/>
      <c r="F504" s="3"/>
    </row>
    <row r="505" spans="2:6">
      <c r="B505" s="3"/>
      <c r="F505" s="3"/>
    </row>
    <row r="506" spans="2:6">
      <c r="B506" s="3"/>
      <c r="F506" s="3"/>
    </row>
    <row r="507" spans="2:6">
      <c r="B507" s="3"/>
      <c r="F507" s="3"/>
    </row>
    <row r="508" spans="2:6">
      <c r="B508" s="3"/>
      <c r="F508" s="3"/>
    </row>
    <row r="509" spans="2:6">
      <c r="B509" s="3"/>
      <c r="F509" s="3"/>
    </row>
    <row r="510" spans="2:6">
      <c r="B510" s="3"/>
      <c r="F510" s="3"/>
    </row>
    <row r="511" spans="2:6">
      <c r="B511" s="3"/>
      <c r="F511" s="3"/>
    </row>
    <row r="512" spans="2:6">
      <c r="B512" s="3"/>
      <c r="F512" s="3"/>
    </row>
    <row r="513" spans="2:6">
      <c r="B513" s="3"/>
      <c r="F513" s="3"/>
    </row>
    <row r="514" spans="2:6">
      <c r="B514" s="3"/>
      <c r="F514" s="3"/>
    </row>
    <row r="515" spans="2:6">
      <c r="B515" s="3"/>
      <c r="F515" s="3"/>
    </row>
    <row r="516" spans="2:6">
      <c r="B516" s="3"/>
      <c r="F516" s="3"/>
    </row>
    <row r="517" spans="2:6">
      <c r="B517" s="3"/>
      <c r="F517" s="3"/>
    </row>
    <row r="518" spans="2:6">
      <c r="B518" s="3"/>
      <c r="F518" s="3"/>
    </row>
    <row r="519" spans="2:6">
      <c r="B519" s="3"/>
      <c r="F519" s="3"/>
    </row>
    <row r="520" spans="2:6">
      <c r="B520" s="3"/>
      <c r="F520" s="3"/>
    </row>
    <row r="521" spans="2:6">
      <c r="B521" s="3"/>
      <c r="F521" s="3"/>
    </row>
    <row r="522" spans="2:6">
      <c r="B522" s="3"/>
      <c r="F522" s="3"/>
    </row>
    <row r="523" spans="2:6">
      <c r="B523" s="3"/>
      <c r="F523" s="3"/>
    </row>
    <row r="524" spans="2:6">
      <c r="B524" s="3"/>
      <c r="F524" s="3"/>
    </row>
    <row r="525" spans="2:6">
      <c r="B525" s="3"/>
      <c r="F525" s="3"/>
    </row>
    <row r="526" spans="2:6">
      <c r="B526" s="3"/>
      <c r="F526" s="3"/>
    </row>
    <row r="527" spans="2:6">
      <c r="B527" s="3"/>
      <c r="F527" s="3"/>
    </row>
    <row r="528" spans="2:6">
      <c r="B528" s="3"/>
      <c r="F528" s="3"/>
    </row>
    <row r="529" spans="2:6">
      <c r="B529" s="3"/>
      <c r="F529" s="3"/>
    </row>
    <row r="530" spans="2:6">
      <c r="B530" s="3"/>
      <c r="F530" s="3"/>
    </row>
    <row r="531" spans="2:6">
      <c r="B531" s="3"/>
      <c r="F531" s="3"/>
    </row>
    <row r="532" spans="2:6">
      <c r="B532" s="3"/>
      <c r="F532" s="3"/>
    </row>
    <row r="533" spans="2:6">
      <c r="B533" s="3"/>
      <c r="F533" s="3"/>
    </row>
    <row r="534" spans="2:6">
      <c r="B534" s="3"/>
      <c r="F534" s="3"/>
    </row>
    <row r="535" spans="2:6">
      <c r="B535" s="3"/>
      <c r="F535" s="3"/>
    </row>
    <row r="536" spans="2:6">
      <c r="B536" s="3"/>
      <c r="F536" s="3"/>
    </row>
    <row r="537" spans="2:6">
      <c r="B537" s="3"/>
      <c r="F537" s="3"/>
    </row>
    <row r="538" spans="2:6">
      <c r="B538" s="3"/>
      <c r="F538" s="3"/>
    </row>
    <row r="539" spans="2:6">
      <c r="B539" s="3"/>
      <c r="F539" s="3"/>
    </row>
    <row r="540" spans="2:6">
      <c r="B540" s="3"/>
      <c r="F540" s="3"/>
    </row>
    <row r="541" spans="2:6">
      <c r="B541" s="3"/>
      <c r="F541" s="3"/>
    </row>
    <row r="542" spans="2:6">
      <c r="B542" s="3"/>
      <c r="F542" s="3"/>
    </row>
    <row r="543" spans="2:6">
      <c r="B543" s="3"/>
      <c r="F543" s="3"/>
    </row>
    <row r="544" spans="2:6">
      <c r="B544" s="3"/>
      <c r="F544" s="3"/>
    </row>
    <row r="545" spans="2:6">
      <c r="B545" s="3"/>
      <c r="F545" s="3"/>
    </row>
    <row r="546" spans="2:6">
      <c r="B546" s="3"/>
      <c r="F546" s="3"/>
    </row>
    <row r="547" spans="2:6">
      <c r="B547" s="3"/>
      <c r="F547" s="3"/>
    </row>
    <row r="548" spans="2:6">
      <c r="B548" s="3"/>
      <c r="F548" s="3"/>
    </row>
    <row r="549" spans="2:6">
      <c r="B549" s="3"/>
      <c r="F549" s="3"/>
    </row>
    <row r="550" spans="2:6">
      <c r="B550" s="3"/>
      <c r="F550" s="3"/>
    </row>
    <row r="551" spans="2:6">
      <c r="B551" s="3"/>
      <c r="F551" s="3"/>
    </row>
    <row r="552" spans="2:6">
      <c r="B552" s="3"/>
      <c r="F552" s="3"/>
    </row>
    <row r="553" spans="2:6">
      <c r="B553" s="3"/>
      <c r="F553" s="3"/>
    </row>
    <row r="554" spans="2:6">
      <c r="B554" s="3"/>
      <c r="F554" s="3"/>
    </row>
    <row r="555" spans="2:6">
      <c r="B555" s="3"/>
      <c r="F555" s="3"/>
    </row>
    <row r="556" spans="2:6">
      <c r="B556" s="3"/>
      <c r="F556" s="3"/>
    </row>
    <row r="557" spans="2:6">
      <c r="B557" s="3"/>
      <c r="F557" s="3"/>
    </row>
    <row r="558" spans="2:6">
      <c r="B558" s="3"/>
      <c r="F558" s="3"/>
    </row>
    <row r="559" spans="2:6">
      <c r="B559" s="3"/>
      <c r="F559" s="3"/>
    </row>
    <row r="560" spans="2:6">
      <c r="B560" s="3"/>
      <c r="F560" s="3"/>
    </row>
    <row r="561" spans="2:6">
      <c r="B561" s="3"/>
      <c r="F561" s="3"/>
    </row>
    <row r="562" spans="2:6">
      <c r="B562" s="3"/>
      <c r="F562" s="3"/>
    </row>
    <row r="563" spans="2:6">
      <c r="B563" s="3"/>
      <c r="F563" s="3"/>
    </row>
    <row r="564" spans="2:6">
      <c r="B564" s="3"/>
      <c r="F564" s="3"/>
    </row>
    <row r="565" spans="2:6">
      <c r="B565" s="3"/>
      <c r="F565" s="3"/>
    </row>
    <row r="566" spans="2:6">
      <c r="B566" s="3"/>
      <c r="F566" s="3"/>
    </row>
    <row r="567" spans="2:6">
      <c r="B567" s="3"/>
      <c r="F567" s="3"/>
    </row>
    <row r="568" spans="2:6">
      <c r="B568" s="3"/>
      <c r="F568" s="3"/>
    </row>
    <row r="569" spans="2:6">
      <c r="B569" s="3"/>
      <c r="F569" s="3"/>
    </row>
    <row r="570" spans="2:6">
      <c r="B570" s="3"/>
      <c r="F570" s="3"/>
    </row>
    <row r="571" spans="2:6">
      <c r="B571" s="3"/>
      <c r="F571" s="3"/>
    </row>
    <row r="572" spans="2:6">
      <c r="B572" s="3"/>
      <c r="F572" s="3"/>
    </row>
    <row r="573" spans="2:6">
      <c r="B573" s="3"/>
      <c r="F573" s="3"/>
    </row>
    <row r="574" spans="2:6">
      <c r="B574" s="3"/>
      <c r="F574" s="3"/>
    </row>
    <row r="575" spans="2:6">
      <c r="B575" s="3"/>
      <c r="F575" s="3"/>
    </row>
    <row r="576" spans="2:6">
      <c r="B576" s="3"/>
      <c r="F576" s="3"/>
    </row>
    <row r="577" spans="2:6">
      <c r="B577" s="3"/>
      <c r="F577" s="3"/>
    </row>
    <row r="578" spans="2:6">
      <c r="B578" s="3"/>
      <c r="F578" s="3"/>
    </row>
    <row r="579" spans="2:6">
      <c r="B579" s="3"/>
      <c r="F579" s="3"/>
    </row>
    <row r="580" spans="2:6">
      <c r="B580" s="3"/>
      <c r="F580" s="3"/>
    </row>
    <row r="581" spans="2:6">
      <c r="B581" s="3"/>
      <c r="F581" s="3"/>
    </row>
    <row r="582" spans="2:6">
      <c r="B582" s="3"/>
      <c r="F582" s="3"/>
    </row>
    <row r="583" spans="2:6">
      <c r="B583" s="3"/>
      <c r="F583" s="3"/>
    </row>
    <row r="584" spans="2:6">
      <c r="B584" s="3"/>
      <c r="F584" s="3"/>
    </row>
    <row r="585" spans="2:6">
      <c r="B585" s="3"/>
      <c r="F585" s="3"/>
    </row>
    <row r="586" spans="2:6">
      <c r="B586" s="3"/>
      <c r="F586" s="3"/>
    </row>
    <row r="587" spans="2:6">
      <c r="B587" s="3"/>
      <c r="F587" s="3"/>
    </row>
    <row r="588" spans="2:6">
      <c r="B588" s="3"/>
      <c r="F588" s="3"/>
    </row>
    <row r="589" spans="2:6">
      <c r="B589" s="3"/>
      <c r="F589" s="3"/>
    </row>
    <row r="590" spans="2:6">
      <c r="B590" s="3"/>
      <c r="F590" s="3"/>
    </row>
    <row r="591" spans="2:6">
      <c r="B591" s="3"/>
      <c r="F591" s="3"/>
    </row>
    <row r="592" spans="2:6">
      <c r="B592" s="3"/>
      <c r="F592" s="3"/>
    </row>
    <row r="593" spans="2:6">
      <c r="B593" s="3"/>
      <c r="F593" s="3"/>
    </row>
    <row r="594" spans="2:6">
      <c r="B594" s="3"/>
      <c r="F594" s="3"/>
    </row>
    <row r="595" spans="2:6">
      <c r="B595" s="3"/>
      <c r="F595" s="3"/>
    </row>
    <row r="596" spans="2:6">
      <c r="B596" s="3"/>
      <c r="F596" s="3"/>
    </row>
    <row r="597" spans="2:6">
      <c r="B597" s="3"/>
      <c r="F597" s="3"/>
    </row>
    <row r="598" spans="2:6">
      <c r="B598" s="3"/>
      <c r="F598" s="3"/>
    </row>
    <row r="599" spans="2:6">
      <c r="B599" s="3"/>
      <c r="F599" s="3"/>
    </row>
    <row r="600" spans="2:6">
      <c r="B600" s="3"/>
      <c r="F600" s="3"/>
    </row>
    <row r="601" spans="2:6">
      <c r="B601" s="3"/>
      <c r="F601" s="3"/>
    </row>
    <row r="602" spans="2:6">
      <c r="B602" s="3"/>
      <c r="F602" s="3"/>
    </row>
    <row r="603" spans="2:6">
      <c r="B603" s="3"/>
      <c r="F603" s="3"/>
    </row>
    <row r="604" spans="2:6">
      <c r="B604" s="3"/>
      <c r="F604" s="3"/>
    </row>
    <row r="605" spans="2:6">
      <c r="B605" s="3"/>
      <c r="F605" s="3"/>
    </row>
    <row r="606" spans="2:6">
      <c r="B606" s="3"/>
      <c r="F606" s="3"/>
    </row>
    <row r="607" spans="2:6">
      <c r="B607" s="3"/>
      <c r="F607" s="3"/>
    </row>
    <row r="608" spans="2:6">
      <c r="B608" s="3"/>
      <c r="F608" s="3"/>
    </row>
    <row r="609" spans="2:6">
      <c r="B609" s="3"/>
      <c r="F609" s="3"/>
    </row>
    <row r="610" spans="2:6">
      <c r="B610" s="3"/>
      <c r="F610" s="3"/>
    </row>
    <row r="611" spans="2:6">
      <c r="B611" s="3"/>
      <c r="F611" s="3"/>
    </row>
    <row r="612" spans="2:6">
      <c r="B612" s="3"/>
      <c r="F612" s="3"/>
    </row>
    <row r="613" spans="2:6">
      <c r="B613" s="3"/>
      <c r="F613" s="3"/>
    </row>
    <row r="614" spans="2:6">
      <c r="B614" s="3"/>
      <c r="F614" s="3"/>
    </row>
    <row r="615" spans="2:6">
      <c r="B615" s="3"/>
      <c r="F615" s="3"/>
    </row>
    <row r="616" spans="2:6">
      <c r="B616" s="3"/>
      <c r="F616" s="3"/>
    </row>
    <row r="617" spans="2:6">
      <c r="B617" s="3"/>
      <c r="F617" s="3"/>
    </row>
    <row r="618" spans="2:6">
      <c r="B618" s="3"/>
      <c r="F618" s="3"/>
    </row>
    <row r="619" spans="2:6">
      <c r="B619" s="3"/>
      <c r="F619" s="3"/>
    </row>
    <row r="620" spans="2:6">
      <c r="B620" s="3"/>
      <c r="F620" s="3"/>
    </row>
    <row r="621" spans="2:6">
      <c r="B621" s="3"/>
      <c r="F621" s="3"/>
    </row>
    <row r="622" spans="2:6">
      <c r="B622" s="3"/>
      <c r="F622" s="3"/>
    </row>
    <row r="623" spans="2:6">
      <c r="B623" s="3"/>
      <c r="F623" s="3"/>
    </row>
    <row r="624" spans="2:6">
      <c r="B624" s="3"/>
      <c r="F624" s="3"/>
    </row>
    <row r="625" spans="2:6">
      <c r="B625" s="3"/>
      <c r="F625" s="3"/>
    </row>
    <row r="626" spans="2:6">
      <c r="B626" s="3"/>
      <c r="F626" s="3"/>
    </row>
    <row r="627" spans="2:6">
      <c r="B627" s="3"/>
      <c r="F627" s="3"/>
    </row>
    <row r="628" spans="2:6">
      <c r="B628" s="3"/>
      <c r="F628" s="3"/>
    </row>
    <row r="629" spans="2:6">
      <c r="B629" s="3"/>
      <c r="F629" s="3"/>
    </row>
    <row r="630" spans="2:6">
      <c r="B630" s="3"/>
      <c r="F630" s="3"/>
    </row>
    <row r="631" spans="2:6">
      <c r="B631" s="3"/>
      <c r="F631" s="3"/>
    </row>
    <row r="632" spans="2:6">
      <c r="B632" s="3"/>
      <c r="F632" s="3"/>
    </row>
    <row r="633" spans="2:6">
      <c r="B633" s="3"/>
      <c r="F633" s="3"/>
    </row>
    <row r="634" spans="2:6">
      <c r="B634" s="3"/>
      <c r="F634" s="3"/>
    </row>
    <row r="635" spans="2:6">
      <c r="B635" s="3"/>
      <c r="F635" s="3"/>
    </row>
    <row r="636" spans="2:6">
      <c r="B636" s="3"/>
      <c r="F636" s="3"/>
    </row>
    <row r="637" spans="2:6">
      <c r="B637" s="3"/>
      <c r="F637" s="3"/>
    </row>
    <row r="638" spans="2:6">
      <c r="B638" s="3"/>
      <c r="F638" s="3"/>
    </row>
    <row r="639" spans="2:6">
      <c r="B639" s="3"/>
      <c r="F639" s="3"/>
    </row>
    <row r="640" spans="2:6">
      <c r="B640" s="3"/>
      <c r="F640" s="3"/>
    </row>
    <row r="641" spans="2:6">
      <c r="B641" s="3"/>
      <c r="F641" s="3"/>
    </row>
    <row r="642" spans="2:6">
      <c r="B642" s="3"/>
      <c r="F642" s="3"/>
    </row>
    <row r="643" spans="2:6">
      <c r="B643" s="3"/>
      <c r="F643" s="3"/>
    </row>
    <row r="644" spans="2:6">
      <c r="B644" s="3"/>
      <c r="F644" s="3"/>
    </row>
    <row r="645" spans="2:6">
      <c r="B645" s="3"/>
      <c r="F645" s="3"/>
    </row>
    <row r="646" spans="2:6">
      <c r="B646" s="3"/>
      <c r="F646" s="3"/>
    </row>
    <row r="647" spans="2:6">
      <c r="B647" s="3"/>
      <c r="F647" s="3"/>
    </row>
    <row r="648" spans="2:6">
      <c r="B648" s="3"/>
      <c r="F648" s="3"/>
    </row>
    <row r="649" spans="2:6">
      <c r="B649" s="3"/>
      <c r="F649" s="3"/>
    </row>
    <row r="650" spans="2:6">
      <c r="B650" s="3"/>
      <c r="F650" s="3"/>
    </row>
    <row r="651" spans="2:6">
      <c r="B651" s="3"/>
      <c r="F651" s="3"/>
    </row>
    <row r="652" spans="2:6">
      <c r="B652" s="3"/>
      <c r="F652" s="3"/>
    </row>
    <row r="653" spans="2:6">
      <c r="B653" s="3"/>
      <c r="F653" s="3"/>
    </row>
    <row r="654" spans="2:6">
      <c r="B654" s="3"/>
      <c r="F654" s="3"/>
    </row>
    <row r="655" spans="2:6">
      <c r="B655" s="3"/>
      <c r="F655" s="3"/>
    </row>
    <row r="656" spans="2:6">
      <c r="B656" s="3"/>
      <c r="F656" s="3"/>
    </row>
    <row r="657" spans="2:6">
      <c r="B657" s="3"/>
      <c r="F657" s="3"/>
    </row>
    <row r="658" spans="2:6">
      <c r="B658" s="3"/>
      <c r="F658" s="3"/>
    </row>
    <row r="659" spans="2:6">
      <c r="B659" s="3"/>
      <c r="F659" s="3"/>
    </row>
    <row r="660" spans="2:6">
      <c r="B660" s="3"/>
      <c r="F660" s="3"/>
    </row>
    <row r="661" spans="2:6">
      <c r="B661" s="3"/>
      <c r="F661" s="3"/>
    </row>
    <row r="662" spans="2:6">
      <c r="B662" s="3"/>
      <c r="F662" s="3"/>
    </row>
    <row r="663" spans="2:6">
      <c r="B663" s="3"/>
      <c r="F663" s="3"/>
    </row>
    <row r="664" spans="2:6">
      <c r="B664" s="3"/>
      <c r="F664" s="3"/>
    </row>
    <row r="665" spans="2:6">
      <c r="B665" s="3"/>
      <c r="F665" s="3"/>
    </row>
    <row r="666" spans="2:6">
      <c r="B666" s="3"/>
      <c r="F666" s="3"/>
    </row>
    <row r="667" spans="2:6">
      <c r="B667" s="3"/>
      <c r="F667" s="3"/>
    </row>
    <row r="668" spans="2:6">
      <c r="B668" s="3"/>
      <c r="F668" s="3"/>
    </row>
    <row r="669" spans="2:6">
      <c r="B669" s="3"/>
      <c r="F669" s="3"/>
    </row>
    <row r="670" spans="2:6">
      <c r="B670" s="3"/>
      <c r="F670" s="3"/>
    </row>
    <row r="671" spans="2:6">
      <c r="B671" s="3"/>
      <c r="F671" s="3"/>
    </row>
    <row r="672" spans="2:6">
      <c r="B672" s="3"/>
      <c r="F672" s="3"/>
    </row>
    <row r="673" spans="2:6">
      <c r="B673" s="3"/>
      <c r="F673" s="3"/>
    </row>
    <row r="674" spans="2:6">
      <c r="B674" s="3"/>
      <c r="F674" s="3"/>
    </row>
    <row r="675" spans="2:6">
      <c r="B675" s="3"/>
      <c r="F675" s="3"/>
    </row>
    <row r="676" spans="2:6">
      <c r="B676" s="3"/>
      <c r="F676" s="3"/>
    </row>
    <row r="677" spans="2:6">
      <c r="B677" s="3"/>
      <c r="F677" s="3"/>
    </row>
    <row r="678" spans="2:6">
      <c r="B678" s="3"/>
      <c r="F678" s="3"/>
    </row>
    <row r="679" spans="2:6">
      <c r="B679" s="3"/>
      <c r="F679" s="3"/>
    </row>
    <row r="680" spans="2:6">
      <c r="B680" s="3"/>
      <c r="F680" s="3"/>
    </row>
    <row r="681" spans="2:6">
      <c r="B681" s="3"/>
      <c r="F681" s="3"/>
    </row>
    <row r="682" spans="2:6">
      <c r="B682" s="3"/>
      <c r="F682" s="3"/>
    </row>
    <row r="683" spans="2:6">
      <c r="B683" s="3"/>
      <c r="F683" s="3"/>
    </row>
    <row r="684" spans="2:6">
      <c r="B684" s="3"/>
      <c r="F684" s="3"/>
    </row>
    <row r="685" spans="2:6">
      <c r="B685" s="3"/>
      <c r="F685" s="3"/>
    </row>
    <row r="686" spans="2:6">
      <c r="B686" s="3"/>
      <c r="F686" s="3"/>
    </row>
    <row r="687" spans="2:6">
      <c r="B687" s="3"/>
      <c r="F687" s="3"/>
    </row>
    <row r="688" spans="2:6">
      <c r="B688" s="3"/>
      <c r="F688" s="3"/>
    </row>
    <row r="689" spans="2:6">
      <c r="B689" s="3"/>
      <c r="F689" s="3"/>
    </row>
    <row r="690" spans="2:6">
      <c r="B690" s="3"/>
      <c r="F690" s="3"/>
    </row>
    <row r="691" spans="2:6">
      <c r="B691" s="3"/>
      <c r="F691" s="3"/>
    </row>
    <row r="692" spans="2:6">
      <c r="B692" s="3"/>
      <c r="F692" s="3"/>
    </row>
    <row r="693" spans="2:6">
      <c r="B693" s="3"/>
      <c r="F693" s="3"/>
    </row>
    <row r="694" spans="2:6">
      <c r="B694" s="3"/>
      <c r="F694" s="3"/>
    </row>
    <row r="695" spans="2:6">
      <c r="B695" s="3"/>
      <c r="F695" s="3"/>
    </row>
    <row r="696" spans="2:6">
      <c r="B696" s="3"/>
      <c r="F696" s="3"/>
    </row>
    <row r="697" spans="2:6">
      <c r="B697" s="3"/>
      <c r="F697" s="3"/>
    </row>
    <row r="698" spans="2:6">
      <c r="B698" s="3"/>
      <c r="F698" s="3"/>
    </row>
    <row r="699" spans="2:6">
      <c r="B699" s="3"/>
      <c r="F699" s="3"/>
    </row>
    <row r="700" spans="2:6">
      <c r="B700" s="3"/>
      <c r="F700" s="3"/>
    </row>
    <row r="701" spans="2:6">
      <c r="B701" s="3"/>
      <c r="F701" s="3"/>
    </row>
    <row r="702" spans="2:6">
      <c r="B702" s="3"/>
      <c r="F702" s="3"/>
    </row>
    <row r="703" spans="2:6">
      <c r="B703" s="3"/>
      <c r="F703" s="3"/>
    </row>
    <row r="704" spans="2:6">
      <c r="B704" s="3"/>
      <c r="F704" s="3"/>
    </row>
    <row r="705" spans="2:6">
      <c r="B705" s="3"/>
      <c r="F705" s="3"/>
    </row>
    <row r="706" spans="2:6">
      <c r="B706" s="3"/>
      <c r="F706" s="3"/>
    </row>
    <row r="707" spans="2:6">
      <c r="B707" s="3"/>
      <c r="F707" s="3"/>
    </row>
    <row r="708" spans="2:6">
      <c r="B708" s="3"/>
      <c r="F708" s="3"/>
    </row>
    <row r="709" spans="2:6">
      <c r="B709" s="3"/>
      <c r="F709" s="3"/>
    </row>
    <row r="710" spans="2:6">
      <c r="B710" s="3"/>
      <c r="F710" s="3"/>
    </row>
    <row r="711" spans="2:6">
      <c r="B711" s="3"/>
      <c r="F711" s="3"/>
    </row>
    <row r="712" spans="2:6">
      <c r="B712" s="3"/>
      <c r="F712" s="3"/>
    </row>
    <row r="713" spans="2:6">
      <c r="B713" s="3"/>
      <c r="F713" s="3"/>
    </row>
    <row r="714" spans="2:6">
      <c r="B714" s="3"/>
      <c r="F714" s="3"/>
    </row>
    <row r="715" spans="2:6">
      <c r="B715" s="3"/>
      <c r="F715" s="3"/>
    </row>
    <row r="716" spans="2:6">
      <c r="B716" s="3"/>
      <c r="F716" s="3"/>
    </row>
    <row r="717" spans="2:6">
      <c r="B717" s="3"/>
      <c r="F717" s="3"/>
    </row>
    <row r="718" spans="2:6">
      <c r="B718" s="3"/>
      <c r="F718" s="3"/>
    </row>
    <row r="719" spans="2:6">
      <c r="B719" s="3"/>
      <c r="F719" s="3"/>
    </row>
    <row r="720" spans="2:6">
      <c r="B720" s="3"/>
      <c r="F720" s="3"/>
    </row>
    <row r="721" spans="2:6">
      <c r="B721" s="3"/>
      <c r="F721" s="3"/>
    </row>
    <row r="722" spans="2:6">
      <c r="B722" s="3"/>
      <c r="F722" s="3"/>
    </row>
    <row r="723" spans="2:6">
      <c r="B723" s="3"/>
      <c r="F723" s="3"/>
    </row>
    <row r="724" spans="2:6">
      <c r="B724" s="3"/>
      <c r="F724" s="3"/>
    </row>
    <row r="725" spans="2:6">
      <c r="B725" s="3"/>
      <c r="F725" s="3"/>
    </row>
    <row r="726" spans="2:6">
      <c r="B726" s="3"/>
      <c r="F726" s="3"/>
    </row>
    <row r="727" spans="2:6">
      <c r="B727" s="3"/>
      <c r="F727" s="3"/>
    </row>
    <row r="728" spans="2:6">
      <c r="B728" s="3"/>
      <c r="F728" s="3"/>
    </row>
    <row r="729" spans="2:6">
      <c r="B729" s="3"/>
      <c r="F729" s="3"/>
    </row>
    <row r="730" spans="2:6">
      <c r="B730" s="3"/>
      <c r="F730" s="3"/>
    </row>
    <row r="731" spans="2:6">
      <c r="B731" s="3"/>
      <c r="F731" s="3"/>
    </row>
    <row r="732" spans="2:6">
      <c r="B732" s="3"/>
      <c r="F732" s="3"/>
    </row>
    <row r="733" spans="2:6">
      <c r="B733" s="3"/>
      <c r="F733" s="3"/>
    </row>
    <row r="734" spans="2:6">
      <c r="B734" s="3"/>
      <c r="F734" s="3"/>
    </row>
    <row r="735" spans="2:6">
      <c r="B735" s="3"/>
      <c r="F735" s="3"/>
    </row>
    <row r="736" spans="2:6">
      <c r="B736" s="3"/>
      <c r="F736" s="3"/>
    </row>
    <row r="737" spans="2:6">
      <c r="B737" s="3"/>
      <c r="F737" s="3"/>
    </row>
    <row r="738" spans="2:6">
      <c r="B738" s="3"/>
      <c r="F738" s="3"/>
    </row>
    <row r="739" spans="2:6">
      <c r="B739" s="3"/>
      <c r="F739" s="3"/>
    </row>
    <row r="740" spans="2:6">
      <c r="B740" s="3"/>
      <c r="F740" s="3"/>
    </row>
    <row r="741" spans="2:6">
      <c r="B741" s="3"/>
      <c r="F741" s="3"/>
    </row>
    <row r="742" spans="2:6">
      <c r="B742" s="3"/>
      <c r="F742" s="3"/>
    </row>
    <row r="743" spans="2:6">
      <c r="B743" s="3"/>
      <c r="F743" s="3"/>
    </row>
    <row r="744" spans="2:6">
      <c r="B744" s="3"/>
      <c r="F744" s="3"/>
    </row>
    <row r="745" spans="2:6">
      <c r="B745" s="3"/>
      <c r="F745" s="3"/>
    </row>
    <row r="746" spans="2:6">
      <c r="B746" s="3"/>
      <c r="F746" s="3"/>
    </row>
    <row r="747" spans="2:6">
      <c r="B747" s="3"/>
      <c r="F747" s="3"/>
    </row>
    <row r="748" spans="2:6">
      <c r="B748" s="3"/>
      <c r="F748" s="3"/>
    </row>
    <row r="749" spans="2:6">
      <c r="B749" s="3"/>
      <c r="F749" s="3"/>
    </row>
    <row r="750" spans="2:6">
      <c r="B750" s="3"/>
      <c r="F750" s="3"/>
    </row>
    <row r="751" spans="2:6">
      <c r="B751" s="3"/>
      <c r="F751" s="3"/>
    </row>
    <row r="752" spans="2:6">
      <c r="B752" s="3"/>
      <c r="F752" s="3"/>
    </row>
    <row r="753" spans="2:6">
      <c r="B753" s="3"/>
      <c r="F753" s="3"/>
    </row>
    <row r="754" spans="2:6">
      <c r="B754" s="3"/>
      <c r="F754" s="3"/>
    </row>
    <row r="755" spans="2:6">
      <c r="B755" s="3"/>
      <c r="F755" s="3"/>
    </row>
    <row r="756" spans="2:6">
      <c r="B756" s="3"/>
      <c r="F756" s="3"/>
    </row>
    <row r="757" spans="2:6">
      <c r="B757" s="3"/>
      <c r="F757" s="3"/>
    </row>
    <row r="758" spans="2:6">
      <c r="B758" s="3"/>
      <c r="F758" s="3"/>
    </row>
    <row r="759" spans="2:6">
      <c r="B759" s="3"/>
      <c r="F759" s="3"/>
    </row>
    <row r="760" spans="2:6">
      <c r="B760" s="3"/>
      <c r="F760" s="3"/>
    </row>
    <row r="761" spans="2:6">
      <c r="B761" s="3"/>
      <c r="F761" s="3"/>
    </row>
    <row r="762" spans="2:6">
      <c r="B762" s="3"/>
      <c r="F762" s="3"/>
    </row>
    <row r="763" spans="2:6">
      <c r="B763" s="3"/>
      <c r="F763" s="3"/>
    </row>
    <row r="764" spans="2:6">
      <c r="B764" s="3"/>
      <c r="F764" s="3"/>
    </row>
    <row r="765" spans="2:6">
      <c r="B765" s="3"/>
      <c r="F765" s="3"/>
    </row>
    <row r="766" spans="2:6">
      <c r="B766" s="3"/>
      <c r="F766" s="3"/>
    </row>
    <row r="767" spans="2:6">
      <c r="B767" s="3"/>
      <c r="F767" s="3"/>
    </row>
    <row r="768" spans="2:6">
      <c r="B768" s="3"/>
      <c r="F768" s="3"/>
    </row>
    <row r="769" spans="2:6">
      <c r="B769" s="3"/>
      <c r="F769" s="3"/>
    </row>
    <row r="770" spans="2:6">
      <c r="B770" s="3"/>
      <c r="F770" s="3"/>
    </row>
    <row r="771" spans="2:6">
      <c r="B771" s="3"/>
      <c r="F771" s="3"/>
    </row>
    <row r="772" spans="2:6">
      <c r="B772" s="3"/>
      <c r="F772" s="3"/>
    </row>
    <row r="773" spans="2:6">
      <c r="B773" s="3"/>
      <c r="F773" s="3"/>
    </row>
    <row r="774" spans="2:6">
      <c r="B774" s="3"/>
      <c r="F774" s="3"/>
    </row>
    <row r="775" spans="2:6">
      <c r="B775" s="3"/>
      <c r="F775" s="3"/>
    </row>
    <row r="776" spans="2:6">
      <c r="B776" s="3"/>
      <c r="F776" s="3"/>
    </row>
    <row r="777" spans="2:6">
      <c r="B777" s="3"/>
      <c r="F777" s="3"/>
    </row>
    <row r="778" spans="2:6">
      <c r="B778" s="3"/>
      <c r="F778" s="3"/>
    </row>
    <row r="779" spans="2:6">
      <c r="B779" s="3"/>
      <c r="F779" s="3"/>
    </row>
    <row r="780" spans="2:6">
      <c r="B780" s="3"/>
      <c r="F780" s="3"/>
    </row>
    <row r="781" spans="2:6">
      <c r="B781" s="3"/>
      <c r="F781" s="3"/>
    </row>
    <row r="782" spans="2:6">
      <c r="B782" s="3"/>
      <c r="F782" s="3"/>
    </row>
    <row r="783" spans="2:6">
      <c r="B783" s="3"/>
      <c r="F783" s="3"/>
    </row>
    <row r="784" spans="2:6">
      <c r="B784" s="3"/>
      <c r="F784" s="3"/>
    </row>
    <row r="785" spans="2:6">
      <c r="B785" s="3"/>
      <c r="F785" s="3"/>
    </row>
    <row r="786" spans="2:6">
      <c r="B786" s="3"/>
      <c r="F786" s="3"/>
    </row>
    <row r="787" spans="2:6">
      <c r="B787" s="3"/>
      <c r="F787" s="3"/>
    </row>
    <row r="788" spans="2:6">
      <c r="B788" s="3"/>
      <c r="F788" s="3"/>
    </row>
    <row r="789" spans="2:6">
      <c r="B789" s="3"/>
      <c r="F789" s="3"/>
    </row>
    <row r="790" spans="2:6">
      <c r="B790" s="3"/>
      <c r="F790" s="3"/>
    </row>
    <row r="791" spans="2:6">
      <c r="B791" s="3"/>
      <c r="F791" s="3"/>
    </row>
    <row r="792" spans="2:6">
      <c r="B792" s="3"/>
      <c r="F792" s="3"/>
    </row>
    <row r="793" spans="2:6">
      <c r="B793" s="3"/>
      <c r="F793" s="3"/>
    </row>
    <row r="794" spans="2:6">
      <c r="B794" s="3"/>
      <c r="F794" s="3"/>
    </row>
    <row r="795" spans="2:6">
      <c r="B795" s="3"/>
      <c r="F795" s="3"/>
    </row>
    <row r="796" spans="2:6">
      <c r="B796" s="3"/>
      <c r="F796" s="3"/>
    </row>
    <row r="797" spans="2:6">
      <c r="B797" s="3"/>
      <c r="F797" s="3"/>
    </row>
    <row r="798" spans="2:6">
      <c r="B798" s="3"/>
      <c r="F798" s="3"/>
    </row>
    <row r="799" spans="2:6">
      <c r="B799" s="3"/>
      <c r="F799" s="3"/>
    </row>
    <row r="800" spans="2:6">
      <c r="B800" s="3"/>
      <c r="F800" s="3"/>
    </row>
    <row r="801" spans="2:6">
      <c r="B801" s="3"/>
      <c r="F801" s="3"/>
    </row>
    <row r="802" spans="2:6">
      <c r="B802" s="3"/>
      <c r="F802" s="3"/>
    </row>
    <row r="803" spans="2:6">
      <c r="B803" s="3"/>
      <c r="F803" s="3"/>
    </row>
    <row r="804" spans="2:6">
      <c r="B804" s="3"/>
      <c r="F804" s="3"/>
    </row>
    <row r="805" spans="2:6">
      <c r="B805" s="3"/>
      <c r="F805" s="3"/>
    </row>
    <row r="806" spans="2:6">
      <c r="B806" s="3"/>
      <c r="F806" s="3"/>
    </row>
    <row r="807" spans="2:6">
      <c r="B807" s="3"/>
      <c r="F807" s="3"/>
    </row>
    <row r="808" spans="2:6">
      <c r="B808" s="3"/>
      <c r="F808" s="3"/>
    </row>
    <row r="809" spans="2:6">
      <c r="B809" s="3"/>
      <c r="F809" s="3"/>
    </row>
    <row r="810" spans="2:6">
      <c r="B810" s="3"/>
      <c r="F810" s="3"/>
    </row>
    <row r="811" spans="2:6">
      <c r="B811" s="3"/>
      <c r="F811" s="3"/>
    </row>
    <row r="812" spans="2:6">
      <c r="B812" s="3"/>
      <c r="F812" s="3"/>
    </row>
    <row r="813" spans="2:6">
      <c r="B813" s="3"/>
      <c r="F813" s="3"/>
    </row>
    <row r="814" spans="2:6">
      <c r="B814" s="3"/>
      <c r="F814" s="3"/>
    </row>
    <row r="815" spans="2:6">
      <c r="B815" s="3"/>
      <c r="F815" s="3"/>
    </row>
    <row r="816" spans="2:6">
      <c r="B816" s="3"/>
      <c r="F816" s="3"/>
    </row>
    <row r="817" spans="2:6">
      <c r="B817" s="3"/>
      <c r="F817" s="3"/>
    </row>
    <row r="818" spans="2:6">
      <c r="B818" s="3"/>
      <c r="F818" s="3"/>
    </row>
    <row r="819" spans="2:6">
      <c r="B819" s="3"/>
      <c r="F819" s="3"/>
    </row>
    <row r="820" spans="2:6">
      <c r="B820" s="3"/>
      <c r="F820" s="3"/>
    </row>
    <row r="821" spans="2:6">
      <c r="B821" s="3"/>
      <c r="F821" s="3"/>
    </row>
    <row r="822" spans="2:6">
      <c r="B822" s="3"/>
      <c r="F822" s="3"/>
    </row>
    <row r="823" spans="2:6">
      <c r="B823" s="3"/>
      <c r="F823" s="3"/>
    </row>
    <row r="824" spans="2:6">
      <c r="B824" s="3"/>
      <c r="F824" s="3"/>
    </row>
    <row r="825" spans="2:6">
      <c r="B825" s="3"/>
      <c r="F825" s="3"/>
    </row>
    <row r="826" spans="2:6">
      <c r="B826" s="3"/>
      <c r="F826" s="3"/>
    </row>
    <row r="827" spans="2:6">
      <c r="B827" s="3"/>
      <c r="F827" s="3"/>
    </row>
    <row r="828" spans="2:6">
      <c r="B828" s="3"/>
      <c r="F828" s="3"/>
    </row>
    <row r="829" spans="2:6">
      <c r="B829" s="3"/>
      <c r="F829" s="3"/>
    </row>
    <row r="830" spans="2:6">
      <c r="B830" s="3"/>
      <c r="F830" s="3"/>
    </row>
    <row r="831" spans="2:6">
      <c r="B831" s="3"/>
      <c r="F831" s="3"/>
    </row>
    <row r="832" spans="2:6">
      <c r="B832" s="3"/>
      <c r="F832" s="3"/>
    </row>
    <row r="833" spans="2:6">
      <c r="B833" s="3"/>
      <c r="F833" s="3"/>
    </row>
    <row r="834" spans="2:6">
      <c r="B834" s="3"/>
      <c r="F834" s="3"/>
    </row>
    <row r="835" spans="2:6">
      <c r="B835" s="3"/>
      <c r="F835" s="3"/>
    </row>
    <row r="836" spans="2:6">
      <c r="B836" s="3"/>
      <c r="F836" s="3"/>
    </row>
    <row r="837" spans="2:6">
      <c r="B837" s="3"/>
      <c r="F837" s="3"/>
    </row>
    <row r="838" spans="2:6">
      <c r="B838" s="3"/>
      <c r="F838" s="3"/>
    </row>
    <row r="839" spans="2:6">
      <c r="B839" s="3"/>
      <c r="F839" s="3"/>
    </row>
    <row r="840" spans="2:6">
      <c r="B840" s="3"/>
      <c r="F840" s="3"/>
    </row>
    <row r="841" spans="2:6">
      <c r="B841" s="3"/>
      <c r="F841" s="3"/>
    </row>
    <row r="842" spans="2:6">
      <c r="B842" s="3"/>
      <c r="F842" s="3"/>
    </row>
    <row r="843" spans="2:6">
      <c r="B843" s="3"/>
      <c r="F843" s="3"/>
    </row>
    <row r="844" spans="2:6">
      <c r="B844" s="3"/>
      <c r="F844" s="3"/>
    </row>
    <row r="845" spans="2:6">
      <c r="B845" s="3"/>
      <c r="F845" s="3"/>
    </row>
    <row r="846" spans="2:6">
      <c r="B846" s="3"/>
      <c r="F846" s="3"/>
    </row>
    <row r="847" spans="2:6">
      <c r="B847" s="3"/>
      <c r="F847" s="3"/>
    </row>
    <row r="848" spans="2:6">
      <c r="B848" s="3"/>
      <c r="F848" s="3"/>
    </row>
    <row r="849" spans="2:6">
      <c r="B849" s="3"/>
      <c r="F849" s="3"/>
    </row>
    <row r="850" spans="2:6">
      <c r="B850" s="3"/>
      <c r="F850" s="3"/>
    </row>
    <row r="851" spans="2:6">
      <c r="B851" s="3"/>
      <c r="F851" s="3"/>
    </row>
    <row r="852" spans="2:6">
      <c r="B852" s="3"/>
      <c r="F852" s="3"/>
    </row>
    <row r="853" spans="2:6">
      <c r="B853" s="3"/>
      <c r="F853" s="3"/>
    </row>
    <row r="854" spans="2:6">
      <c r="B854" s="3"/>
      <c r="F854" s="3"/>
    </row>
    <row r="855" spans="2:6">
      <c r="B855" s="3"/>
      <c r="F855" s="3"/>
    </row>
    <row r="856" spans="2:6">
      <c r="B856" s="3"/>
      <c r="F856" s="3"/>
    </row>
    <row r="857" spans="2:6">
      <c r="B857" s="3"/>
      <c r="F857" s="3"/>
    </row>
    <row r="858" spans="2:6">
      <c r="B858" s="3"/>
      <c r="F858" s="3"/>
    </row>
    <row r="859" spans="2:6">
      <c r="B859" s="3"/>
      <c r="F859" s="3"/>
    </row>
    <row r="860" spans="2:6">
      <c r="B860" s="3"/>
      <c r="F860" s="3"/>
    </row>
    <row r="861" spans="2:6">
      <c r="B861" s="3"/>
      <c r="F861" s="3"/>
    </row>
    <row r="862" spans="2:6">
      <c r="B862" s="3"/>
      <c r="F862" s="3"/>
    </row>
    <row r="863" spans="2:6">
      <c r="B863" s="3"/>
      <c r="F863" s="3"/>
    </row>
    <row r="864" spans="2:6">
      <c r="B864" s="3"/>
      <c r="F864" s="3"/>
    </row>
    <row r="865" spans="2:6">
      <c r="B865" s="3"/>
      <c r="F865" s="3"/>
    </row>
    <row r="866" spans="2:6">
      <c r="B866" s="3"/>
      <c r="F866" s="3"/>
    </row>
    <row r="867" spans="2:6">
      <c r="B867" s="3"/>
      <c r="F867" s="3"/>
    </row>
    <row r="868" spans="2:6">
      <c r="B868" s="3"/>
      <c r="F868" s="3"/>
    </row>
    <row r="869" spans="2:6">
      <c r="B869" s="3"/>
      <c r="F869" s="3"/>
    </row>
    <row r="870" spans="2:6">
      <c r="B870" s="3"/>
      <c r="F870" s="3"/>
    </row>
    <row r="871" spans="2:6">
      <c r="B871" s="3"/>
      <c r="F871" s="3"/>
    </row>
    <row r="872" spans="2:6">
      <c r="B872" s="3"/>
      <c r="F872" s="3"/>
    </row>
    <row r="873" spans="2:6">
      <c r="B873" s="3"/>
      <c r="F873" s="3"/>
    </row>
    <row r="874" spans="2:6">
      <c r="B874" s="3"/>
      <c r="F874" s="3"/>
    </row>
    <row r="875" spans="2:6">
      <c r="B875" s="3"/>
      <c r="F875" s="3"/>
    </row>
    <row r="876" spans="2:6">
      <c r="B876" s="3"/>
      <c r="F876" s="3"/>
    </row>
    <row r="877" spans="2:6">
      <c r="B877" s="3"/>
      <c r="F877" s="3"/>
    </row>
    <row r="878" spans="2:6">
      <c r="B878" s="3"/>
      <c r="F878" s="3"/>
    </row>
    <row r="879" spans="2:6">
      <c r="B879" s="3"/>
      <c r="F879" s="3"/>
    </row>
    <row r="880" spans="2:6">
      <c r="B880" s="3"/>
      <c r="F880" s="3"/>
    </row>
    <row r="881" spans="2:6">
      <c r="B881" s="3"/>
      <c r="F881" s="3"/>
    </row>
    <row r="882" spans="2:6">
      <c r="B882" s="3"/>
      <c r="F882" s="3"/>
    </row>
    <row r="883" spans="2:6">
      <c r="B883" s="3"/>
      <c r="F883" s="3"/>
    </row>
    <row r="884" spans="2:6">
      <c r="B884" s="3"/>
      <c r="F884" s="3"/>
    </row>
    <row r="885" spans="2:6">
      <c r="B885" s="3"/>
      <c r="F885" s="3"/>
    </row>
    <row r="886" spans="2:6">
      <c r="B886" s="3"/>
      <c r="F886" s="3"/>
    </row>
    <row r="887" spans="2:6">
      <c r="B887" s="3"/>
      <c r="F887" s="3"/>
    </row>
    <row r="888" spans="2:6">
      <c r="B888" s="3"/>
      <c r="F888" s="3"/>
    </row>
    <row r="889" spans="2:6">
      <c r="B889" s="3"/>
      <c r="F889" s="3"/>
    </row>
    <row r="890" spans="2:6">
      <c r="B890" s="3"/>
      <c r="F890" s="3"/>
    </row>
    <row r="891" spans="2:6">
      <c r="B891" s="3"/>
      <c r="F891" s="3"/>
    </row>
    <row r="892" spans="2:6">
      <c r="B892" s="3"/>
      <c r="F892" s="3"/>
    </row>
    <row r="893" spans="2:6">
      <c r="B893" s="3"/>
      <c r="F893" s="3"/>
    </row>
    <row r="894" spans="2:6">
      <c r="B894" s="3"/>
      <c r="F894" s="3"/>
    </row>
    <row r="895" spans="2:6">
      <c r="B895" s="3"/>
      <c r="F895" s="3"/>
    </row>
    <row r="896" spans="2:6">
      <c r="B896" s="3"/>
      <c r="F896" s="3"/>
    </row>
    <row r="897" spans="2:6">
      <c r="B897" s="3"/>
      <c r="F897" s="3"/>
    </row>
    <row r="898" spans="2:6">
      <c r="B898" s="3"/>
      <c r="F898" s="3"/>
    </row>
    <row r="899" spans="2:6">
      <c r="B899" s="3"/>
      <c r="F899" s="3"/>
    </row>
    <row r="900" spans="2:6">
      <c r="B900" s="3"/>
      <c r="F900" s="3"/>
    </row>
    <row r="901" spans="2:6">
      <c r="B901" s="3"/>
      <c r="F901" s="3"/>
    </row>
    <row r="902" spans="2:6">
      <c r="B902" s="3"/>
      <c r="F902" s="3"/>
    </row>
    <row r="903" spans="2:6">
      <c r="B903" s="3"/>
      <c r="F903" s="3"/>
    </row>
    <row r="904" spans="2:6">
      <c r="B904" s="3"/>
      <c r="F904" s="3"/>
    </row>
    <row r="905" spans="2:6">
      <c r="B905" s="3"/>
      <c r="F905" s="3"/>
    </row>
    <row r="906" spans="2:6">
      <c r="B906" s="3"/>
      <c r="F906" s="3"/>
    </row>
    <row r="907" spans="2:6">
      <c r="B907" s="3"/>
      <c r="F907" s="3"/>
    </row>
    <row r="908" spans="2:6">
      <c r="B908" s="3"/>
      <c r="F908" s="3"/>
    </row>
    <row r="909" spans="2:6">
      <c r="B909" s="3"/>
      <c r="F909" s="3"/>
    </row>
    <row r="910" spans="2:6">
      <c r="B910" s="3"/>
      <c r="F910" s="3"/>
    </row>
    <row r="911" spans="2:6">
      <c r="B911" s="3"/>
      <c r="F911" s="3"/>
    </row>
    <row r="912" spans="2:6">
      <c r="B912" s="3"/>
      <c r="F912" s="3"/>
    </row>
    <row r="913" spans="2:6">
      <c r="B913" s="3"/>
      <c r="F913" s="3"/>
    </row>
    <row r="914" spans="2:6">
      <c r="B914" s="3"/>
      <c r="F914" s="3"/>
    </row>
    <row r="915" spans="2:6">
      <c r="B915" s="3"/>
      <c r="F915" s="3"/>
    </row>
    <row r="916" spans="2:6">
      <c r="B916" s="3"/>
      <c r="F916" s="3"/>
    </row>
    <row r="917" spans="2:6">
      <c r="B917" s="3"/>
      <c r="F917" s="3"/>
    </row>
    <row r="918" spans="2:6">
      <c r="B918" s="3"/>
      <c r="F918" s="3"/>
    </row>
    <row r="919" spans="2:6">
      <c r="B919" s="3"/>
      <c r="F919" s="3"/>
    </row>
    <row r="920" spans="2:6">
      <c r="B920" s="3"/>
      <c r="F920" s="3"/>
    </row>
    <row r="921" spans="2:6">
      <c r="B921" s="3"/>
      <c r="F921" s="3"/>
    </row>
    <row r="922" spans="2:6">
      <c r="B922" s="3"/>
      <c r="F922" s="3"/>
    </row>
    <row r="923" spans="2:6">
      <c r="B923" s="3"/>
      <c r="F923" s="3"/>
    </row>
    <row r="924" spans="2:6">
      <c r="B924" s="3"/>
      <c r="F924" s="3"/>
    </row>
    <row r="925" spans="2:6">
      <c r="B925" s="3"/>
      <c r="F925" s="3"/>
    </row>
    <row r="926" spans="2:6">
      <c r="B926" s="3"/>
      <c r="F926" s="3"/>
    </row>
    <row r="927" spans="2:6">
      <c r="B927" s="3"/>
      <c r="F927" s="3"/>
    </row>
    <row r="928" spans="2:6">
      <c r="B928" s="3"/>
      <c r="F928" s="3"/>
    </row>
    <row r="929" spans="2:6">
      <c r="B929" s="3"/>
      <c r="F929" s="3"/>
    </row>
    <row r="930" spans="2:6">
      <c r="B930" s="3"/>
      <c r="F930" s="3"/>
    </row>
    <row r="931" spans="2:6">
      <c r="B931" s="3"/>
      <c r="F931" s="3"/>
    </row>
    <row r="932" spans="2:6">
      <c r="B932" s="3"/>
      <c r="F932" s="3"/>
    </row>
    <row r="933" spans="2:6">
      <c r="B933" s="3"/>
      <c r="F933" s="3"/>
    </row>
    <row r="934" spans="2:6">
      <c r="B934" s="3"/>
      <c r="F934" s="3"/>
    </row>
    <row r="935" spans="2:6">
      <c r="B935" s="3"/>
      <c r="F935" s="3"/>
    </row>
    <row r="936" spans="2:6">
      <c r="B936" s="3"/>
      <c r="F936" s="3"/>
    </row>
    <row r="937" spans="2:6">
      <c r="B937" s="3"/>
      <c r="F937" s="3"/>
    </row>
    <row r="938" spans="2:6">
      <c r="B938" s="3"/>
      <c r="F938" s="3"/>
    </row>
    <row r="939" spans="2:6">
      <c r="B939" s="3"/>
      <c r="F939" s="3"/>
    </row>
    <row r="940" spans="2:6">
      <c r="B940" s="3"/>
      <c r="F940" s="3"/>
    </row>
    <row r="941" spans="2:6">
      <c r="B941" s="3"/>
      <c r="F941" s="3"/>
    </row>
    <row r="942" spans="2:6">
      <c r="B942" s="3"/>
      <c r="F942" s="3"/>
    </row>
    <row r="943" spans="2:6">
      <c r="B943" s="3"/>
      <c r="F943" s="3"/>
    </row>
    <row r="944" spans="2:6">
      <c r="B944" s="3"/>
      <c r="F944" s="3"/>
    </row>
    <row r="945" spans="2:6">
      <c r="B945" s="3"/>
      <c r="F945" s="3"/>
    </row>
    <row r="946" spans="2:6">
      <c r="B946" s="3"/>
      <c r="F946" s="3"/>
    </row>
    <row r="947" spans="2:6">
      <c r="B947" s="3"/>
      <c r="F947" s="3"/>
    </row>
    <row r="948" spans="2:6">
      <c r="B948" s="3"/>
      <c r="F948" s="3"/>
    </row>
    <row r="949" spans="2:6">
      <c r="B949" s="3"/>
      <c r="F949" s="3"/>
    </row>
    <row r="950" spans="2:6">
      <c r="B950" s="3"/>
      <c r="F950" s="3"/>
    </row>
    <row r="951" spans="2:6">
      <c r="B951" s="3"/>
      <c r="F951" s="3"/>
    </row>
    <row r="952" spans="2:6">
      <c r="B952" s="3"/>
      <c r="F952" s="3"/>
    </row>
    <row r="953" spans="2:6">
      <c r="B953" s="3"/>
      <c r="F953" s="3"/>
    </row>
    <row r="954" spans="2:6">
      <c r="B954" s="3"/>
      <c r="F954" s="3"/>
    </row>
    <row r="955" spans="2:6">
      <c r="B955" s="3"/>
      <c r="F955" s="3"/>
    </row>
    <row r="956" spans="2:6">
      <c r="B956" s="3"/>
      <c r="F956" s="3"/>
    </row>
    <row r="957" spans="2:6">
      <c r="B957" s="3"/>
      <c r="F957" s="3"/>
    </row>
    <row r="958" spans="2:6">
      <c r="B958" s="3"/>
      <c r="F958" s="3"/>
    </row>
    <row r="959" spans="2:6">
      <c r="B959" s="3"/>
      <c r="F959" s="3"/>
    </row>
    <row r="960" spans="2:6">
      <c r="B960" s="3"/>
      <c r="F960" s="3"/>
    </row>
    <row r="961" spans="2:6">
      <c r="B961" s="3"/>
      <c r="F961" s="3"/>
    </row>
    <row r="962" spans="2:6">
      <c r="B962" s="3"/>
      <c r="F962" s="3"/>
    </row>
    <row r="963" spans="2:6">
      <c r="B963" s="3"/>
      <c r="F963" s="3"/>
    </row>
    <row r="964" spans="2:6">
      <c r="B964" s="3"/>
      <c r="F964" s="3"/>
    </row>
    <row r="965" spans="2:6">
      <c r="B965" s="3"/>
      <c r="F965" s="3"/>
    </row>
    <row r="966" spans="2:6">
      <c r="B966" s="3"/>
      <c r="F966" s="3"/>
    </row>
    <row r="967" spans="2:6">
      <c r="B967" s="3"/>
      <c r="F967" s="3"/>
    </row>
    <row r="968" spans="2:6">
      <c r="B968" s="3"/>
      <c r="F968" s="3"/>
    </row>
    <row r="969" spans="2:6">
      <c r="B969" s="3"/>
      <c r="F969" s="3"/>
    </row>
    <row r="970" spans="2:6">
      <c r="B970" s="3"/>
      <c r="F970" s="3"/>
    </row>
    <row r="971" spans="2:6">
      <c r="B971" s="3"/>
      <c r="F971" s="3"/>
    </row>
    <row r="972" spans="2:6">
      <c r="B972" s="3"/>
      <c r="F972" s="3"/>
    </row>
    <row r="973" spans="2:6">
      <c r="B973" s="3"/>
      <c r="F973" s="3"/>
    </row>
    <row r="974" spans="2:6">
      <c r="B974" s="3"/>
      <c r="F974" s="3"/>
    </row>
    <row r="975" spans="2:6">
      <c r="B975" s="3"/>
      <c r="F975" s="3"/>
    </row>
    <row r="976" spans="2:6">
      <c r="B976" s="3"/>
      <c r="F976" s="3"/>
    </row>
    <row r="977" spans="2:6">
      <c r="B977" s="3"/>
      <c r="F977" s="3"/>
    </row>
    <row r="978" spans="2:6">
      <c r="B978" s="3"/>
      <c r="F978" s="3"/>
    </row>
    <row r="979" spans="2:6">
      <c r="B979" s="3"/>
      <c r="F979" s="3"/>
    </row>
    <row r="980" spans="2:6">
      <c r="B980" s="3"/>
      <c r="F980" s="3"/>
    </row>
    <row r="981" spans="2:6">
      <c r="B981" s="3"/>
      <c r="F981" s="3"/>
    </row>
    <row r="982" spans="2:6">
      <c r="B982" s="3"/>
      <c r="F982" s="3"/>
    </row>
    <row r="983" spans="2:6">
      <c r="B983" s="3"/>
      <c r="F983" s="3"/>
    </row>
    <row r="984" spans="2:6">
      <c r="B984" s="3"/>
      <c r="F984" s="3"/>
    </row>
    <row r="985" spans="2:6">
      <c r="B985" s="3"/>
      <c r="F985" s="3"/>
    </row>
    <row r="986" spans="2:6">
      <c r="B986" s="3"/>
      <c r="F986" s="3"/>
    </row>
    <row r="987" spans="2:6">
      <c r="B987" s="3"/>
      <c r="F987" s="3"/>
    </row>
    <row r="988" spans="2:6">
      <c r="B988" s="3"/>
      <c r="F988" s="3"/>
    </row>
    <row r="989" spans="2:6">
      <c r="B989" s="3"/>
      <c r="F989" s="3"/>
    </row>
    <row r="990" spans="2:6">
      <c r="B990" s="3"/>
      <c r="F990" s="3"/>
    </row>
    <row r="991" spans="2:6">
      <c r="B991" s="3"/>
      <c r="F991" s="3"/>
    </row>
    <row r="992" spans="2:6">
      <c r="B992" s="3"/>
      <c r="F992" s="3"/>
    </row>
    <row r="993" spans="2:6">
      <c r="B993" s="3"/>
      <c r="F993" s="3"/>
    </row>
    <row r="994" spans="2:6">
      <c r="B994" s="3"/>
      <c r="F994" s="3"/>
    </row>
    <row r="995" spans="2:6">
      <c r="B995" s="3"/>
      <c r="F995" s="3"/>
    </row>
    <row r="996" spans="2:6">
      <c r="B996" s="3"/>
      <c r="F996" s="3"/>
    </row>
    <row r="997" spans="2:6">
      <c r="B997" s="3"/>
      <c r="F997" s="3"/>
    </row>
    <row r="998" spans="2:6">
      <c r="B998" s="3"/>
      <c r="F998" s="3"/>
    </row>
    <row r="999" spans="2:6">
      <c r="B999" s="3"/>
      <c r="F999" s="3"/>
    </row>
    <row r="1000" spans="2:6">
      <c r="B1000" s="3"/>
      <c r="F1000" s="3"/>
    </row>
    <row r="1001" spans="2:6">
      <c r="B1001" s="3"/>
      <c r="F1001" s="3"/>
    </row>
    <row r="1002" spans="2:6">
      <c r="B1002" s="3"/>
      <c r="F1002" s="3"/>
    </row>
    <row r="1003" spans="2:6">
      <c r="B1003" s="3"/>
      <c r="F1003" s="3"/>
    </row>
    <row r="1004" spans="2:6">
      <c r="B1004" s="3"/>
      <c r="F1004" s="3"/>
    </row>
    <row r="1005" spans="2:6">
      <c r="B1005" s="3"/>
      <c r="F1005" s="3"/>
    </row>
    <row r="1006" spans="2:6">
      <c r="B1006" s="3"/>
      <c r="F1006" s="3"/>
    </row>
    <row r="1007" spans="2:6">
      <c r="B1007" s="3"/>
      <c r="F1007" s="3"/>
    </row>
    <row r="1008" spans="2:6">
      <c r="B1008" s="3"/>
      <c r="F1008" s="3"/>
    </row>
    <row r="1009" spans="2:6">
      <c r="B1009" s="3"/>
      <c r="F1009" s="3"/>
    </row>
    <row r="1010" spans="2:6">
      <c r="B1010" s="3"/>
      <c r="F1010" s="3"/>
    </row>
    <row r="1011" spans="2:6">
      <c r="B1011" s="3"/>
      <c r="F1011" s="3"/>
    </row>
    <row r="1012" spans="2:6">
      <c r="B1012" s="3"/>
      <c r="F1012" s="3"/>
    </row>
    <row r="1013" spans="2:6">
      <c r="B1013" s="3"/>
      <c r="F1013" s="3"/>
    </row>
    <row r="1014" spans="2:6">
      <c r="B1014" s="3"/>
      <c r="F1014" s="3"/>
    </row>
    <row r="1015" spans="2:6">
      <c r="B1015" s="3"/>
      <c r="F1015" s="3"/>
    </row>
    <row r="1016" spans="2:6">
      <c r="B1016" s="3"/>
      <c r="F1016" s="3"/>
    </row>
    <row r="1017" spans="2:6">
      <c r="B1017" s="3"/>
      <c r="F1017" s="3"/>
    </row>
    <row r="1018" spans="2:6">
      <c r="B1018" s="3"/>
      <c r="F1018" s="3"/>
    </row>
    <row r="1019" spans="2:6">
      <c r="B1019" s="3"/>
      <c r="F1019" s="3"/>
    </row>
    <row r="1020" spans="2:6">
      <c r="B1020" s="3"/>
      <c r="F1020" s="3"/>
    </row>
    <row r="1021" spans="2:6">
      <c r="B1021" s="3"/>
      <c r="F1021" s="3"/>
    </row>
    <row r="1022" spans="2:6">
      <c r="B1022" s="3"/>
      <c r="F1022" s="3"/>
    </row>
    <row r="1023" spans="2:6">
      <c r="B1023" s="3"/>
      <c r="F1023" s="3"/>
    </row>
    <row r="1024" spans="2:6">
      <c r="B1024" s="3"/>
      <c r="F1024" s="3"/>
    </row>
    <row r="1025" spans="2:6">
      <c r="B1025" s="3"/>
      <c r="F1025" s="3"/>
    </row>
    <row r="1026" spans="2:6">
      <c r="B1026" s="3"/>
      <c r="F1026" s="3"/>
    </row>
    <row r="1027" spans="2:6">
      <c r="B1027" s="3"/>
      <c r="F1027" s="3"/>
    </row>
    <row r="1028" spans="2:6">
      <c r="B1028" s="3"/>
      <c r="F1028" s="3"/>
    </row>
    <row r="1029" spans="2:6">
      <c r="B1029" s="3"/>
      <c r="F1029" s="3"/>
    </row>
    <row r="1030" spans="2:6">
      <c r="B1030" s="3"/>
      <c r="F1030" s="3"/>
    </row>
    <row r="1031" spans="2:6">
      <c r="B1031" s="3"/>
      <c r="F1031" s="3"/>
    </row>
    <row r="1032" spans="2:6">
      <c r="B1032" s="3"/>
      <c r="F1032" s="3"/>
    </row>
    <row r="1033" spans="2:6">
      <c r="B1033" s="3"/>
      <c r="F1033" s="3"/>
    </row>
    <row r="1034" spans="2:6">
      <c r="B1034" s="3"/>
      <c r="F1034" s="3"/>
    </row>
    <row r="1035" spans="2:6">
      <c r="B1035" s="3"/>
      <c r="F1035" s="3"/>
    </row>
    <row r="1036" spans="2:6">
      <c r="B1036" s="3"/>
      <c r="F1036" s="3"/>
    </row>
    <row r="1037" spans="2:6">
      <c r="B1037" s="3"/>
      <c r="F1037" s="3"/>
    </row>
    <row r="1038" spans="2:6">
      <c r="B1038" s="3"/>
      <c r="F1038" s="3"/>
    </row>
    <row r="1039" spans="2:6">
      <c r="B1039" s="3"/>
      <c r="F1039" s="3"/>
    </row>
    <row r="1040" spans="2:6">
      <c r="B1040" s="3"/>
      <c r="F1040" s="3"/>
    </row>
    <row r="1041" spans="2:6">
      <c r="B1041" s="3"/>
      <c r="F1041" s="3"/>
    </row>
    <row r="1042" spans="2:6">
      <c r="B1042" s="3"/>
      <c r="F1042" s="3"/>
    </row>
    <row r="1043" spans="2:6">
      <c r="B1043" s="3"/>
      <c r="F1043" s="3"/>
    </row>
    <row r="1044" spans="2:6">
      <c r="B1044" s="3"/>
      <c r="F1044" s="3"/>
    </row>
    <row r="1045" spans="2:6">
      <c r="B1045" s="3"/>
      <c r="F1045" s="3"/>
    </row>
    <row r="1046" spans="2:6">
      <c r="B1046" s="3"/>
      <c r="F1046" s="3"/>
    </row>
    <row r="1047" spans="2:6">
      <c r="B1047" s="3"/>
      <c r="F1047" s="3"/>
    </row>
    <row r="1048" spans="2:6">
      <c r="B1048" s="3"/>
      <c r="F1048" s="3"/>
    </row>
    <row r="1049" spans="2:6">
      <c r="B1049" s="3"/>
      <c r="F1049" s="3"/>
    </row>
    <row r="1050" spans="2:6">
      <c r="B1050" s="3"/>
      <c r="F1050" s="3"/>
    </row>
    <row r="1051" spans="2:6">
      <c r="B1051" s="3"/>
      <c r="F1051" s="3"/>
    </row>
    <row r="1052" spans="2:6">
      <c r="B1052" s="3"/>
      <c r="F1052" s="3"/>
    </row>
    <row r="1053" spans="2:6">
      <c r="B1053" s="3"/>
      <c r="F1053" s="3"/>
    </row>
    <row r="1054" spans="2:6">
      <c r="B1054" s="3"/>
      <c r="F1054" s="3"/>
    </row>
    <row r="1055" spans="2:6">
      <c r="B1055" s="3"/>
      <c r="F1055" s="3"/>
    </row>
    <row r="1056" spans="2:6">
      <c r="B1056" s="3"/>
      <c r="F1056" s="3"/>
    </row>
    <row r="1057" spans="2:6">
      <c r="B1057" s="3"/>
      <c r="F1057" s="3"/>
    </row>
    <row r="1058" spans="2:6">
      <c r="B1058" s="3"/>
      <c r="F1058" s="3"/>
    </row>
    <row r="1059" spans="2:6">
      <c r="B1059" s="3"/>
      <c r="F1059" s="3"/>
    </row>
    <row r="1060" spans="2:6">
      <c r="B1060" s="3"/>
      <c r="F1060" s="3"/>
    </row>
    <row r="1061" spans="2:6">
      <c r="B1061" s="3"/>
      <c r="F1061" s="3"/>
    </row>
    <row r="1062" spans="2:6">
      <c r="B1062" s="3"/>
      <c r="F1062" s="3"/>
    </row>
    <row r="1063" spans="2:6">
      <c r="B1063" s="3"/>
      <c r="F1063" s="3"/>
    </row>
    <row r="1064" spans="2:6">
      <c r="B1064" s="3"/>
      <c r="F1064" s="3"/>
    </row>
    <row r="1065" spans="2:6">
      <c r="B1065" s="3"/>
      <c r="F1065" s="3"/>
    </row>
    <row r="1066" spans="2:6">
      <c r="B1066" s="3"/>
      <c r="F1066" s="3"/>
    </row>
    <row r="1067" spans="2:6">
      <c r="B1067" s="3"/>
      <c r="F1067" s="3"/>
    </row>
    <row r="1068" spans="2:6">
      <c r="B1068" s="3"/>
      <c r="F1068" s="3"/>
    </row>
    <row r="1069" spans="2:6">
      <c r="B1069" s="3"/>
      <c r="F1069" s="3"/>
    </row>
    <row r="1070" spans="2:6">
      <c r="B1070" s="3"/>
      <c r="F1070" s="3"/>
    </row>
    <row r="1071" spans="2:6">
      <c r="B1071" s="3"/>
      <c r="F1071" s="3"/>
    </row>
    <row r="1072" spans="2:6">
      <c r="B1072" s="3"/>
      <c r="F1072" s="3"/>
    </row>
    <row r="1073" spans="2:6">
      <c r="B1073" s="3"/>
      <c r="F1073" s="3"/>
    </row>
    <row r="1074" spans="2:6">
      <c r="B1074" s="3"/>
      <c r="F1074" s="3"/>
    </row>
    <row r="1075" spans="2:6">
      <c r="B1075" s="3"/>
      <c r="F1075" s="3"/>
    </row>
    <row r="1076" spans="2:6">
      <c r="B1076" s="3"/>
      <c r="F1076" s="3"/>
    </row>
    <row r="1077" spans="2:6">
      <c r="B1077" s="3"/>
      <c r="F1077" s="3"/>
    </row>
    <row r="1078" spans="2:6">
      <c r="B1078" s="3"/>
      <c r="F1078" s="3"/>
    </row>
    <row r="1079" spans="2:6">
      <c r="B1079" s="3"/>
      <c r="F1079" s="3"/>
    </row>
    <row r="1080" spans="2:6">
      <c r="B1080" s="3"/>
      <c r="F1080" s="3"/>
    </row>
    <row r="1081" spans="2:6">
      <c r="B1081" s="3"/>
      <c r="F1081" s="3"/>
    </row>
    <row r="1082" spans="2:6">
      <c r="B1082" s="3"/>
      <c r="F1082" s="3"/>
    </row>
    <row r="1083" spans="2:6">
      <c r="B1083" s="3"/>
      <c r="F1083" s="3"/>
    </row>
    <row r="1084" spans="2:6">
      <c r="B1084" s="3"/>
      <c r="F1084" s="3"/>
    </row>
    <row r="1085" spans="2:6">
      <c r="B1085" s="3"/>
      <c r="F1085" s="3"/>
    </row>
    <row r="1086" spans="2:6">
      <c r="B1086" s="3"/>
      <c r="F1086" s="3"/>
    </row>
    <row r="1087" spans="2:6">
      <c r="B1087" s="3"/>
      <c r="F1087" s="3"/>
    </row>
    <row r="1088" spans="2:6">
      <c r="B1088" s="3"/>
      <c r="F1088" s="3"/>
    </row>
    <row r="1089" spans="2:6">
      <c r="B1089" s="3"/>
      <c r="F1089" s="3"/>
    </row>
    <row r="1090" spans="2:6">
      <c r="B1090" s="3"/>
      <c r="F1090" s="3"/>
    </row>
    <row r="1091" spans="2:6">
      <c r="B1091" s="3"/>
      <c r="F1091" s="3"/>
    </row>
    <row r="1092" spans="2:6">
      <c r="B1092" s="3"/>
      <c r="F1092" s="3"/>
    </row>
    <row r="1093" spans="2:6">
      <c r="B1093" s="3"/>
      <c r="F1093" s="3"/>
    </row>
    <row r="1094" spans="2:6">
      <c r="B1094" s="3"/>
      <c r="F1094" s="3"/>
    </row>
    <row r="1095" spans="2:6">
      <c r="B1095" s="3"/>
      <c r="F1095" s="3"/>
    </row>
    <row r="1096" spans="2:6">
      <c r="B1096" s="3"/>
      <c r="F1096" s="3"/>
    </row>
    <row r="1097" spans="2:6">
      <c r="B1097" s="3"/>
      <c r="F1097" s="3"/>
    </row>
    <row r="1098" spans="2:6">
      <c r="B1098" s="3"/>
      <c r="F1098" s="3"/>
    </row>
    <row r="1099" spans="2:6">
      <c r="B1099" s="3"/>
      <c r="F1099" s="3"/>
    </row>
    <row r="1100" spans="2:6">
      <c r="B1100" s="3"/>
      <c r="F1100" s="3"/>
    </row>
    <row r="1101" spans="2:6">
      <c r="B1101" s="3"/>
      <c r="F1101" s="3"/>
    </row>
    <row r="1102" spans="2:6">
      <c r="B1102" s="3"/>
      <c r="F1102" s="3"/>
    </row>
    <row r="1103" spans="2:6">
      <c r="B1103" s="3"/>
      <c r="F1103" s="3"/>
    </row>
    <row r="1104" spans="2:6">
      <c r="B1104" s="3"/>
      <c r="F1104" s="3"/>
    </row>
    <row r="1105" spans="2:6">
      <c r="B1105" s="3"/>
      <c r="F1105" s="3"/>
    </row>
    <row r="1106" spans="2:6">
      <c r="B1106" s="3"/>
      <c r="F1106" s="3"/>
    </row>
    <row r="1107" spans="2:6">
      <c r="B1107" s="3"/>
      <c r="F1107" s="3"/>
    </row>
    <row r="1108" spans="2:6">
      <c r="B1108" s="3"/>
      <c r="F1108" s="3"/>
    </row>
    <row r="1109" spans="2:6">
      <c r="B1109" s="3"/>
      <c r="F1109" s="3"/>
    </row>
    <row r="1110" spans="2:6">
      <c r="B1110" s="3"/>
      <c r="F1110" s="3"/>
    </row>
    <row r="1111" spans="2:6">
      <c r="B1111" s="3"/>
      <c r="F1111" s="3"/>
    </row>
    <row r="1112" spans="2:6">
      <c r="B1112" s="3"/>
      <c r="F1112" s="3"/>
    </row>
    <row r="1113" spans="2:6">
      <c r="B1113" s="3"/>
      <c r="F1113" s="3"/>
    </row>
    <row r="1114" spans="2:6">
      <c r="B1114" s="3"/>
      <c r="F1114" s="3"/>
    </row>
    <row r="1115" spans="2:6">
      <c r="B1115" s="3"/>
      <c r="F1115" s="3"/>
    </row>
    <row r="1116" spans="2:6">
      <c r="B1116" s="3"/>
      <c r="F1116" s="3"/>
    </row>
    <row r="1117" spans="2:6">
      <c r="B1117" s="3"/>
      <c r="F1117" s="3"/>
    </row>
    <row r="1118" spans="2:6">
      <c r="B1118" s="3"/>
      <c r="F1118" s="3"/>
    </row>
    <row r="1119" spans="2:6">
      <c r="B1119" s="3"/>
      <c r="F1119" s="3"/>
    </row>
    <row r="1120" spans="2:6">
      <c r="B1120" s="3"/>
      <c r="F1120" s="3"/>
    </row>
    <row r="1121" spans="2:6">
      <c r="B1121" s="3"/>
      <c r="F1121" s="3"/>
    </row>
    <row r="1122" spans="2:6">
      <c r="B1122" s="3"/>
      <c r="F1122" s="3"/>
    </row>
    <row r="1123" spans="2:6">
      <c r="B1123" s="3"/>
      <c r="F1123" s="3"/>
    </row>
    <row r="1124" spans="2:6">
      <c r="B1124" s="3"/>
      <c r="F1124" s="3"/>
    </row>
    <row r="1125" spans="2:6">
      <c r="B1125" s="3"/>
      <c r="F1125" s="3"/>
    </row>
    <row r="1126" spans="2:6">
      <c r="B1126" s="3"/>
      <c r="F1126" s="3"/>
    </row>
    <row r="1127" spans="2:6">
      <c r="B1127" s="3"/>
      <c r="F1127" s="3"/>
    </row>
    <row r="1128" spans="2:6">
      <c r="B1128" s="3"/>
      <c r="F1128" s="3"/>
    </row>
    <row r="1129" spans="2:6">
      <c r="B1129" s="3"/>
      <c r="F1129" s="3"/>
    </row>
    <row r="1130" spans="2:6">
      <c r="B1130" s="3"/>
      <c r="F1130" s="3"/>
    </row>
    <row r="1131" spans="2:6">
      <c r="B1131" s="3"/>
      <c r="F1131" s="3"/>
    </row>
    <row r="1132" spans="2:6">
      <c r="B1132" s="3"/>
      <c r="F1132" s="3"/>
    </row>
    <row r="1133" spans="2:6">
      <c r="B1133" s="3"/>
      <c r="F1133" s="3"/>
    </row>
    <row r="1134" spans="2:6">
      <c r="B1134" s="3"/>
      <c r="F1134" s="3"/>
    </row>
    <row r="1135" spans="2:6">
      <c r="B1135" s="3"/>
      <c r="F1135" s="3"/>
    </row>
    <row r="1136" spans="2:6">
      <c r="B1136" s="3"/>
      <c r="F1136" s="3"/>
    </row>
    <row r="1137" spans="2:6">
      <c r="B1137" s="3"/>
      <c r="F1137" s="3"/>
    </row>
    <row r="1138" spans="2:6">
      <c r="B1138" s="3"/>
      <c r="F1138" s="3"/>
    </row>
    <row r="1139" spans="2:6">
      <c r="B1139" s="3"/>
      <c r="F1139" s="3"/>
    </row>
  </sheetData>
  <phoneticPr fontId="10" type="noConversion"/>
  <hyperlinks>
    <hyperlink ref="A3" r:id="rId1" xr:uid="{00000000-0004-0000-0200-000000000000}"/>
    <hyperlink ref="P48" r:id="rId2" display="http://www.konkoly.hu/cgi-bin/IBVS?119" xr:uid="{00000000-0004-0000-0200-000001000000}"/>
    <hyperlink ref="P58" r:id="rId3" display="http://www.bav-astro.de/sfs/BAVM_link.php?BAVMnr=23" xr:uid="{00000000-0004-0000-0200-000002000000}"/>
    <hyperlink ref="P63" r:id="rId4" display="http://www.konkoly.hu/cgi-bin/IBVS?456" xr:uid="{00000000-0004-0000-0200-000003000000}"/>
    <hyperlink ref="P64" r:id="rId5" display="http://www.konkoly.hu/cgi-bin/IBVS?456" xr:uid="{00000000-0004-0000-0200-000004000000}"/>
    <hyperlink ref="P66" r:id="rId6" display="http://www.konkoly.hu/cgi-bin/IBVS?456" xr:uid="{00000000-0004-0000-0200-000005000000}"/>
    <hyperlink ref="P70" r:id="rId7" display="http://www.konkoly.hu/cgi-bin/IBVS?456" xr:uid="{00000000-0004-0000-0200-000006000000}"/>
    <hyperlink ref="P79" r:id="rId8" display="http://www.konkoly.hu/cgi-bin/IBVS?647" xr:uid="{00000000-0004-0000-0200-000007000000}"/>
    <hyperlink ref="P80" r:id="rId9" display="http://www.konkoly.hu/cgi-bin/IBVS?668" xr:uid="{00000000-0004-0000-0200-000008000000}"/>
    <hyperlink ref="P81" r:id="rId10" display="http://www.konkoly.hu/cgi-bin/IBVS?668" xr:uid="{00000000-0004-0000-0200-000009000000}"/>
    <hyperlink ref="P83" r:id="rId11" display="http://www.konkoly.hu/cgi-bin/IBVS?668" xr:uid="{00000000-0004-0000-0200-00000A000000}"/>
    <hyperlink ref="P87" r:id="rId12" display="http://www.konkoly.hu/cgi-bin/IBVS?937" xr:uid="{00000000-0004-0000-0200-00000B000000}"/>
    <hyperlink ref="P88" r:id="rId13" display="http://www.konkoly.hu/cgi-bin/IBVS?937" xr:uid="{00000000-0004-0000-0200-00000C000000}"/>
    <hyperlink ref="P89" r:id="rId14" display="http://www.konkoly.hu/cgi-bin/IBVS?937" xr:uid="{00000000-0004-0000-0200-00000D000000}"/>
    <hyperlink ref="P90" r:id="rId15" display="http://www.konkoly.hu/cgi-bin/IBVS?937" xr:uid="{00000000-0004-0000-0200-00000E000000}"/>
    <hyperlink ref="P102" r:id="rId16" display="http://www.konkoly.hu/cgi-bin/IBVS?1358" xr:uid="{00000000-0004-0000-0200-00000F000000}"/>
    <hyperlink ref="P104" r:id="rId17" display="http://www.konkoly.hu/cgi-bin/IBVS?2321" xr:uid="{00000000-0004-0000-0200-000010000000}"/>
    <hyperlink ref="P105" r:id="rId18" display="http://www.konkoly.hu/cgi-bin/IBVS?2321" xr:uid="{00000000-0004-0000-0200-000011000000}"/>
    <hyperlink ref="P112" r:id="rId19" display="http://www.konkoly.hu/cgi-bin/IBVS?2321" xr:uid="{00000000-0004-0000-0200-000012000000}"/>
    <hyperlink ref="P113" r:id="rId20" display="http://www.konkoly.hu/cgi-bin/IBVS?2321" xr:uid="{00000000-0004-0000-0200-000013000000}"/>
    <hyperlink ref="P114" r:id="rId21" display="http://www.bav-astro.de/sfs/BAVM_link.php?BAVMnr=29" xr:uid="{00000000-0004-0000-0200-000014000000}"/>
    <hyperlink ref="P264" r:id="rId22" display="http://www.bav-astro.de/sfs/BAVM_link.php?BAVMnr=29" xr:uid="{00000000-0004-0000-0200-000015000000}"/>
    <hyperlink ref="P116" r:id="rId23" display="http://www.bav-astro.de/sfs/BAVM_link.php?BAVMnr=31" xr:uid="{00000000-0004-0000-0200-000016000000}"/>
    <hyperlink ref="P271" r:id="rId24" display="http://www.konkoly.hu/cgi-bin/IBVS?1554" xr:uid="{00000000-0004-0000-0200-000017000000}"/>
    <hyperlink ref="P272" r:id="rId25" display="http://www.konkoly.hu/cgi-bin/IBVS?1554" xr:uid="{00000000-0004-0000-0200-000018000000}"/>
    <hyperlink ref="P273" r:id="rId26" display="http://www.bav-astro.de/sfs/BAVM_link.php?BAVMnr=31" xr:uid="{00000000-0004-0000-0200-000019000000}"/>
    <hyperlink ref="P134" r:id="rId27" display="http://www.konkoly.hu/cgi-bin/IBVS?2094" xr:uid="{00000000-0004-0000-0200-00001A000000}"/>
    <hyperlink ref="P136" r:id="rId28" display="http://www.konkoly.hu/cgi-bin/IBVS?2424" xr:uid="{00000000-0004-0000-0200-00001B000000}"/>
    <hyperlink ref="P137" r:id="rId29" display="http://www.konkoly.hu/cgi-bin/IBVS?2424" xr:uid="{00000000-0004-0000-0200-00001C000000}"/>
    <hyperlink ref="P138" r:id="rId30" display="http://www.konkoly.hu/cgi-bin/IBVS?2424" xr:uid="{00000000-0004-0000-0200-00001D000000}"/>
    <hyperlink ref="P139" r:id="rId31" display="http://www.konkoly.hu/cgi-bin/IBVS?2424" xr:uid="{00000000-0004-0000-0200-00001E000000}"/>
    <hyperlink ref="P141" r:id="rId32" display="http://www.konkoly.hu/cgi-bin/IBVS?2793" xr:uid="{00000000-0004-0000-0200-00001F000000}"/>
    <hyperlink ref="P142" r:id="rId33" display="http://www.konkoly.hu/cgi-bin/IBVS?2793" xr:uid="{00000000-0004-0000-0200-000020000000}"/>
    <hyperlink ref="P150" r:id="rId34" display="http://www.konkoly.hu/cgi-bin/IBVS?3078" xr:uid="{00000000-0004-0000-0200-000021000000}"/>
    <hyperlink ref="P151" r:id="rId35" display="http://www.konkoly.hu/cgi-bin/IBVS?3078" xr:uid="{00000000-0004-0000-0200-000022000000}"/>
    <hyperlink ref="P152" r:id="rId36" display="http://www.konkoly.hu/cgi-bin/IBVS?3078" xr:uid="{00000000-0004-0000-0200-000023000000}"/>
    <hyperlink ref="P164" r:id="rId37" display="http://www.konkoly.hu/cgi-bin/IBVS?3266" xr:uid="{00000000-0004-0000-0200-000024000000}"/>
    <hyperlink ref="P165" r:id="rId38" display="http://www.konkoly.hu/cgi-bin/IBVS?3266" xr:uid="{00000000-0004-0000-0200-000025000000}"/>
    <hyperlink ref="P167" r:id="rId39" display="http://www.konkoly.hu/cgi-bin/IBVS?3266" xr:uid="{00000000-0004-0000-0200-000026000000}"/>
    <hyperlink ref="P168" r:id="rId40" display="http://www.konkoly.hu/cgi-bin/IBVS?3266" xr:uid="{00000000-0004-0000-0200-000027000000}"/>
    <hyperlink ref="P277" r:id="rId41" display="http://www.konkoly.hu/cgi-bin/IBVS?3325" xr:uid="{00000000-0004-0000-0200-000028000000}"/>
    <hyperlink ref="P278" r:id="rId42" display="http://www.konkoly.hu/cgi-bin/IBVS?3325" xr:uid="{00000000-0004-0000-0200-000029000000}"/>
    <hyperlink ref="P171" r:id="rId43" display="http://www.konkoly.hu/cgi-bin/IBVS?4138" xr:uid="{00000000-0004-0000-0200-00002A000000}"/>
    <hyperlink ref="P279" r:id="rId44" display="http://www.konkoly.hu/cgi-bin/IBVS?3325" xr:uid="{00000000-0004-0000-0200-00002B000000}"/>
    <hyperlink ref="P280" r:id="rId45" display="http://www.konkoly.hu/cgi-bin/IBVS?3325" xr:uid="{00000000-0004-0000-0200-00002C000000}"/>
    <hyperlink ref="P174" r:id="rId46" display="http://www.bav-astro.de/sfs/BAVM_link.php?BAVMnr=50" xr:uid="{00000000-0004-0000-0200-00002D000000}"/>
    <hyperlink ref="P177" r:id="rId47" display="http://www.konkoly.hu/cgi-bin/IBVS?3266" xr:uid="{00000000-0004-0000-0200-00002E000000}"/>
    <hyperlink ref="P178" r:id="rId48" display="http://www.konkoly.hu/cgi-bin/IBVS?3266" xr:uid="{00000000-0004-0000-0200-00002F000000}"/>
    <hyperlink ref="P179" r:id="rId49" display="http://www.konkoly.hu/cgi-bin/IBVS?3266" xr:uid="{00000000-0004-0000-0200-000030000000}"/>
    <hyperlink ref="P183" r:id="rId50" display="http://www.konkoly.hu/cgi-bin/IBVS?4138" xr:uid="{00000000-0004-0000-0200-000031000000}"/>
    <hyperlink ref="P185" r:id="rId51" display="http://www.konkoly.hu/cgi-bin/IBVS?4138" xr:uid="{00000000-0004-0000-0200-000032000000}"/>
    <hyperlink ref="P187" r:id="rId52" display="http://www.bav-astro.de/sfs/BAVM_link.php?BAVMnr=56" xr:uid="{00000000-0004-0000-0200-000033000000}"/>
    <hyperlink ref="P192" r:id="rId53" display="http://www.bav-astro.de/sfs/BAVM_link.php?BAVMnr=60" xr:uid="{00000000-0004-0000-0200-000034000000}"/>
    <hyperlink ref="P193" r:id="rId54" display="http://www.bav-astro.de/sfs/BAVM_link.php?BAVMnr=60" xr:uid="{00000000-0004-0000-0200-000035000000}"/>
    <hyperlink ref="P194" r:id="rId55" display="http://www.bav-astro.de/sfs/BAVM_link.php?BAVMnr=60" xr:uid="{00000000-0004-0000-0200-000036000000}"/>
    <hyperlink ref="P198" r:id="rId56" display="http://www.konkoly.hu/cgi-bin/IBVS?5006" xr:uid="{00000000-0004-0000-0200-000037000000}"/>
    <hyperlink ref="P199" r:id="rId57" display="http://www.konkoly.hu/cgi-bin/IBVS?5006" xr:uid="{00000000-0004-0000-0200-000038000000}"/>
    <hyperlink ref="P200" r:id="rId58" display="http://www.konkoly.hu/cgi-bin/IBVS?5006" xr:uid="{00000000-0004-0000-0200-000039000000}"/>
    <hyperlink ref="P202" r:id="rId59" display="http://www.konkoly.hu/cgi-bin/IBVS?5006" xr:uid="{00000000-0004-0000-0200-00003A000000}"/>
    <hyperlink ref="P203" r:id="rId60" display="http://www.konkoly.hu/cgi-bin/IBVS?5006" xr:uid="{00000000-0004-0000-0200-00003B000000}"/>
    <hyperlink ref="P204" r:id="rId61" display="http://www.konkoly.hu/cgi-bin/IBVS?5006" xr:uid="{00000000-0004-0000-0200-00003C000000}"/>
    <hyperlink ref="P205" r:id="rId62" display="http://www.konkoly.hu/cgi-bin/IBVS?5006" xr:uid="{00000000-0004-0000-0200-00003D000000}"/>
    <hyperlink ref="P206" r:id="rId63" display="http://www.konkoly.hu/cgi-bin/IBVS?5006" xr:uid="{00000000-0004-0000-0200-00003E000000}"/>
    <hyperlink ref="P207" r:id="rId64" display="http://www.konkoly.hu/cgi-bin/IBVS?5006" xr:uid="{00000000-0004-0000-0200-00003F000000}"/>
    <hyperlink ref="P208" r:id="rId65" display="http://www.konkoly.hu/cgi-bin/IBVS?5006" xr:uid="{00000000-0004-0000-0200-000040000000}"/>
    <hyperlink ref="P209" r:id="rId66" display="http://www.konkoly.hu/cgi-bin/IBVS?5006" xr:uid="{00000000-0004-0000-0200-000041000000}"/>
    <hyperlink ref="P210" r:id="rId67" display="http://www.konkoly.hu/cgi-bin/IBVS?5006" xr:uid="{00000000-0004-0000-0200-000042000000}"/>
    <hyperlink ref="P297" r:id="rId68" display="http://var.astro.cz/oejv/issues/oejv0074.pdf" xr:uid="{00000000-0004-0000-0200-000043000000}"/>
    <hyperlink ref="P298" r:id="rId69" display="http://var.astro.cz/oejv/issues/oejv0074.pdf" xr:uid="{00000000-0004-0000-0200-000044000000}"/>
    <hyperlink ref="P299" r:id="rId70" display="http://var.astro.cz/oejv/issues/oejv0074.pdf" xr:uid="{00000000-0004-0000-0200-000045000000}"/>
    <hyperlink ref="P300" r:id="rId71" display="http://var.astro.cz/oejv/issues/oejv0074.pdf" xr:uid="{00000000-0004-0000-0200-000046000000}"/>
    <hyperlink ref="P301" r:id="rId72" display="http://var.astro.cz/oejv/issues/oejv0074.pdf" xr:uid="{00000000-0004-0000-0200-000047000000}"/>
    <hyperlink ref="P302" r:id="rId73" display="http://var.astro.cz/oejv/issues/oejv0074.pdf" xr:uid="{00000000-0004-0000-0200-000048000000}"/>
    <hyperlink ref="P303" r:id="rId74" display="http://var.astro.cz/oejv/issues/oejv0074.pdf" xr:uid="{00000000-0004-0000-0200-000049000000}"/>
    <hyperlink ref="P211" r:id="rId75" display="http://www.konkoly.hu/cgi-bin/IBVS?5056" xr:uid="{00000000-0004-0000-0200-00004A000000}"/>
    <hyperlink ref="P212" r:id="rId76" display="http://www.konkoly.hu/cgi-bin/IBVS?5056" xr:uid="{00000000-0004-0000-0200-00004B000000}"/>
    <hyperlink ref="P213" r:id="rId77" display="http://www.konkoly.hu/cgi-bin/IBVS?5006" xr:uid="{00000000-0004-0000-0200-00004C000000}"/>
    <hyperlink ref="P214" r:id="rId78" display="http://www.konkoly.hu/cgi-bin/IBVS?5006" xr:uid="{00000000-0004-0000-0200-00004D000000}"/>
    <hyperlink ref="P215" r:id="rId79" display="http://www.konkoly.hu/cgi-bin/IBVS?5006" xr:uid="{00000000-0004-0000-0200-00004E000000}"/>
    <hyperlink ref="P216" r:id="rId80" display="http://www.konkoly.hu/cgi-bin/IBVS?5006" xr:uid="{00000000-0004-0000-0200-00004F000000}"/>
    <hyperlink ref="P217" r:id="rId81" display="http://www.konkoly.hu/cgi-bin/IBVS?5006" xr:uid="{00000000-0004-0000-0200-000050000000}"/>
    <hyperlink ref="P218" r:id="rId82" display="http://www.konkoly.hu/cgi-bin/IBVS?5006" xr:uid="{00000000-0004-0000-0200-000051000000}"/>
    <hyperlink ref="P219" r:id="rId83" display="http://www.konkoly.hu/cgi-bin/IBVS?5056" xr:uid="{00000000-0004-0000-0200-000052000000}"/>
    <hyperlink ref="P220" r:id="rId84" display="http://www.konkoly.hu/cgi-bin/IBVS?5056" xr:uid="{00000000-0004-0000-0200-000053000000}"/>
    <hyperlink ref="P221" r:id="rId85" display="http://www.konkoly.hu/cgi-bin/IBVS?5056" xr:uid="{00000000-0004-0000-0200-000054000000}"/>
    <hyperlink ref="P304" r:id="rId86" display="http://var.astro.cz/oejv/issues/oejv0074.pdf" xr:uid="{00000000-0004-0000-0200-000055000000}"/>
    <hyperlink ref="P222" r:id="rId87" display="http://www.konkoly.hu/cgi-bin/IBVS?5341" xr:uid="{00000000-0004-0000-0200-000056000000}"/>
    <hyperlink ref="P223" r:id="rId88" display="http://www.konkoly.hu/cgi-bin/IBVS?5364" xr:uid="{00000000-0004-0000-0200-000057000000}"/>
    <hyperlink ref="P311" r:id="rId89" display="http://vsolj.cetus-net.org/no40.pdf" xr:uid="{00000000-0004-0000-0200-000058000000}"/>
    <hyperlink ref="P224" r:id="rId90" display="http://www.konkoly.hu/cgi-bin/IBVS?5371" xr:uid="{00000000-0004-0000-0200-000059000000}"/>
    <hyperlink ref="P313" r:id="rId91" display="http://vsolj.cetus-net.org/no42.pdf" xr:uid="{00000000-0004-0000-0200-00005A000000}"/>
    <hyperlink ref="P225" r:id="rId92" display="http://www.konkoly.hu/cgi-bin/IBVS?5645" xr:uid="{00000000-0004-0000-0200-00005B000000}"/>
    <hyperlink ref="P314" r:id="rId93" display="http://vsolj.cetus-net.org/no42.pdf" xr:uid="{00000000-0004-0000-0200-00005C000000}"/>
    <hyperlink ref="P226" r:id="rId94" display="http://www.konkoly.hu/cgi-bin/IBVS?5592" xr:uid="{00000000-0004-0000-0200-00005D000000}"/>
    <hyperlink ref="P227" r:id="rId95" display="http://www.konkoly.hu/cgi-bin/IBVS?5623" xr:uid="{00000000-0004-0000-0200-00005E000000}"/>
    <hyperlink ref="P228" r:id="rId96" display="http://www.konkoly.hu/cgi-bin/IBVS?5623" xr:uid="{00000000-0004-0000-0200-00005F000000}"/>
    <hyperlink ref="P229" r:id="rId97" display="http://www.konkoly.hu/cgi-bin/IBVS?5623" xr:uid="{00000000-0004-0000-0200-000060000000}"/>
    <hyperlink ref="P230" r:id="rId98" display="http://www.konkoly.hu/cgi-bin/IBVS?5623" xr:uid="{00000000-0004-0000-0200-000061000000}"/>
    <hyperlink ref="P231" r:id="rId99" display="http://www.konkoly.hu/cgi-bin/IBVS?5623" xr:uid="{00000000-0004-0000-0200-000062000000}"/>
    <hyperlink ref="P232" r:id="rId100" display="http://www.konkoly.hu/cgi-bin/IBVS?5668" xr:uid="{00000000-0004-0000-0200-000063000000}"/>
    <hyperlink ref="P316" r:id="rId101" display="http://var.astro.cz/oejv/issues/oejv0074.pdf" xr:uid="{00000000-0004-0000-0200-000064000000}"/>
    <hyperlink ref="P233" r:id="rId102" display="http://www.konkoly.hu/cgi-bin/IBVS?5694" xr:uid="{00000000-0004-0000-0200-000065000000}"/>
    <hyperlink ref="P234" r:id="rId103" display="http://www.konkoly.hu/cgi-bin/IBVS?5649" xr:uid="{00000000-0004-0000-0200-000066000000}"/>
    <hyperlink ref="P235" r:id="rId104" display="http://www.konkoly.hu/cgi-bin/IBVS?5694" xr:uid="{00000000-0004-0000-0200-000067000000}"/>
    <hyperlink ref="P236" r:id="rId105" display="http://www.konkoly.hu/cgi-bin/IBVS?5754" xr:uid="{00000000-0004-0000-0200-000068000000}"/>
    <hyperlink ref="P237" r:id="rId106" display="http://www.konkoly.hu/cgi-bin/IBVS?5741" xr:uid="{00000000-0004-0000-0200-000069000000}"/>
    <hyperlink ref="P318" r:id="rId107" display="http://var.astro.cz/oejv/issues/oejv0074.pdf" xr:uid="{00000000-0004-0000-0200-00006A000000}"/>
    <hyperlink ref="P319" r:id="rId108" display="http://var.astro.cz/oejv/issues/oejv0074.pdf" xr:uid="{00000000-0004-0000-0200-00006B000000}"/>
    <hyperlink ref="P238" r:id="rId109" display="http://www.aavso.org/sites/default/files/jaavso/v36n2/171.pdf" xr:uid="{00000000-0004-0000-0200-00006C000000}"/>
    <hyperlink ref="P239" r:id="rId110" display="http://www.aavso.org/sites/default/files/jaavso/vn36/186.pdf" xr:uid="{00000000-0004-0000-0200-00006D000000}"/>
    <hyperlink ref="P240" r:id="rId111" display="http://www.aavso.org/sites/default/files/jaavso/vn36/186.pdf" xr:uid="{00000000-0004-0000-0200-00006E000000}"/>
    <hyperlink ref="P241" r:id="rId112" display="http://www.aavso.org/sites/default/files/jaavso/v37n1/44.pdf" xr:uid="{00000000-0004-0000-0200-00006F000000}"/>
    <hyperlink ref="P242" r:id="rId113" display="http://www.konkoly.hu/cgi-bin/IBVS?5938" xr:uid="{00000000-0004-0000-0200-000070000000}"/>
    <hyperlink ref="P243" r:id="rId114" display="http://www.konkoly.hu/cgi-bin/IBVS?5938" xr:uid="{00000000-0004-0000-0200-000071000000}"/>
    <hyperlink ref="P245" r:id="rId115" display="http://www.konkoly.hu/cgi-bin/IBVS?5980" xr:uid="{00000000-0004-0000-0200-000072000000}"/>
    <hyperlink ref="P246" r:id="rId116" display="http://www.konkoly.hu/cgi-bin/IBVS?5980" xr:uid="{00000000-0004-0000-0200-000073000000}"/>
    <hyperlink ref="P248" r:id="rId117" display="http://www.konkoly.hu/cgi-bin/IBVS?5980" xr:uid="{00000000-0004-0000-0200-000074000000}"/>
    <hyperlink ref="P249" r:id="rId118" display="http://www.konkoly.hu/cgi-bin/IBVS?5980" xr:uid="{00000000-0004-0000-0200-000075000000}"/>
    <hyperlink ref="P250" r:id="rId119" display="http://www.konkoly.hu/cgi-bin/IBVS?5960" xr:uid="{00000000-0004-0000-0200-000076000000}"/>
    <hyperlink ref="P323" r:id="rId120" display="http://vsolj.cetus-net.org/vsoljno51.pdf" xr:uid="{00000000-0004-0000-0200-000077000000}"/>
    <hyperlink ref="P252" r:id="rId121" display="http://www.konkoly.hu/cgi-bin/IBVS?6044" xr:uid="{00000000-0004-0000-0200-000078000000}"/>
    <hyperlink ref="P324" r:id="rId122" display="http://www.bav-astro.de/sfs/BAVM_link.php?BAVMnr=225" xr:uid="{00000000-0004-0000-0200-000079000000}"/>
    <hyperlink ref="P254" r:id="rId123" display="http://var.astro.cz/oejv/issues/oejv0160.pdf" xr:uid="{00000000-0004-0000-0200-00007A000000}"/>
    <hyperlink ref="P256" r:id="rId124" display="http://www.konkoly.hu/cgi-bin/IBVS?6044" xr:uid="{00000000-0004-0000-0200-00007B000000}"/>
    <hyperlink ref="P257" r:id="rId125" display="http://www.konkoly.hu/cgi-bin/IBVS?6044" xr:uid="{00000000-0004-0000-0200-00007C000000}"/>
    <hyperlink ref="P258" r:id="rId126" display="http://www.konkoly.hu/cgi-bin/IBVS?6044" xr:uid="{00000000-0004-0000-0200-00007D000000}"/>
    <hyperlink ref="P259" r:id="rId127" display="http://www.konkoly.hu/cgi-bin/IBVS?6050" xr:uid="{00000000-0004-0000-0200-00007E000000}"/>
    <hyperlink ref="P260" r:id="rId128" display="http://www.konkoly.hu/cgi-bin/IBVS?6042" xr:uid="{00000000-0004-0000-0200-00007F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Active 1</vt:lpstr>
      <vt:lpstr>Graphs 1</vt:lpstr>
      <vt:lpstr>Q_fit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2024-01-09T01:35:47Z</dcterms:modified>
</cp:coreProperties>
</file>