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7CC8F2B4-2117-49FF-9E1E-1640BF7B7C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Graphs 1" sheetId="6" r:id="rId2"/>
    <sheet name="Q_fit" sheetId="5" r:id="rId3"/>
    <sheet name="BAV" sheetId="2" r:id="rId4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1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184" i="1" l="1"/>
  <c r="F184" i="1" s="1"/>
  <c r="Q184" i="1"/>
  <c r="E185" i="1"/>
  <c r="F185" i="1" s="1"/>
  <c r="Q185" i="1"/>
  <c r="E186" i="1"/>
  <c r="F186" i="1" s="1"/>
  <c r="Q186" i="1"/>
  <c r="E187" i="1"/>
  <c r="F187" i="1" s="1"/>
  <c r="Q187" i="1"/>
  <c r="E188" i="1"/>
  <c r="F188" i="1" s="1"/>
  <c r="Q188" i="1"/>
  <c r="E171" i="1"/>
  <c r="F171" i="1" s="1"/>
  <c r="Q171" i="1"/>
  <c r="E173" i="1"/>
  <c r="F173" i="1" s="1"/>
  <c r="Q173" i="1"/>
  <c r="E175" i="1"/>
  <c r="F175" i="1" s="1"/>
  <c r="Q175" i="1"/>
  <c r="E176" i="1"/>
  <c r="F176" i="1" s="1"/>
  <c r="Q176" i="1"/>
  <c r="E178" i="1"/>
  <c r="F178" i="1" s="1"/>
  <c r="Q178" i="1"/>
  <c r="E179" i="1"/>
  <c r="F179" i="1"/>
  <c r="Q179" i="1"/>
  <c r="E180" i="1"/>
  <c r="F180" i="1" s="1"/>
  <c r="Q180" i="1"/>
  <c r="E181" i="1"/>
  <c r="F181" i="1" s="1"/>
  <c r="G181" i="1" s="1"/>
  <c r="Q181" i="1"/>
  <c r="E182" i="1"/>
  <c r="F182" i="1" s="1"/>
  <c r="Q182" i="1"/>
  <c r="E183" i="1"/>
  <c r="F183" i="1" s="1"/>
  <c r="Q183" i="1"/>
  <c r="E177" i="1"/>
  <c r="F177" i="1" s="1"/>
  <c r="G177" i="1" s="1"/>
  <c r="K177" i="1" s="1"/>
  <c r="Q177" i="1"/>
  <c r="Q167" i="1"/>
  <c r="Q169" i="1"/>
  <c r="Q170" i="1"/>
  <c r="Q172" i="1"/>
  <c r="Q174" i="1"/>
  <c r="D11" i="1"/>
  <c r="D12" i="1"/>
  <c r="Q160" i="1"/>
  <c r="Q168" i="1"/>
  <c r="D13" i="1"/>
  <c r="Q163" i="1"/>
  <c r="Q166" i="1"/>
  <c r="Q165" i="1"/>
  <c r="Q164" i="1"/>
  <c r="Q138" i="1"/>
  <c r="A9" i="5"/>
  <c r="C9" i="5" s="1"/>
  <c r="B15" i="5" s="1"/>
  <c r="D21" i="5"/>
  <c r="J21" i="5" s="1"/>
  <c r="D22" i="5"/>
  <c r="F22" i="5" s="1"/>
  <c r="D23" i="5"/>
  <c r="I23" i="5" s="1"/>
  <c r="D24" i="5"/>
  <c r="I24" i="5" s="1"/>
  <c r="D25" i="5"/>
  <c r="H25" i="5" s="1"/>
  <c r="D26" i="5"/>
  <c r="H26" i="5" s="1"/>
  <c r="D27" i="5"/>
  <c r="I27" i="5" s="1"/>
  <c r="D28" i="5"/>
  <c r="H28" i="5" s="1"/>
  <c r="D29" i="5"/>
  <c r="K29" i="5" s="1"/>
  <c r="D30" i="5"/>
  <c r="I30" i="5" s="1"/>
  <c r="D31" i="5"/>
  <c r="I31" i="5" s="1"/>
  <c r="D32" i="5"/>
  <c r="F32" i="5" s="1"/>
  <c r="D33" i="5"/>
  <c r="F33" i="5" s="1"/>
  <c r="D34" i="5"/>
  <c r="I34" i="5" s="1"/>
  <c r="D35" i="5"/>
  <c r="I35" i="5" s="1"/>
  <c r="D36" i="5"/>
  <c r="F36" i="5" s="1"/>
  <c r="D37" i="5"/>
  <c r="L37" i="5" s="1"/>
  <c r="D38" i="5"/>
  <c r="D39" i="5"/>
  <c r="I39" i="5" s="1"/>
  <c r="D40" i="5"/>
  <c r="F40" i="5" s="1"/>
  <c r="D41" i="5"/>
  <c r="H41" i="5" s="1"/>
  <c r="D42" i="5"/>
  <c r="I42" i="5" s="1"/>
  <c r="D43" i="5"/>
  <c r="L43" i="5" s="1"/>
  <c r="D44" i="5"/>
  <c r="F44" i="5" s="1"/>
  <c r="D45" i="5"/>
  <c r="L45" i="5" s="1"/>
  <c r="D46" i="5"/>
  <c r="H46" i="5" s="1"/>
  <c r="D47" i="5"/>
  <c r="I47" i="5" s="1"/>
  <c r="D48" i="5"/>
  <c r="F48" i="5" s="1"/>
  <c r="D49" i="5"/>
  <c r="L49" i="5" s="1"/>
  <c r="D50" i="5"/>
  <c r="K50" i="5" s="1"/>
  <c r="D51" i="5"/>
  <c r="K51" i="5" s="1"/>
  <c r="D52" i="5"/>
  <c r="F52" i="5" s="1"/>
  <c r="H32" i="5"/>
  <c r="H38" i="5"/>
  <c r="H40" i="5"/>
  <c r="H45" i="5"/>
  <c r="J32" i="5"/>
  <c r="J36" i="5"/>
  <c r="G16" i="5"/>
  <c r="G15" i="5"/>
  <c r="E72" i="5"/>
  <c r="G72" i="5"/>
  <c r="E79" i="5"/>
  <c r="G79" i="5"/>
  <c r="E80" i="5"/>
  <c r="G80" i="5"/>
  <c r="E28" i="5"/>
  <c r="G28" i="5"/>
  <c r="E69" i="5"/>
  <c r="G69" i="5"/>
  <c r="E37" i="5"/>
  <c r="E59" i="5"/>
  <c r="G59" i="5"/>
  <c r="E97" i="5"/>
  <c r="G97" i="5"/>
  <c r="E85" i="5"/>
  <c r="G85" i="5"/>
  <c r="E26" i="5"/>
  <c r="E81" i="5"/>
  <c r="G81" i="5"/>
  <c r="E68" i="5"/>
  <c r="G68" i="5"/>
  <c r="E89" i="5"/>
  <c r="G89" i="5"/>
  <c r="E90" i="5"/>
  <c r="G90" i="5"/>
  <c r="E98" i="5"/>
  <c r="G98" i="5"/>
  <c r="E39" i="5"/>
  <c r="E138" i="5"/>
  <c r="G138" i="5"/>
  <c r="E57" i="5"/>
  <c r="G57" i="5"/>
  <c r="E91" i="5"/>
  <c r="G91" i="5"/>
  <c r="E40" i="5"/>
  <c r="G40" i="5"/>
  <c r="E46" i="5"/>
  <c r="E30" i="5"/>
  <c r="G30" i="5"/>
  <c r="E45" i="5"/>
  <c r="G45" i="5"/>
  <c r="E101" i="5"/>
  <c r="G101" i="5"/>
  <c r="E112" i="5"/>
  <c r="G112" i="5"/>
  <c r="E33" i="5"/>
  <c r="E43" i="5"/>
  <c r="G43" i="5"/>
  <c r="E73" i="5"/>
  <c r="G73" i="5"/>
  <c r="E100" i="5"/>
  <c r="G100" i="5"/>
  <c r="E125" i="5"/>
  <c r="G125" i="5"/>
  <c r="E31" i="5"/>
  <c r="G31" i="5"/>
  <c r="E74" i="5"/>
  <c r="G74" i="5"/>
  <c r="E127" i="5"/>
  <c r="G127" i="5"/>
  <c r="E96" i="5"/>
  <c r="G96" i="5"/>
  <c r="E53" i="5"/>
  <c r="G53" i="5"/>
  <c r="E75" i="5"/>
  <c r="E76" i="5"/>
  <c r="G76" i="5"/>
  <c r="E118" i="5"/>
  <c r="G118" i="5"/>
  <c r="E83" i="5"/>
  <c r="G83" i="5"/>
  <c r="E60" i="5"/>
  <c r="G60" i="5"/>
  <c r="E117" i="5"/>
  <c r="G117" i="5"/>
  <c r="E116" i="5"/>
  <c r="G116" i="5"/>
  <c r="E41" i="5"/>
  <c r="E110" i="5"/>
  <c r="G110" i="5"/>
  <c r="E103" i="5"/>
  <c r="G103" i="5"/>
  <c r="E77" i="5"/>
  <c r="G77" i="5"/>
  <c r="E113" i="5"/>
  <c r="G113" i="5"/>
  <c r="E92" i="5"/>
  <c r="G92" i="5"/>
  <c r="E64" i="5"/>
  <c r="G64" i="5"/>
  <c r="E105" i="5"/>
  <c r="E93" i="5"/>
  <c r="G93" i="5"/>
  <c r="E120" i="5"/>
  <c r="G120" i="5"/>
  <c r="E114" i="5"/>
  <c r="G114" i="5"/>
  <c r="E111" i="5"/>
  <c r="G111" i="5"/>
  <c r="E121" i="5"/>
  <c r="E109" i="5"/>
  <c r="E124" i="5"/>
  <c r="G124" i="5"/>
  <c r="E99" i="5"/>
  <c r="G99" i="5"/>
  <c r="E102" i="5"/>
  <c r="G102" i="5"/>
  <c r="E66" i="5"/>
  <c r="G66" i="5"/>
  <c r="E67" i="5"/>
  <c r="G67" i="5"/>
  <c r="E56" i="5"/>
  <c r="E55" i="5"/>
  <c r="G55" i="5"/>
  <c r="E141" i="5"/>
  <c r="G141" i="5"/>
  <c r="E106" i="5"/>
  <c r="G106" i="5"/>
  <c r="E126" i="5"/>
  <c r="G126" i="5"/>
  <c r="E78" i="5"/>
  <c r="E119" i="5"/>
  <c r="G119" i="5"/>
  <c r="E149" i="5"/>
  <c r="G149" i="5"/>
  <c r="E94" i="5"/>
  <c r="G94" i="5"/>
  <c r="E132" i="5"/>
  <c r="G132" i="5"/>
  <c r="E122" i="5"/>
  <c r="E123" i="5"/>
  <c r="G123" i="5"/>
  <c r="E108" i="5"/>
  <c r="G108" i="5"/>
  <c r="E145" i="5"/>
  <c r="G145" i="5"/>
  <c r="E143" i="5"/>
  <c r="G143" i="5"/>
  <c r="E144" i="5"/>
  <c r="L144" i="5"/>
  <c r="E52" i="5"/>
  <c r="G52" i="5"/>
  <c r="E71" i="5"/>
  <c r="G71" i="5"/>
  <c r="E142" i="5"/>
  <c r="G142" i="5"/>
  <c r="E140" i="5"/>
  <c r="G140" i="5"/>
  <c r="E146" i="5"/>
  <c r="G146" i="5"/>
  <c r="E128" i="5"/>
  <c r="G128" i="5"/>
  <c r="E137" i="5"/>
  <c r="G137" i="5"/>
  <c r="E147" i="5"/>
  <c r="K147" i="5"/>
  <c r="G147" i="5"/>
  <c r="E139" i="5"/>
  <c r="G139" i="5"/>
  <c r="E151" i="5"/>
  <c r="G151" i="5"/>
  <c r="E154" i="5"/>
  <c r="G154" i="5"/>
  <c r="E133" i="5"/>
  <c r="E134" i="5"/>
  <c r="G134" i="5"/>
  <c r="E153" i="5"/>
  <c r="G153" i="5"/>
  <c r="E135" i="5"/>
  <c r="G135" i="5"/>
  <c r="E104" i="5"/>
  <c r="K104" i="5"/>
  <c r="E131" i="5"/>
  <c r="G131" i="5"/>
  <c r="E150" i="5"/>
  <c r="G150" i="5"/>
  <c r="E61" i="5"/>
  <c r="G61" i="5"/>
  <c r="E129" i="5"/>
  <c r="G129" i="5"/>
  <c r="E152" i="5"/>
  <c r="G152" i="5"/>
  <c r="E107" i="5"/>
  <c r="G107" i="5"/>
  <c r="E29" i="5"/>
  <c r="G29" i="5"/>
  <c r="E54" i="5"/>
  <c r="K54" i="5"/>
  <c r="G54" i="5"/>
  <c r="E95" i="5"/>
  <c r="G95" i="5"/>
  <c r="E148" i="5"/>
  <c r="G148" i="5"/>
  <c r="E63" i="5"/>
  <c r="G63" i="5"/>
  <c r="E49" i="5"/>
  <c r="E50" i="5"/>
  <c r="G50" i="5"/>
  <c r="E24" i="5"/>
  <c r="G24" i="5"/>
  <c r="E136" i="5"/>
  <c r="G136" i="5"/>
  <c r="E130" i="5"/>
  <c r="G130" i="5"/>
  <c r="E115" i="5"/>
  <c r="G115" i="5"/>
  <c r="E86" i="5"/>
  <c r="G86" i="5"/>
  <c r="E87" i="5"/>
  <c r="G87" i="5"/>
  <c r="E88" i="5"/>
  <c r="G88" i="5"/>
  <c r="E23" i="5"/>
  <c r="G23" i="5"/>
  <c r="E65" i="5"/>
  <c r="G65" i="5"/>
  <c r="E35" i="5"/>
  <c r="E70" i="5"/>
  <c r="G70" i="5"/>
  <c r="E21" i="5"/>
  <c r="G21" i="5"/>
  <c r="E38" i="5"/>
  <c r="E25" i="5"/>
  <c r="G25" i="5"/>
  <c r="E36" i="5"/>
  <c r="E84" i="5"/>
  <c r="G84" i="5"/>
  <c r="E62" i="5"/>
  <c r="G62" i="5"/>
  <c r="E32" i="5"/>
  <c r="G32" i="5"/>
  <c r="E27" i="5"/>
  <c r="G27" i="5"/>
  <c r="E34" i="5"/>
  <c r="G34" i="5"/>
  <c r="E22" i="5"/>
  <c r="E58" i="5"/>
  <c r="G58" i="5"/>
  <c r="E47" i="5"/>
  <c r="G47" i="5"/>
  <c r="E82" i="5"/>
  <c r="G82" i="5"/>
  <c r="E44" i="5"/>
  <c r="G44" i="5"/>
  <c r="E51" i="5"/>
  <c r="E48" i="5"/>
  <c r="G48" i="5"/>
  <c r="E42" i="5"/>
  <c r="G42" i="5"/>
  <c r="H16" i="5"/>
  <c r="H15" i="5"/>
  <c r="D72" i="5"/>
  <c r="H72" i="5"/>
  <c r="D79" i="5"/>
  <c r="D80" i="5"/>
  <c r="H80" i="5"/>
  <c r="D69" i="5"/>
  <c r="H69" i="5"/>
  <c r="D59" i="5"/>
  <c r="H59" i="5"/>
  <c r="D97" i="5"/>
  <c r="D85" i="5"/>
  <c r="H85" i="5"/>
  <c r="D81" i="5"/>
  <c r="H81" i="5"/>
  <c r="D68" i="5"/>
  <c r="H68" i="5"/>
  <c r="D89" i="5"/>
  <c r="D90" i="5"/>
  <c r="H90" i="5"/>
  <c r="D98" i="5"/>
  <c r="H98" i="5"/>
  <c r="D138" i="5"/>
  <c r="H138" i="5"/>
  <c r="D57" i="5"/>
  <c r="D91" i="5"/>
  <c r="H91" i="5"/>
  <c r="D101" i="5"/>
  <c r="H101" i="5"/>
  <c r="D112" i="5"/>
  <c r="H112" i="5"/>
  <c r="D73" i="5"/>
  <c r="D100" i="5"/>
  <c r="H100" i="5"/>
  <c r="D125" i="5"/>
  <c r="H125" i="5"/>
  <c r="D74" i="5"/>
  <c r="H74" i="5"/>
  <c r="D127" i="5"/>
  <c r="D96" i="5"/>
  <c r="H96" i="5"/>
  <c r="D53" i="5"/>
  <c r="H53" i="5"/>
  <c r="D75" i="5"/>
  <c r="H75" i="5"/>
  <c r="D76" i="5"/>
  <c r="D118" i="5"/>
  <c r="H118" i="5"/>
  <c r="D83" i="5"/>
  <c r="H83" i="5"/>
  <c r="D60" i="5"/>
  <c r="H60" i="5"/>
  <c r="D117" i="5"/>
  <c r="D116" i="5"/>
  <c r="H116" i="5"/>
  <c r="D110" i="5"/>
  <c r="H110" i="5"/>
  <c r="D103" i="5"/>
  <c r="H103" i="5"/>
  <c r="D77" i="5"/>
  <c r="D113" i="5"/>
  <c r="H113" i="5"/>
  <c r="D92" i="5"/>
  <c r="H92" i="5"/>
  <c r="D64" i="5"/>
  <c r="H64" i="5"/>
  <c r="D105" i="5"/>
  <c r="D93" i="5"/>
  <c r="H93" i="5"/>
  <c r="D120" i="5"/>
  <c r="H120" i="5"/>
  <c r="D114" i="5"/>
  <c r="H114" i="5"/>
  <c r="D111" i="5"/>
  <c r="D121" i="5"/>
  <c r="H121" i="5"/>
  <c r="D109" i="5"/>
  <c r="H109" i="5"/>
  <c r="D124" i="5"/>
  <c r="H124" i="5"/>
  <c r="D99" i="5"/>
  <c r="D102" i="5"/>
  <c r="H102" i="5"/>
  <c r="D66" i="5"/>
  <c r="H66" i="5"/>
  <c r="D67" i="5"/>
  <c r="H67" i="5"/>
  <c r="D56" i="5"/>
  <c r="D55" i="5"/>
  <c r="H55" i="5"/>
  <c r="D141" i="5"/>
  <c r="H141" i="5"/>
  <c r="D106" i="5"/>
  <c r="H106" i="5"/>
  <c r="D126" i="5"/>
  <c r="D78" i="5"/>
  <c r="H78" i="5"/>
  <c r="D119" i="5"/>
  <c r="H119" i="5"/>
  <c r="D149" i="5"/>
  <c r="H149" i="5"/>
  <c r="D94" i="5"/>
  <c r="D132" i="5"/>
  <c r="H132" i="5"/>
  <c r="D122" i="5"/>
  <c r="H122" i="5"/>
  <c r="D123" i="5"/>
  <c r="H123" i="5"/>
  <c r="D108" i="5"/>
  <c r="D145" i="5"/>
  <c r="H145" i="5"/>
  <c r="D143" i="5"/>
  <c r="H143" i="5"/>
  <c r="D144" i="5"/>
  <c r="H144" i="5"/>
  <c r="D71" i="5"/>
  <c r="D142" i="5"/>
  <c r="H142" i="5"/>
  <c r="D140" i="5"/>
  <c r="H140" i="5"/>
  <c r="D146" i="5"/>
  <c r="H146" i="5"/>
  <c r="D128" i="5"/>
  <c r="D137" i="5"/>
  <c r="H137" i="5"/>
  <c r="D147" i="5"/>
  <c r="H147" i="5"/>
  <c r="D139" i="5"/>
  <c r="H139" i="5"/>
  <c r="D151" i="5"/>
  <c r="D154" i="5"/>
  <c r="H154" i="5"/>
  <c r="D133" i="5"/>
  <c r="H133" i="5"/>
  <c r="D134" i="5"/>
  <c r="H134" i="5"/>
  <c r="D153" i="5"/>
  <c r="D135" i="5"/>
  <c r="H135" i="5"/>
  <c r="D104" i="5"/>
  <c r="H104" i="5"/>
  <c r="D131" i="5"/>
  <c r="H131" i="5"/>
  <c r="D150" i="5"/>
  <c r="D61" i="5"/>
  <c r="H61" i="5"/>
  <c r="D129" i="5"/>
  <c r="H129" i="5"/>
  <c r="D152" i="5"/>
  <c r="H152" i="5"/>
  <c r="D107" i="5"/>
  <c r="D54" i="5"/>
  <c r="H54" i="5"/>
  <c r="D95" i="5"/>
  <c r="H95" i="5"/>
  <c r="D148" i="5"/>
  <c r="H148" i="5"/>
  <c r="D63" i="5"/>
  <c r="D136" i="5"/>
  <c r="H136" i="5"/>
  <c r="D130" i="5"/>
  <c r="H130" i="5"/>
  <c r="D115" i="5"/>
  <c r="H115" i="5"/>
  <c r="D86" i="5"/>
  <c r="D87" i="5"/>
  <c r="H87" i="5"/>
  <c r="D88" i="5"/>
  <c r="H88" i="5"/>
  <c r="D65" i="5"/>
  <c r="H65" i="5"/>
  <c r="D70" i="5"/>
  <c r="D84" i="5"/>
  <c r="H84" i="5"/>
  <c r="D62" i="5"/>
  <c r="H62" i="5"/>
  <c r="D58" i="5"/>
  <c r="H58" i="5"/>
  <c r="D82" i="5"/>
  <c r="J16" i="5"/>
  <c r="J15" i="5"/>
  <c r="J72" i="5"/>
  <c r="J80" i="5"/>
  <c r="J69" i="5"/>
  <c r="J59" i="5"/>
  <c r="J85" i="5"/>
  <c r="J81" i="5"/>
  <c r="J68" i="5"/>
  <c r="J90" i="5"/>
  <c r="J98" i="5"/>
  <c r="J138" i="5"/>
  <c r="J91" i="5"/>
  <c r="J101" i="5"/>
  <c r="J112" i="5"/>
  <c r="J100" i="5"/>
  <c r="J125" i="5"/>
  <c r="J74" i="5"/>
  <c r="J96" i="5"/>
  <c r="J53" i="5"/>
  <c r="J75" i="5"/>
  <c r="J118" i="5"/>
  <c r="J83" i="5"/>
  <c r="J60" i="5"/>
  <c r="J116" i="5"/>
  <c r="J110" i="5"/>
  <c r="J103" i="5"/>
  <c r="J113" i="5"/>
  <c r="J92" i="5"/>
  <c r="J64" i="5"/>
  <c r="J93" i="5"/>
  <c r="J120" i="5"/>
  <c r="J114" i="5"/>
  <c r="J121" i="5"/>
  <c r="J109" i="5"/>
  <c r="J124" i="5"/>
  <c r="J102" i="5"/>
  <c r="J66" i="5"/>
  <c r="J67" i="5"/>
  <c r="J55" i="5"/>
  <c r="J141" i="5"/>
  <c r="J106" i="5"/>
  <c r="J78" i="5"/>
  <c r="J119" i="5"/>
  <c r="J149" i="5"/>
  <c r="J132" i="5"/>
  <c r="J122" i="5"/>
  <c r="J123" i="5"/>
  <c r="J145" i="5"/>
  <c r="J143" i="5"/>
  <c r="J144" i="5"/>
  <c r="J142" i="5"/>
  <c r="J140" i="5"/>
  <c r="J146" i="5"/>
  <c r="J137" i="5"/>
  <c r="J147" i="5"/>
  <c r="J139" i="5"/>
  <c r="J154" i="5"/>
  <c r="J133" i="5"/>
  <c r="J134" i="5"/>
  <c r="J135" i="5"/>
  <c r="J104" i="5"/>
  <c r="J131" i="5"/>
  <c r="J61" i="5"/>
  <c r="J129" i="5"/>
  <c r="J152" i="5"/>
  <c r="J54" i="5"/>
  <c r="J95" i="5"/>
  <c r="J148" i="5"/>
  <c r="J136" i="5"/>
  <c r="J130" i="5"/>
  <c r="J115" i="5"/>
  <c r="J87" i="5"/>
  <c r="J88" i="5"/>
  <c r="J65" i="5"/>
  <c r="J84" i="5"/>
  <c r="J62" i="5"/>
  <c r="J58" i="5"/>
  <c r="I16" i="5"/>
  <c r="I15" i="5"/>
  <c r="I72" i="5"/>
  <c r="I79" i="5"/>
  <c r="I80" i="5"/>
  <c r="I69" i="5"/>
  <c r="I59" i="5"/>
  <c r="I85" i="5"/>
  <c r="I81" i="5"/>
  <c r="I68" i="5"/>
  <c r="I89" i="5"/>
  <c r="I90" i="5"/>
  <c r="I98" i="5"/>
  <c r="I138" i="5"/>
  <c r="I91" i="5"/>
  <c r="I101" i="5"/>
  <c r="I112" i="5"/>
  <c r="I73" i="5"/>
  <c r="I100" i="5"/>
  <c r="I125" i="5"/>
  <c r="I74" i="5"/>
  <c r="I96" i="5"/>
  <c r="I53" i="5"/>
  <c r="I75" i="5"/>
  <c r="I76" i="5"/>
  <c r="I118" i="5"/>
  <c r="I83" i="5"/>
  <c r="I60" i="5"/>
  <c r="I116" i="5"/>
  <c r="I110" i="5"/>
  <c r="I103" i="5"/>
  <c r="I77" i="5"/>
  <c r="I113" i="5"/>
  <c r="I92" i="5"/>
  <c r="I64" i="5"/>
  <c r="I93" i="5"/>
  <c r="I120" i="5"/>
  <c r="I114" i="5"/>
  <c r="I111" i="5"/>
  <c r="I121" i="5"/>
  <c r="I109" i="5"/>
  <c r="I124" i="5"/>
  <c r="I102" i="5"/>
  <c r="I66" i="5"/>
  <c r="I67" i="5"/>
  <c r="I56" i="5"/>
  <c r="I55" i="5"/>
  <c r="I141" i="5"/>
  <c r="I106" i="5"/>
  <c r="I78" i="5"/>
  <c r="I119" i="5"/>
  <c r="I149" i="5"/>
  <c r="I94" i="5"/>
  <c r="I132" i="5"/>
  <c r="I122" i="5"/>
  <c r="I123" i="5"/>
  <c r="I145" i="5"/>
  <c r="I143" i="5"/>
  <c r="I144" i="5"/>
  <c r="I71" i="5"/>
  <c r="I142" i="5"/>
  <c r="I140" i="5"/>
  <c r="I146" i="5"/>
  <c r="I137" i="5"/>
  <c r="I147" i="5"/>
  <c r="I139" i="5"/>
  <c r="I151" i="5"/>
  <c r="I154" i="5"/>
  <c r="I133" i="5"/>
  <c r="I134" i="5"/>
  <c r="I135" i="5"/>
  <c r="I104" i="5"/>
  <c r="I131" i="5"/>
  <c r="I150" i="5"/>
  <c r="I61" i="5"/>
  <c r="I129" i="5"/>
  <c r="I152" i="5"/>
  <c r="I54" i="5"/>
  <c r="I95" i="5"/>
  <c r="I148" i="5"/>
  <c r="I63" i="5"/>
  <c r="I136" i="5"/>
  <c r="I130" i="5"/>
  <c r="I115" i="5"/>
  <c r="I87" i="5"/>
  <c r="I88" i="5"/>
  <c r="I65" i="5"/>
  <c r="I70" i="5"/>
  <c r="I84" i="5"/>
  <c r="I62" i="5"/>
  <c r="I58" i="5"/>
  <c r="K16" i="5"/>
  <c r="K15" i="5"/>
  <c r="K72" i="5"/>
  <c r="K79" i="5"/>
  <c r="K80" i="5"/>
  <c r="K69" i="5"/>
  <c r="K59" i="5"/>
  <c r="K85" i="5"/>
  <c r="K81" i="5"/>
  <c r="K68" i="5"/>
  <c r="K89" i="5"/>
  <c r="K90" i="5"/>
  <c r="K98" i="5"/>
  <c r="K138" i="5"/>
  <c r="K91" i="5"/>
  <c r="K101" i="5"/>
  <c r="K112" i="5"/>
  <c r="K73" i="5"/>
  <c r="K100" i="5"/>
  <c r="K125" i="5"/>
  <c r="K74" i="5"/>
  <c r="K96" i="5"/>
  <c r="K53" i="5"/>
  <c r="K75" i="5"/>
  <c r="K76" i="5"/>
  <c r="K118" i="5"/>
  <c r="K83" i="5"/>
  <c r="K60" i="5"/>
  <c r="K116" i="5"/>
  <c r="K110" i="5"/>
  <c r="K103" i="5"/>
  <c r="K77" i="5"/>
  <c r="K113" i="5"/>
  <c r="K92" i="5"/>
  <c r="K64" i="5"/>
  <c r="K93" i="5"/>
  <c r="K120" i="5"/>
  <c r="K114" i="5"/>
  <c r="K111" i="5"/>
  <c r="K124" i="5"/>
  <c r="K102" i="5"/>
  <c r="K66" i="5"/>
  <c r="K67" i="5"/>
  <c r="K56" i="5"/>
  <c r="K55" i="5"/>
  <c r="K141" i="5"/>
  <c r="K106" i="5"/>
  <c r="K119" i="5"/>
  <c r="K149" i="5"/>
  <c r="K94" i="5"/>
  <c r="K132" i="5"/>
  <c r="K123" i="5"/>
  <c r="K145" i="5"/>
  <c r="K143" i="5"/>
  <c r="K144" i="5"/>
  <c r="K71" i="5"/>
  <c r="K142" i="5"/>
  <c r="K146" i="5"/>
  <c r="K137" i="5"/>
  <c r="K139" i="5"/>
  <c r="K151" i="5"/>
  <c r="K154" i="5"/>
  <c r="K134" i="5"/>
  <c r="K135" i="5"/>
  <c r="K131" i="5"/>
  <c r="K150" i="5"/>
  <c r="K61" i="5"/>
  <c r="K152" i="5"/>
  <c r="K95" i="5"/>
  <c r="K148" i="5"/>
  <c r="K63" i="5"/>
  <c r="K136" i="5"/>
  <c r="K115" i="5"/>
  <c r="K87" i="5"/>
  <c r="K65" i="5"/>
  <c r="K70" i="5"/>
  <c r="K84" i="5"/>
  <c r="K62" i="5"/>
  <c r="K58" i="5"/>
  <c r="F16" i="5"/>
  <c r="F15" i="5"/>
  <c r="F72" i="5"/>
  <c r="F80" i="5"/>
  <c r="F69" i="5"/>
  <c r="F59" i="5"/>
  <c r="F85" i="5"/>
  <c r="F81" i="5"/>
  <c r="F68" i="5"/>
  <c r="F90" i="5"/>
  <c r="F98" i="5"/>
  <c r="F138" i="5"/>
  <c r="F91" i="5"/>
  <c r="F101" i="5"/>
  <c r="F112" i="5"/>
  <c r="F100" i="5"/>
  <c r="F125" i="5"/>
  <c r="F74" i="5"/>
  <c r="F96" i="5"/>
  <c r="F53" i="5"/>
  <c r="F75" i="5"/>
  <c r="F118" i="5"/>
  <c r="F83" i="5"/>
  <c r="F60" i="5"/>
  <c r="F116" i="5"/>
  <c r="F110" i="5"/>
  <c r="F103" i="5"/>
  <c r="F113" i="5"/>
  <c r="F92" i="5"/>
  <c r="F64" i="5"/>
  <c r="F93" i="5"/>
  <c r="F120" i="5"/>
  <c r="F114" i="5"/>
  <c r="F121" i="5"/>
  <c r="F109" i="5"/>
  <c r="F124" i="5"/>
  <c r="F102" i="5"/>
  <c r="F66" i="5"/>
  <c r="F67" i="5"/>
  <c r="F55" i="5"/>
  <c r="F141" i="5"/>
  <c r="F106" i="5"/>
  <c r="F78" i="5"/>
  <c r="F119" i="5"/>
  <c r="F149" i="5"/>
  <c r="F132" i="5"/>
  <c r="F122" i="5"/>
  <c r="F123" i="5"/>
  <c r="F145" i="5"/>
  <c r="F143" i="5"/>
  <c r="F144" i="5"/>
  <c r="F142" i="5"/>
  <c r="F140" i="5"/>
  <c r="F146" i="5"/>
  <c r="F137" i="5"/>
  <c r="F147" i="5"/>
  <c r="F139" i="5"/>
  <c r="F154" i="5"/>
  <c r="F133" i="5"/>
  <c r="F134" i="5"/>
  <c r="F135" i="5"/>
  <c r="F104" i="5"/>
  <c r="F131" i="5"/>
  <c r="F61" i="5"/>
  <c r="F129" i="5"/>
  <c r="F152" i="5"/>
  <c r="F54" i="5"/>
  <c r="F95" i="5"/>
  <c r="F148" i="5"/>
  <c r="F136" i="5"/>
  <c r="F130" i="5"/>
  <c r="F115" i="5"/>
  <c r="F87" i="5"/>
  <c r="F88" i="5"/>
  <c r="F65" i="5"/>
  <c r="F84" i="5"/>
  <c r="F62" i="5"/>
  <c r="F58" i="5"/>
  <c r="L16" i="5"/>
  <c r="L15" i="5"/>
  <c r="L12" i="5"/>
  <c r="L72" i="5"/>
  <c r="L80" i="5"/>
  <c r="L69" i="5"/>
  <c r="L59" i="5"/>
  <c r="L85" i="5"/>
  <c r="L81" i="5"/>
  <c r="L68" i="5"/>
  <c r="L90" i="5"/>
  <c r="L98" i="5"/>
  <c r="L138" i="5"/>
  <c r="L91" i="5"/>
  <c r="L101" i="5"/>
  <c r="L112" i="5"/>
  <c r="L100" i="5"/>
  <c r="L125" i="5"/>
  <c r="L74" i="5"/>
  <c r="L96" i="5"/>
  <c r="L53" i="5"/>
  <c r="L118" i="5"/>
  <c r="L83" i="5"/>
  <c r="L60" i="5"/>
  <c r="L116" i="5"/>
  <c r="L110" i="5"/>
  <c r="L103" i="5"/>
  <c r="L113" i="5"/>
  <c r="L92" i="5"/>
  <c r="L64" i="5"/>
  <c r="L93" i="5"/>
  <c r="L120" i="5"/>
  <c r="L114" i="5"/>
  <c r="L121" i="5"/>
  <c r="L124" i="5"/>
  <c r="L102" i="5"/>
  <c r="L66" i="5"/>
  <c r="L67" i="5"/>
  <c r="L55" i="5"/>
  <c r="L141" i="5"/>
  <c r="L106" i="5"/>
  <c r="L78" i="5"/>
  <c r="L119" i="5"/>
  <c r="L149" i="5"/>
  <c r="L132" i="5"/>
  <c r="L123" i="5"/>
  <c r="L145" i="5"/>
  <c r="L143" i="5"/>
  <c r="L142" i="5"/>
  <c r="L146" i="5"/>
  <c r="L137" i="5"/>
  <c r="L147" i="5"/>
  <c r="L139" i="5"/>
  <c r="L154" i="5"/>
  <c r="L134" i="5"/>
  <c r="L135" i="5"/>
  <c r="L104" i="5"/>
  <c r="L131" i="5"/>
  <c r="L61" i="5"/>
  <c r="L152" i="5"/>
  <c r="L54" i="5"/>
  <c r="L95" i="5"/>
  <c r="L148" i="5"/>
  <c r="L136" i="5"/>
  <c r="L115" i="5"/>
  <c r="L87" i="5"/>
  <c r="L88" i="5"/>
  <c r="L65" i="5"/>
  <c r="L84" i="5"/>
  <c r="L62" i="5"/>
  <c r="L58" i="5"/>
  <c r="C16" i="5"/>
  <c r="C15" i="5"/>
  <c r="Q16" i="5"/>
  <c r="Q15" i="5"/>
  <c r="P16" i="5"/>
  <c r="P15" i="5"/>
  <c r="O16" i="5"/>
  <c r="O15" i="5"/>
  <c r="N16" i="5"/>
  <c r="N15" i="5"/>
  <c r="E16" i="5"/>
  <c r="E15" i="5"/>
  <c r="D16" i="5"/>
  <c r="D15" i="5"/>
  <c r="D12" i="5"/>
  <c r="M16" i="5"/>
  <c r="M15" i="5"/>
  <c r="G6" i="5"/>
  <c r="G7" i="5"/>
  <c r="G5" i="5"/>
  <c r="G4" i="5"/>
  <c r="E95" i="1"/>
  <c r="F95" i="1" s="1"/>
  <c r="G95" i="1" s="1"/>
  <c r="I95" i="1" s="1"/>
  <c r="E96" i="1"/>
  <c r="E101" i="1"/>
  <c r="F101" i="1" s="1"/>
  <c r="G101" i="1" s="1"/>
  <c r="K101" i="1" s="1"/>
  <c r="E103" i="1"/>
  <c r="F103" i="1" s="1"/>
  <c r="G103" i="1" s="1"/>
  <c r="K103" i="1" s="1"/>
  <c r="E105" i="1"/>
  <c r="E106" i="1"/>
  <c r="F106" i="1" s="1"/>
  <c r="G106" i="1" s="1"/>
  <c r="K106" i="1" s="1"/>
  <c r="E114" i="1"/>
  <c r="F114" i="1" s="1"/>
  <c r="G114" i="1" s="1"/>
  <c r="I114" i="1" s="1"/>
  <c r="E117" i="1"/>
  <c r="E121" i="2" s="1"/>
  <c r="E120" i="1"/>
  <c r="F120" i="1" s="1"/>
  <c r="G120" i="1" s="1"/>
  <c r="I120" i="1" s="1"/>
  <c r="E98" i="1"/>
  <c r="F98" i="1" s="1"/>
  <c r="G98" i="1" s="1"/>
  <c r="J98" i="1" s="1"/>
  <c r="E107" i="1"/>
  <c r="F107" i="1" s="1"/>
  <c r="E113" i="1"/>
  <c r="F113" i="1" s="1"/>
  <c r="E124" i="1"/>
  <c r="F124" i="1" s="1"/>
  <c r="G124" i="1" s="1"/>
  <c r="K124" i="1" s="1"/>
  <c r="E125" i="1"/>
  <c r="F125" i="1" s="1"/>
  <c r="E110" i="1"/>
  <c r="F110" i="1"/>
  <c r="G110" i="1" s="1"/>
  <c r="K110" i="1" s="1"/>
  <c r="E119" i="1"/>
  <c r="F119" i="1" s="1"/>
  <c r="E90" i="1"/>
  <c r="F90" i="1" s="1"/>
  <c r="E45" i="1"/>
  <c r="F45" i="1" s="1"/>
  <c r="E50" i="1"/>
  <c r="E54" i="1"/>
  <c r="F54" i="1"/>
  <c r="E58" i="1"/>
  <c r="F58" i="1" s="1"/>
  <c r="E63" i="1"/>
  <c r="E38" i="2" s="1"/>
  <c r="F63" i="1"/>
  <c r="G63" i="1" s="1"/>
  <c r="I63" i="1" s="1"/>
  <c r="E74" i="1"/>
  <c r="F74" i="1" s="1"/>
  <c r="E81" i="1"/>
  <c r="F81" i="1" s="1"/>
  <c r="G81" i="1" s="1"/>
  <c r="I81" i="1" s="1"/>
  <c r="E87" i="1"/>
  <c r="E55" i="2" s="1"/>
  <c r="E47" i="1"/>
  <c r="E69" i="1"/>
  <c r="F69" i="1" s="1"/>
  <c r="G69" i="1" s="1"/>
  <c r="J69" i="1" s="1"/>
  <c r="E78" i="1"/>
  <c r="F78" i="1" s="1"/>
  <c r="G78" i="1" s="1"/>
  <c r="E92" i="1"/>
  <c r="F92" i="1" s="1"/>
  <c r="G92" i="1" s="1"/>
  <c r="E23" i="1"/>
  <c r="F23" i="1" s="1"/>
  <c r="E27" i="1"/>
  <c r="F27" i="1" s="1"/>
  <c r="E31" i="1"/>
  <c r="E21" i="2" s="1"/>
  <c r="E35" i="1"/>
  <c r="F35" i="1" s="1"/>
  <c r="E39" i="1"/>
  <c r="F39" i="1" s="1"/>
  <c r="E43" i="1"/>
  <c r="F43" i="1" s="1"/>
  <c r="G43" i="1" s="1"/>
  <c r="I43" i="1" s="1"/>
  <c r="G90" i="1"/>
  <c r="I90" i="1" s="1"/>
  <c r="Q21" i="1"/>
  <c r="E102" i="1"/>
  <c r="F102" i="1" s="1"/>
  <c r="E9" i="1"/>
  <c r="D9" i="1"/>
  <c r="Q137" i="1"/>
  <c r="Q153" i="1"/>
  <c r="Q154" i="1"/>
  <c r="Q156" i="1"/>
  <c r="Q157" i="1"/>
  <c r="Q158" i="1"/>
  <c r="Q159" i="1"/>
  <c r="Q161" i="1"/>
  <c r="Q162" i="1"/>
  <c r="Q155" i="1"/>
  <c r="Q34" i="1"/>
  <c r="Q44" i="1"/>
  <c r="Q51" i="1"/>
  <c r="Q52" i="1"/>
  <c r="Q53" i="1"/>
  <c r="Q54" i="1"/>
  <c r="Q55" i="1"/>
  <c r="Q56" i="1"/>
  <c r="Q57" i="1"/>
  <c r="Q58" i="1"/>
  <c r="Q59" i="1"/>
  <c r="Q60" i="1"/>
  <c r="Q61" i="1"/>
  <c r="Q67" i="1"/>
  <c r="Q77" i="1"/>
  <c r="Q86" i="1"/>
  <c r="Q88" i="1"/>
  <c r="Q89" i="1"/>
  <c r="Q92" i="1"/>
  <c r="Q96" i="1"/>
  <c r="Q105" i="1"/>
  <c r="Q107" i="1"/>
  <c r="Q108" i="1"/>
  <c r="Q109" i="1"/>
  <c r="Q110" i="1"/>
  <c r="Q111" i="1"/>
  <c r="Q112" i="1"/>
  <c r="Q113" i="1"/>
  <c r="Q114" i="1"/>
  <c r="Q117" i="1"/>
  <c r="Q118" i="1"/>
  <c r="Q120" i="1"/>
  <c r="Q134" i="1"/>
  <c r="Q135" i="1"/>
  <c r="Q136" i="1"/>
  <c r="Q143" i="1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128" i="2"/>
  <c r="C128" i="2"/>
  <c r="G83" i="2"/>
  <c r="C83" i="2"/>
  <c r="G82" i="2"/>
  <c r="C82" i="2"/>
  <c r="G127" i="2"/>
  <c r="C127" i="2"/>
  <c r="G126" i="2"/>
  <c r="C126" i="2"/>
  <c r="G125" i="2"/>
  <c r="C125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E73" i="2"/>
  <c r="G72" i="2"/>
  <c r="C72" i="2"/>
  <c r="G71" i="2"/>
  <c r="C71" i="2"/>
  <c r="G124" i="2"/>
  <c r="C124" i="2"/>
  <c r="E124" i="2"/>
  <c r="G70" i="2"/>
  <c r="C70" i="2"/>
  <c r="G123" i="2"/>
  <c r="C123" i="2"/>
  <c r="G69" i="2"/>
  <c r="C69" i="2"/>
  <c r="E69" i="2"/>
  <c r="G122" i="2"/>
  <c r="C122" i="2"/>
  <c r="G121" i="2"/>
  <c r="C121" i="2"/>
  <c r="G68" i="2"/>
  <c r="C68" i="2"/>
  <c r="G67" i="2"/>
  <c r="C67" i="2"/>
  <c r="G120" i="2"/>
  <c r="C120" i="2"/>
  <c r="E120" i="2"/>
  <c r="G119" i="2"/>
  <c r="C119" i="2"/>
  <c r="E119" i="2"/>
  <c r="G118" i="2"/>
  <c r="C118" i="2"/>
  <c r="G117" i="2"/>
  <c r="C117" i="2"/>
  <c r="G116" i="2"/>
  <c r="C116" i="2"/>
  <c r="E116" i="2"/>
  <c r="G115" i="2"/>
  <c r="C115" i="2"/>
  <c r="G114" i="2"/>
  <c r="C114" i="2"/>
  <c r="G113" i="2"/>
  <c r="C113" i="2"/>
  <c r="E113" i="2"/>
  <c r="G66" i="2"/>
  <c r="C66" i="2"/>
  <c r="G112" i="2"/>
  <c r="C112" i="2"/>
  <c r="G65" i="2"/>
  <c r="C65" i="2"/>
  <c r="G64" i="2"/>
  <c r="C64" i="2"/>
  <c r="E64" i="2"/>
  <c r="G63" i="2"/>
  <c r="C63" i="2"/>
  <c r="E63" i="2"/>
  <c r="G62" i="2"/>
  <c r="C62" i="2"/>
  <c r="E62" i="2"/>
  <c r="G61" i="2"/>
  <c r="C61" i="2"/>
  <c r="G60" i="2"/>
  <c r="C60" i="2"/>
  <c r="G59" i="2"/>
  <c r="C59" i="2"/>
  <c r="E59" i="2"/>
  <c r="G58" i="2"/>
  <c r="C58" i="2"/>
  <c r="G111" i="2"/>
  <c r="C111" i="2"/>
  <c r="G57" i="2"/>
  <c r="C57" i="2"/>
  <c r="G110" i="2"/>
  <c r="C110" i="2"/>
  <c r="E110" i="2"/>
  <c r="G56" i="2"/>
  <c r="C56" i="2"/>
  <c r="E56" i="2"/>
  <c r="G109" i="2"/>
  <c r="C109" i="2"/>
  <c r="G108" i="2"/>
  <c r="C108" i="2"/>
  <c r="G55" i="2"/>
  <c r="C55" i="2"/>
  <c r="G107" i="2"/>
  <c r="C107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E48" i="2"/>
  <c r="G106" i="2"/>
  <c r="C106" i="2"/>
  <c r="G47" i="2"/>
  <c r="C47" i="2"/>
  <c r="G46" i="2"/>
  <c r="C46" i="2"/>
  <c r="G45" i="2"/>
  <c r="C45" i="2"/>
  <c r="E45" i="2"/>
  <c r="G44" i="2"/>
  <c r="C44" i="2"/>
  <c r="G43" i="2"/>
  <c r="C43" i="2"/>
  <c r="G42" i="2"/>
  <c r="C42" i="2"/>
  <c r="G41" i="2"/>
  <c r="C41" i="2"/>
  <c r="G105" i="2"/>
  <c r="C105" i="2"/>
  <c r="G40" i="2"/>
  <c r="C40" i="2"/>
  <c r="G39" i="2"/>
  <c r="C39" i="2"/>
  <c r="G38" i="2"/>
  <c r="C38" i="2"/>
  <c r="G37" i="2"/>
  <c r="C37" i="2"/>
  <c r="G104" i="2"/>
  <c r="C104" i="2"/>
  <c r="G103" i="2"/>
  <c r="C103" i="2"/>
  <c r="G102" i="2"/>
  <c r="C102" i="2"/>
  <c r="G101" i="2"/>
  <c r="C101" i="2"/>
  <c r="E10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36" i="2"/>
  <c r="C36" i="2"/>
  <c r="G35" i="2"/>
  <c r="C35" i="2"/>
  <c r="G34" i="2"/>
  <c r="C34" i="2"/>
  <c r="G33" i="2"/>
  <c r="C33" i="2"/>
  <c r="G32" i="2"/>
  <c r="C32" i="2"/>
  <c r="G31" i="2"/>
  <c r="C31" i="2"/>
  <c r="G93" i="2"/>
  <c r="C93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92" i="2"/>
  <c r="C92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E17" i="2"/>
  <c r="G16" i="2"/>
  <c r="C16" i="2"/>
  <c r="G15" i="2"/>
  <c r="C15" i="2"/>
  <c r="G14" i="2"/>
  <c r="C14" i="2"/>
  <c r="G13" i="2"/>
  <c r="C13" i="2"/>
  <c r="E13" i="2"/>
  <c r="G12" i="2"/>
  <c r="C12" i="2"/>
  <c r="G11" i="2"/>
  <c r="C11" i="2"/>
  <c r="H91" i="2"/>
  <c r="B91" i="2"/>
  <c r="D91" i="2"/>
  <c r="A91" i="2"/>
  <c r="H90" i="2"/>
  <c r="D90" i="2"/>
  <c r="B90" i="2"/>
  <c r="A90" i="2"/>
  <c r="H89" i="2"/>
  <c r="B89" i="2"/>
  <c r="D89" i="2"/>
  <c r="A89" i="2"/>
  <c r="H88" i="2"/>
  <c r="D88" i="2"/>
  <c r="B88" i="2"/>
  <c r="A88" i="2"/>
  <c r="H87" i="2"/>
  <c r="B87" i="2"/>
  <c r="D87" i="2"/>
  <c r="A87" i="2"/>
  <c r="H86" i="2"/>
  <c r="D86" i="2"/>
  <c r="B86" i="2"/>
  <c r="A86" i="2"/>
  <c r="H85" i="2"/>
  <c r="B85" i="2"/>
  <c r="D85" i="2"/>
  <c r="A85" i="2"/>
  <c r="H84" i="2"/>
  <c r="D84" i="2"/>
  <c r="B84" i="2"/>
  <c r="A84" i="2"/>
  <c r="H128" i="2"/>
  <c r="B128" i="2"/>
  <c r="D128" i="2"/>
  <c r="A128" i="2"/>
  <c r="H83" i="2"/>
  <c r="D83" i="2"/>
  <c r="B83" i="2"/>
  <c r="A83" i="2"/>
  <c r="H82" i="2"/>
  <c r="B82" i="2"/>
  <c r="D82" i="2"/>
  <c r="A82" i="2"/>
  <c r="H127" i="2"/>
  <c r="D127" i="2"/>
  <c r="B127" i="2"/>
  <c r="A127" i="2"/>
  <c r="H126" i="2"/>
  <c r="B126" i="2"/>
  <c r="D126" i="2"/>
  <c r="A126" i="2"/>
  <c r="H125" i="2"/>
  <c r="D125" i="2"/>
  <c r="B125" i="2"/>
  <c r="A125" i="2"/>
  <c r="H81" i="2"/>
  <c r="B81" i="2"/>
  <c r="D81" i="2"/>
  <c r="A81" i="2"/>
  <c r="H80" i="2"/>
  <c r="D80" i="2"/>
  <c r="B80" i="2"/>
  <c r="A80" i="2"/>
  <c r="H79" i="2"/>
  <c r="B79" i="2"/>
  <c r="D79" i="2"/>
  <c r="A79" i="2"/>
  <c r="H78" i="2"/>
  <c r="D78" i="2"/>
  <c r="B78" i="2"/>
  <c r="A78" i="2"/>
  <c r="H77" i="2"/>
  <c r="B77" i="2"/>
  <c r="D77" i="2"/>
  <c r="A77" i="2"/>
  <c r="H76" i="2"/>
  <c r="D76" i="2"/>
  <c r="B76" i="2"/>
  <c r="A76" i="2"/>
  <c r="H75" i="2"/>
  <c r="B75" i="2"/>
  <c r="D75" i="2"/>
  <c r="A75" i="2"/>
  <c r="H74" i="2"/>
  <c r="D74" i="2"/>
  <c r="B74" i="2"/>
  <c r="A74" i="2"/>
  <c r="H73" i="2"/>
  <c r="B73" i="2"/>
  <c r="D73" i="2"/>
  <c r="A73" i="2"/>
  <c r="H72" i="2"/>
  <c r="D72" i="2"/>
  <c r="B72" i="2"/>
  <c r="A72" i="2"/>
  <c r="H71" i="2"/>
  <c r="B71" i="2"/>
  <c r="D71" i="2"/>
  <c r="A71" i="2"/>
  <c r="H124" i="2"/>
  <c r="D124" i="2"/>
  <c r="B124" i="2"/>
  <c r="A124" i="2"/>
  <c r="H70" i="2"/>
  <c r="B70" i="2"/>
  <c r="D70" i="2"/>
  <c r="A70" i="2"/>
  <c r="H123" i="2"/>
  <c r="D123" i="2"/>
  <c r="B123" i="2"/>
  <c r="A123" i="2"/>
  <c r="H69" i="2"/>
  <c r="B69" i="2"/>
  <c r="D69" i="2"/>
  <c r="A69" i="2"/>
  <c r="H122" i="2"/>
  <c r="D122" i="2"/>
  <c r="B122" i="2"/>
  <c r="A122" i="2"/>
  <c r="H121" i="2"/>
  <c r="B121" i="2"/>
  <c r="D121" i="2"/>
  <c r="A121" i="2"/>
  <c r="H68" i="2"/>
  <c r="D68" i="2"/>
  <c r="B68" i="2"/>
  <c r="A68" i="2"/>
  <c r="H67" i="2"/>
  <c r="B67" i="2"/>
  <c r="D67" i="2"/>
  <c r="A67" i="2"/>
  <c r="H120" i="2"/>
  <c r="D120" i="2"/>
  <c r="B120" i="2"/>
  <c r="A120" i="2"/>
  <c r="H119" i="2"/>
  <c r="B119" i="2"/>
  <c r="D119" i="2"/>
  <c r="A119" i="2"/>
  <c r="H118" i="2"/>
  <c r="D118" i="2"/>
  <c r="B118" i="2"/>
  <c r="A118" i="2"/>
  <c r="H117" i="2"/>
  <c r="B117" i="2"/>
  <c r="D117" i="2"/>
  <c r="A117" i="2"/>
  <c r="H116" i="2"/>
  <c r="D116" i="2"/>
  <c r="B116" i="2"/>
  <c r="A116" i="2"/>
  <c r="H115" i="2"/>
  <c r="B115" i="2"/>
  <c r="D115" i="2"/>
  <c r="A115" i="2"/>
  <c r="H114" i="2"/>
  <c r="D114" i="2"/>
  <c r="B114" i="2"/>
  <c r="A114" i="2"/>
  <c r="H113" i="2"/>
  <c r="B113" i="2"/>
  <c r="D113" i="2"/>
  <c r="A113" i="2"/>
  <c r="H66" i="2"/>
  <c r="D66" i="2"/>
  <c r="B66" i="2"/>
  <c r="A66" i="2"/>
  <c r="H112" i="2"/>
  <c r="B112" i="2"/>
  <c r="D112" i="2"/>
  <c r="A112" i="2"/>
  <c r="H65" i="2"/>
  <c r="D65" i="2"/>
  <c r="B65" i="2"/>
  <c r="A65" i="2"/>
  <c r="H64" i="2"/>
  <c r="B64" i="2"/>
  <c r="D64" i="2"/>
  <c r="A64" i="2"/>
  <c r="H63" i="2"/>
  <c r="D63" i="2"/>
  <c r="B63" i="2"/>
  <c r="A63" i="2"/>
  <c r="H62" i="2"/>
  <c r="F62" i="2"/>
  <c r="D62" i="2"/>
  <c r="B62" i="2"/>
  <c r="A62" i="2"/>
  <c r="H61" i="2"/>
  <c r="B61" i="2"/>
  <c r="F61" i="2"/>
  <c r="D61" i="2"/>
  <c r="A61" i="2"/>
  <c r="H60" i="2"/>
  <c r="F60" i="2"/>
  <c r="D60" i="2"/>
  <c r="B60" i="2"/>
  <c r="A60" i="2"/>
  <c r="H59" i="2"/>
  <c r="B59" i="2"/>
  <c r="F59" i="2"/>
  <c r="D59" i="2"/>
  <c r="A59" i="2"/>
  <c r="H58" i="2"/>
  <c r="F58" i="2"/>
  <c r="D58" i="2"/>
  <c r="B58" i="2"/>
  <c r="A58" i="2"/>
  <c r="H111" i="2"/>
  <c r="B111" i="2"/>
  <c r="D111" i="2"/>
  <c r="A111" i="2"/>
  <c r="H57" i="2"/>
  <c r="D57" i="2"/>
  <c r="B57" i="2"/>
  <c r="A57" i="2"/>
  <c r="H110" i="2"/>
  <c r="B110" i="2"/>
  <c r="D110" i="2"/>
  <c r="A110" i="2"/>
  <c r="H56" i="2"/>
  <c r="D56" i="2"/>
  <c r="B56" i="2"/>
  <c r="A56" i="2"/>
  <c r="H109" i="2"/>
  <c r="B109" i="2"/>
  <c r="D109" i="2"/>
  <c r="A109" i="2"/>
  <c r="H108" i="2"/>
  <c r="D108" i="2"/>
  <c r="B108" i="2"/>
  <c r="A108" i="2"/>
  <c r="H55" i="2"/>
  <c r="B55" i="2"/>
  <c r="D55" i="2"/>
  <c r="A55" i="2"/>
  <c r="H107" i="2"/>
  <c r="D107" i="2"/>
  <c r="B107" i="2"/>
  <c r="A107" i="2"/>
  <c r="H54" i="2"/>
  <c r="B54" i="2"/>
  <c r="D54" i="2"/>
  <c r="A54" i="2"/>
  <c r="H53" i="2"/>
  <c r="D53" i="2"/>
  <c r="B53" i="2"/>
  <c r="A53" i="2"/>
  <c r="H52" i="2"/>
  <c r="B52" i="2"/>
  <c r="D52" i="2"/>
  <c r="A52" i="2"/>
  <c r="H51" i="2"/>
  <c r="D51" i="2"/>
  <c r="B51" i="2"/>
  <c r="A51" i="2"/>
  <c r="H50" i="2"/>
  <c r="B50" i="2"/>
  <c r="D50" i="2"/>
  <c r="A50" i="2"/>
  <c r="H49" i="2"/>
  <c r="D49" i="2"/>
  <c r="B49" i="2"/>
  <c r="A49" i="2"/>
  <c r="H48" i="2"/>
  <c r="B48" i="2"/>
  <c r="D48" i="2"/>
  <c r="A48" i="2"/>
  <c r="H106" i="2"/>
  <c r="D106" i="2"/>
  <c r="B106" i="2"/>
  <c r="A106" i="2"/>
  <c r="H47" i="2"/>
  <c r="B47" i="2"/>
  <c r="D47" i="2"/>
  <c r="A47" i="2"/>
  <c r="H46" i="2"/>
  <c r="D46" i="2"/>
  <c r="B46" i="2"/>
  <c r="A46" i="2"/>
  <c r="H45" i="2"/>
  <c r="B45" i="2"/>
  <c r="D45" i="2"/>
  <c r="A45" i="2"/>
  <c r="H44" i="2"/>
  <c r="D44" i="2"/>
  <c r="B44" i="2"/>
  <c r="A44" i="2"/>
  <c r="H43" i="2"/>
  <c r="B43" i="2"/>
  <c r="D43" i="2"/>
  <c r="A43" i="2"/>
  <c r="H42" i="2"/>
  <c r="D42" i="2"/>
  <c r="B42" i="2"/>
  <c r="A42" i="2"/>
  <c r="H41" i="2"/>
  <c r="B41" i="2"/>
  <c r="D41" i="2"/>
  <c r="A41" i="2"/>
  <c r="H105" i="2"/>
  <c r="D105" i="2"/>
  <c r="B105" i="2"/>
  <c r="A105" i="2"/>
  <c r="H40" i="2"/>
  <c r="B40" i="2"/>
  <c r="D40" i="2"/>
  <c r="A40" i="2"/>
  <c r="H39" i="2"/>
  <c r="D39" i="2"/>
  <c r="B39" i="2"/>
  <c r="A39" i="2"/>
  <c r="H38" i="2"/>
  <c r="B38" i="2"/>
  <c r="D38" i="2"/>
  <c r="A38" i="2"/>
  <c r="H37" i="2"/>
  <c r="D37" i="2"/>
  <c r="B37" i="2"/>
  <c r="A37" i="2"/>
  <c r="H104" i="2"/>
  <c r="B104" i="2"/>
  <c r="D104" i="2"/>
  <c r="A104" i="2"/>
  <c r="H103" i="2"/>
  <c r="D103" i="2"/>
  <c r="B103" i="2"/>
  <c r="A103" i="2"/>
  <c r="H102" i="2"/>
  <c r="B102" i="2"/>
  <c r="D102" i="2"/>
  <c r="A102" i="2"/>
  <c r="H101" i="2"/>
  <c r="D101" i="2"/>
  <c r="B101" i="2"/>
  <c r="A101" i="2"/>
  <c r="H100" i="2"/>
  <c r="B100" i="2"/>
  <c r="D100" i="2"/>
  <c r="A100" i="2"/>
  <c r="H99" i="2"/>
  <c r="D99" i="2"/>
  <c r="B99" i="2"/>
  <c r="A99" i="2"/>
  <c r="H98" i="2"/>
  <c r="B98" i="2"/>
  <c r="D98" i="2"/>
  <c r="A98" i="2"/>
  <c r="H97" i="2"/>
  <c r="D97" i="2"/>
  <c r="B97" i="2"/>
  <c r="A97" i="2"/>
  <c r="H96" i="2"/>
  <c r="B96" i="2"/>
  <c r="D96" i="2"/>
  <c r="A96" i="2"/>
  <c r="H95" i="2"/>
  <c r="D95" i="2"/>
  <c r="B95" i="2"/>
  <c r="A95" i="2"/>
  <c r="H94" i="2"/>
  <c r="B94" i="2"/>
  <c r="D94" i="2"/>
  <c r="A94" i="2"/>
  <c r="H36" i="2"/>
  <c r="D36" i="2"/>
  <c r="B36" i="2"/>
  <c r="A36" i="2"/>
  <c r="H35" i="2"/>
  <c r="B35" i="2"/>
  <c r="D35" i="2"/>
  <c r="A35" i="2"/>
  <c r="H34" i="2"/>
  <c r="D34" i="2"/>
  <c r="B34" i="2"/>
  <c r="A34" i="2"/>
  <c r="H33" i="2"/>
  <c r="B33" i="2"/>
  <c r="D33" i="2"/>
  <c r="A33" i="2"/>
  <c r="H32" i="2"/>
  <c r="D32" i="2"/>
  <c r="B32" i="2"/>
  <c r="A32" i="2"/>
  <c r="H31" i="2"/>
  <c r="B31" i="2"/>
  <c r="D31" i="2"/>
  <c r="A31" i="2"/>
  <c r="H93" i="2"/>
  <c r="D93" i="2"/>
  <c r="B93" i="2"/>
  <c r="A93" i="2"/>
  <c r="H30" i="2"/>
  <c r="B30" i="2"/>
  <c r="D30" i="2"/>
  <c r="A30" i="2"/>
  <c r="H29" i="2"/>
  <c r="D29" i="2"/>
  <c r="B29" i="2"/>
  <c r="A29" i="2"/>
  <c r="H28" i="2"/>
  <c r="B28" i="2"/>
  <c r="D28" i="2"/>
  <c r="A28" i="2"/>
  <c r="H27" i="2"/>
  <c r="D27" i="2"/>
  <c r="B27" i="2"/>
  <c r="A27" i="2"/>
  <c r="H26" i="2"/>
  <c r="B26" i="2"/>
  <c r="D26" i="2"/>
  <c r="A26" i="2"/>
  <c r="H25" i="2"/>
  <c r="D25" i="2"/>
  <c r="B25" i="2"/>
  <c r="A25" i="2"/>
  <c r="H24" i="2"/>
  <c r="B24" i="2"/>
  <c r="D24" i="2"/>
  <c r="A24" i="2"/>
  <c r="H92" i="2"/>
  <c r="D92" i="2"/>
  <c r="B92" i="2"/>
  <c r="A92" i="2"/>
  <c r="H23" i="2"/>
  <c r="B23" i="2"/>
  <c r="D23" i="2"/>
  <c r="A23" i="2"/>
  <c r="H22" i="2"/>
  <c r="D22" i="2"/>
  <c r="B22" i="2"/>
  <c r="A22" i="2"/>
  <c r="H21" i="2"/>
  <c r="B21" i="2"/>
  <c r="D21" i="2"/>
  <c r="A21" i="2"/>
  <c r="H20" i="2"/>
  <c r="D20" i="2"/>
  <c r="B20" i="2"/>
  <c r="A20" i="2"/>
  <c r="H19" i="2"/>
  <c r="D19" i="2"/>
  <c r="B19" i="2"/>
  <c r="A19" i="2"/>
  <c r="H18" i="2"/>
  <c r="D18" i="2"/>
  <c r="B18" i="2"/>
  <c r="A18" i="2"/>
  <c r="H17" i="2"/>
  <c r="D17" i="2"/>
  <c r="B17" i="2"/>
  <c r="A17" i="2"/>
  <c r="H16" i="2"/>
  <c r="D16" i="2"/>
  <c r="B16" i="2"/>
  <c r="A16" i="2"/>
  <c r="H15" i="2"/>
  <c r="D15" i="2"/>
  <c r="B15" i="2"/>
  <c r="A15" i="2"/>
  <c r="H14" i="2"/>
  <c r="D14" i="2"/>
  <c r="B14" i="2"/>
  <c r="A14" i="2"/>
  <c r="H13" i="2"/>
  <c r="D13" i="2"/>
  <c r="B13" i="2"/>
  <c r="A13" i="2"/>
  <c r="H12" i="2"/>
  <c r="D12" i="2"/>
  <c r="B12" i="2"/>
  <c r="A12" i="2"/>
  <c r="H11" i="2"/>
  <c r="D11" i="2"/>
  <c r="B11" i="2"/>
  <c r="A11" i="2"/>
  <c r="F16" i="1"/>
  <c r="F17" i="1" s="1"/>
  <c r="Q152" i="1"/>
  <c r="Q148" i="1"/>
  <c r="Q151" i="1"/>
  <c r="Q149" i="1"/>
  <c r="Q146" i="1"/>
  <c r="Q150" i="1"/>
  <c r="Q147" i="1"/>
  <c r="Q145" i="1"/>
  <c r="Q142" i="1"/>
  <c r="Q139" i="1"/>
  <c r="Q141" i="1"/>
  <c r="Q144" i="1"/>
  <c r="Q125" i="1"/>
  <c r="Q126" i="1"/>
  <c r="Q129" i="1"/>
  <c r="Q131" i="1"/>
  <c r="Q133" i="1"/>
  <c r="Q140" i="1"/>
  <c r="Q132" i="1"/>
  <c r="Q128" i="1"/>
  <c r="Q127" i="1"/>
  <c r="Q130" i="1"/>
  <c r="C17" i="1"/>
  <c r="Q123" i="1"/>
  <c r="Q124" i="1"/>
  <c r="Q119" i="1"/>
  <c r="Q121" i="1"/>
  <c r="Q22" i="1"/>
  <c r="Q23" i="1"/>
  <c r="Q24" i="1"/>
  <c r="Q25" i="1"/>
  <c r="Q26" i="1"/>
  <c r="Q27" i="1"/>
  <c r="Q28" i="1"/>
  <c r="Q29" i="1"/>
  <c r="Q30" i="1"/>
  <c r="Q31" i="1"/>
  <c r="Q32" i="1"/>
  <c r="Q33" i="1"/>
  <c r="Q35" i="1"/>
  <c r="Q36" i="1"/>
  <c r="Q37" i="1"/>
  <c r="Q38" i="1"/>
  <c r="Q39" i="1"/>
  <c r="Q40" i="1"/>
  <c r="Q41" i="1"/>
  <c r="Q42" i="1"/>
  <c r="Q43" i="1"/>
  <c r="Q45" i="1"/>
  <c r="Q46" i="1"/>
  <c r="Q47" i="1"/>
  <c r="Q48" i="1"/>
  <c r="Q49" i="1"/>
  <c r="Q50" i="1"/>
  <c r="Q62" i="1"/>
  <c r="Q63" i="1"/>
  <c r="Q64" i="1"/>
  <c r="Q65" i="1"/>
  <c r="Q66" i="1"/>
  <c r="Q68" i="1"/>
  <c r="Q69" i="1"/>
  <c r="Q70" i="1"/>
  <c r="Q71" i="1"/>
  <c r="Q72" i="1"/>
  <c r="Q73" i="1"/>
  <c r="Q74" i="1"/>
  <c r="Q75" i="1"/>
  <c r="Q76" i="1"/>
  <c r="Q78" i="1"/>
  <c r="Q79" i="1"/>
  <c r="Q80" i="1"/>
  <c r="Q81" i="1"/>
  <c r="Q82" i="1"/>
  <c r="Q83" i="1"/>
  <c r="Q84" i="1"/>
  <c r="Q85" i="1"/>
  <c r="Q87" i="1"/>
  <c r="Q90" i="1"/>
  <c r="Q91" i="1"/>
  <c r="Q93" i="1"/>
  <c r="Q94" i="1"/>
  <c r="Q95" i="1"/>
  <c r="Q97" i="1"/>
  <c r="Q98" i="1"/>
  <c r="Q99" i="1"/>
  <c r="Q100" i="1"/>
  <c r="Q101" i="1"/>
  <c r="Q102" i="1"/>
  <c r="Q103" i="1"/>
  <c r="Q104" i="1"/>
  <c r="Q106" i="1"/>
  <c r="Q115" i="1"/>
  <c r="Q116" i="1"/>
  <c r="Q122" i="1"/>
  <c r="M12" i="5"/>
  <c r="E31" i="2"/>
  <c r="G54" i="1"/>
  <c r="I54" i="1"/>
  <c r="G49" i="5"/>
  <c r="G113" i="1"/>
  <c r="K113" i="1" s="1"/>
  <c r="E123" i="1"/>
  <c r="F123" i="1"/>
  <c r="E109" i="1"/>
  <c r="F109" i="1" s="1"/>
  <c r="D14" i="1"/>
  <c r="O12" i="5"/>
  <c r="E167" i="1"/>
  <c r="F167" i="1"/>
  <c r="G167" i="1" s="1"/>
  <c r="K167" i="1" s="1"/>
  <c r="E155" i="1"/>
  <c r="F155" i="1" s="1"/>
  <c r="E164" i="1"/>
  <c r="F164" i="1"/>
  <c r="G164" i="1" s="1"/>
  <c r="K164" i="1" s="1"/>
  <c r="E139" i="1"/>
  <c r="F139" i="1" s="1"/>
  <c r="E144" i="1"/>
  <c r="F144" i="1" s="1"/>
  <c r="E150" i="1"/>
  <c r="E89" i="2" s="1"/>
  <c r="E158" i="1"/>
  <c r="F158" i="1"/>
  <c r="E133" i="1"/>
  <c r="F133" i="1"/>
  <c r="E138" i="1"/>
  <c r="F138" i="1" s="1"/>
  <c r="E127" i="1"/>
  <c r="F127" i="1" s="1"/>
  <c r="E147" i="1"/>
  <c r="F147" i="1" s="1"/>
  <c r="E168" i="1"/>
  <c r="F168" i="1" s="1"/>
  <c r="E156" i="1"/>
  <c r="F156" i="1" s="1"/>
  <c r="E165" i="1"/>
  <c r="F165" i="1" s="1"/>
  <c r="E131" i="1"/>
  <c r="F131" i="1" s="1"/>
  <c r="E140" i="1"/>
  <c r="F140" i="1"/>
  <c r="G140" i="1" s="1"/>
  <c r="K140" i="1" s="1"/>
  <c r="E145" i="1"/>
  <c r="F145" i="1" s="1"/>
  <c r="E169" i="1"/>
  <c r="F169" i="1" s="1"/>
  <c r="E151" i="1"/>
  <c r="E90" i="2" s="1"/>
  <c r="F151" i="1"/>
  <c r="G151" i="1" s="1"/>
  <c r="K151" i="1" s="1"/>
  <c r="E159" i="1"/>
  <c r="F159" i="1"/>
  <c r="E134" i="1"/>
  <c r="F134" i="1" s="1"/>
  <c r="G134" i="1" s="1"/>
  <c r="K134" i="1" s="1"/>
  <c r="E128" i="1"/>
  <c r="F128" i="1" s="1"/>
  <c r="E148" i="1"/>
  <c r="F148" i="1"/>
  <c r="E174" i="1"/>
  <c r="F174" i="1" s="1"/>
  <c r="G174" i="1" s="1"/>
  <c r="K174" i="1" s="1"/>
  <c r="E154" i="1"/>
  <c r="F154" i="1" s="1"/>
  <c r="E163" i="1"/>
  <c r="F163" i="1" s="1"/>
  <c r="G163" i="1" s="1"/>
  <c r="K163" i="1" s="1"/>
  <c r="E137" i="1"/>
  <c r="F137" i="1" s="1"/>
  <c r="G125" i="1"/>
  <c r="K125" i="1" s="1"/>
  <c r="E143" i="1"/>
  <c r="E128" i="2" s="1"/>
  <c r="E166" i="1"/>
  <c r="F166" i="1"/>
  <c r="G166" i="1" s="1"/>
  <c r="K166" i="1" s="1"/>
  <c r="E135" i="1"/>
  <c r="F135" i="1" s="1"/>
  <c r="E136" i="1"/>
  <c r="E127" i="2" s="1"/>
  <c r="G128" i="1"/>
  <c r="J128" i="1" s="1"/>
  <c r="E170" i="1"/>
  <c r="F170" i="1" s="1"/>
  <c r="G170" i="1" s="1"/>
  <c r="K170" i="1" s="1"/>
  <c r="E152" i="1"/>
  <c r="F152" i="1" s="1"/>
  <c r="G159" i="1"/>
  <c r="K159" i="1" s="1"/>
  <c r="E129" i="1"/>
  <c r="F129" i="1" s="1"/>
  <c r="E172" i="1"/>
  <c r="F172" i="1" s="1"/>
  <c r="E153" i="1"/>
  <c r="F153" i="1" s="1"/>
  <c r="E161" i="1"/>
  <c r="F161" i="1"/>
  <c r="E130" i="1"/>
  <c r="E78" i="2" s="1"/>
  <c r="E142" i="1"/>
  <c r="F142" i="1" s="1"/>
  <c r="U142" i="1" s="1"/>
  <c r="E160" i="1"/>
  <c r="F160" i="1" s="1"/>
  <c r="G160" i="1" s="1"/>
  <c r="K160" i="1" s="1"/>
  <c r="E162" i="1"/>
  <c r="F162" i="1" s="1"/>
  <c r="E132" i="1"/>
  <c r="F132" i="1"/>
  <c r="G154" i="1"/>
  <c r="K154" i="1" s="1"/>
  <c r="E141" i="1"/>
  <c r="F141" i="1" s="1"/>
  <c r="E126" i="1"/>
  <c r="F126" i="1" s="1"/>
  <c r="E157" i="1"/>
  <c r="F157" i="1" s="1"/>
  <c r="E146" i="1"/>
  <c r="F146" i="1" s="1"/>
  <c r="G146" i="1" s="1"/>
  <c r="K146" i="1" s="1"/>
  <c r="E149" i="1"/>
  <c r="E88" i="2" s="1"/>
  <c r="J78" i="1"/>
  <c r="E42" i="1"/>
  <c r="F42" i="1" s="1"/>
  <c r="E38" i="1"/>
  <c r="F38" i="1"/>
  <c r="E34" i="1"/>
  <c r="E30" i="1"/>
  <c r="F30" i="1" s="1"/>
  <c r="U30" i="1" s="1"/>
  <c r="E26" i="1"/>
  <c r="F26" i="1" s="1"/>
  <c r="E22" i="1"/>
  <c r="F22" i="1"/>
  <c r="G22" i="1" s="1"/>
  <c r="I22" i="1" s="1"/>
  <c r="E91" i="1"/>
  <c r="F91" i="1" s="1"/>
  <c r="G91" i="1" s="1"/>
  <c r="J91" i="1" s="1"/>
  <c r="E72" i="1"/>
  <c r="F72" i="1"/>
  <c r="G72" i="1" s="1"/>
  <c r="J72" i="1" s="1"/>
  <c r="E68" i="1"/>
  <c r="F68" i="1" s="1"/>
  <c r="E94" i="1"/>
  <c r="F94" i="1"/>
  <c r="G94" i="1" s="1"/>
  <c r="I94" i="1" s="1"/>
  <c r="E86" i="1"/>
  <c r="E107" i="2" s="1"/>
  <c r="E80" i="1"/>
  <c r="E50" i="2" s="1"/>
  <c r="E73" i="1"/>
  <c r="E44" i="2" s="1"/>
  <c r="F73" i="1"/>
  <c r="E62" i="1"/>
  <c r="F62" i="1" s="1"/>
  <c r="E57" i="1"/>
  <c r="F57" i="1" s="1"/>
  <c r="G57" i="1" s="1"/>
  <c r="I57" i="1" s="1"/>
  <c r="E53" i="1"/>
  <c r="F53" i="1" s="1"/>
  <c r="E49" i="1"/>
  <c r="F49" i="1"/>
  <c r="E44" i="1"/>
  <c r="F44" i="1" s="1"/>
  <c r="E84" i="1"/>
  <c r="F84" i="1"/>
  <c r="G84" i="1" s="1"/>
  <c r="I84" i="1" s="1"/>
  <c r="E121" i="1"/>
  <c r="F121" i="1" s="1"/>
  <c r="E112" i="1"/>
  <c r="E118" i="2" s="1"/>
  <c r="E104" i="1"/>
  <c r="F104" i="1"/>
  <c r="G104" i="1" s="1"/>
  <c r="K104" i="1" s="1"/>
  <c r="E97" i="1"/>
  <c r="E58" i="2" s="1"/>
  <c r="P12" i="5"/>
  <c r="L36" i="5"/>
  <c r="K36" i="5"/>
  <c r="G36" i="5"/>
  <c r="G122" i="5"/>
  <c r="K122" i="5"/>
  <c r="L122" i="5"/>
  <c r="E41" i="1"/>
  <c r="F41" i="1" s="1"/>
  <c r="E37" i="1"/>
  <c r="F37" i="1" s="1"/>
  <c r="G37" i="1" s="1"/>
  <c r="I37" i="1" s="1"/>
  <c r="E33" i="1"/>
  <c r="F33" i="1"/>
  <c r="E29" i="1"/>
  <c r="F29" i="1"/>
  <c r="E25" i="1"/>
  <c r="E15" i="2" s="1"/>
  <c r="E21" i="1"/>
  <c r="F21" i="1" s="1"/>
  <c r="E82" i="1"/>
  <c r="F82" i="1" s="1"/>
  <c r="G82" i="1" s="1"/>
  <c r="J82" i="1" s="1"/>
  <c r="E71" i="1"/>
  <c r="E43" i="2" s="1"/>
  <c r="F71" i="1"/>
  <c r="E66" i="1"/>
  <c r="F66" i="1" s="1"/>
  <c r="U66" i="1" s="1"/>
  <c r="E89" i="1"/>
  <c r="F89" i="1" s="1"/>
  <c r="G89" i="1" s="1"/>
  <c r="I89" i="1" s="1"/>
  <c r="E85" i="1"/>
  <c r="F85" i="1" s="1"/>
  <c r="E77" i="1"/>
  <c r="F77" i="1" s="1"/>
  <c r="G77" i="1" s="1"/>
  <c r="I77" i="1" s="1"/>
  <c r="E67" i="1"/>
  <c r="F67" i="1" s="1"/>
  <c r="E60" i="1"/>
  <c r="F60" i="1"/>
  <c r="E56" i="1"/>
  <c r="E99" i="2" s="1"/>
  <c r="E52" i="1"/>
  <c r="F52" i="1"/>
  <c r="G52" i="1" s="1"/>
  <c r="I52" i="1" s="1"/>
  <c r="E48" i="1"/>
  <c r="F48" i="1" s="1"/>
  <c r="E75" i="1"/>
  <c r="F75" i="1"/>
  <c r="E116" i="1"/>
  <c r="F116" i="1"/>
  <c r="G116" i="1" s="1"/>
  <c r="K116" i="1" s="1"/>
  <c r="E111" i="1"/>
  <c r="F111" i="1"/>
  <c r="E100" i="1"/>
  <c r="E61" i="2" s="1"/>
  <c r="E118" i="1"/>
  <c r="F118" i="1"/>
  <c r="E12" i="5"/>
  <c r="Q12" i="5"/>
  <c r="K133" i="5"/>
  <c r="L133" i="5"/>
  <c r="G133" i="5"/>
  <c r="J12" i="5"/>
  <c r="J92" i="1"/>
  <c r="E40" i="1"/>
  <c r="E36" i="1"/>
  <c r="F36" i="1" s="1"/>
  <c r="G36" i="1" s="1"/>
  <c r="I36" i="1" s="1"/>
  <c r="E32" i="1"/>
  <c r="F32" i="1" s="1"/>
  <c r="E28" i="1"/>
  <c r="F28" i="1" s="1"/>
  <c r="U28" i="1" s="1"/>
  <c r="E24" i="1"/>
  <c r="F24" i="1" s="1"/>
  <c r="E93" i="1"/>
  <c r="F93" i="1"/>
  <c r="G93" i="1" s="1"/>
  <c r="J93" i="1" s="1"/>
  <c r="E79" i="1"/>
  <c r="F79" i="1" s="1"/>
  <c r="E70" i="1"/>
  <c r="F70" i="1"/>
  <c r="E65" i="1"/>
  <c r="E40" i="2" s="1"/>
  <c r="E88" i="1"/>
  <c r="F88" i="1"/>
  <c r="G88" i="1" s="1"/>
  <c r="I88" i="1" s="1"/>
  <c r="E83" i="1"/>
  <c r="F83" i="1"/>
  <c r="G83" i="1" s="1"/>
  <c r="E76" i="1"/>
  <c r="F76" i="1" s="1"/>
  <c r="G76" i="1" s="1"/>
  <c r="I76" i="1" s="1"/>
  <c r="E64" i="1"/>
  <c r="F64" i="1"/>
  <c r="E59" i="1"/>
  <c r="F59" i="1" s="1"/>
  <c r="G59" i="1" s="1"/>
  <c r="I59" i="1" s="1"/>
  <c r="E55" i="1"/>
  <c r="E98" i="2" s="1"/>
  <c r="E51" i="1"/>
  <c r="E94" i="2" s="1"/>
  <c r="E46" i="1"/>
  <c r="F46" i="1"/>
  <c r="G46" i="1" s="1"/>
  <c r="I46" i="1" s="1"/>
  <c r="E61" i="1"/>
  <c r="F61" i="1"/>
  <c r="E122" i="1"/>
  <c r="F122" i="1" s="1"/>
  <c r="E115" i="1"/>
  <c r="F115" i="1"/>
  <c r="E108" i="1"/>
  <c r="F108" i="1" s="1"/>
  <c r="E99" i="1"/>
  <c r="E60" i="2" s="1"/>
  <c r="N12" i="5"/>
  <c r="F12" i="5"/>
  <c r="H82" i="5"/>
  <c r="J82" i="5"/>
  <c r="I82" i="5"/>
  <c r="K82" i="5"/>
  <c r="F82" i="5"/>
  <c r="L82" i="5"/>
  <c r="H107" i="5"/>
  <c r="J107" i="5"/>
  <c r="I107" i="5"/>
  <c r="K107" i="5"/>
  <c r="F107" i="5"/>
  <c r="L107" i="5"/>
  <c r="H128" i="5"/>
  <c r="J128" i="5"/>
  <c r="I128" i="5"/>
  <c r="K128" i="5"/>
  <c r="F128" i="5"/>
  <c r="L128" i="5"/>
  <c r="H126" i="5"/>
  <c r="J126" i="5"/>
  <c r="I126" i="5"/>
  <c r="K126" i="5"/>
  <c r="F126" i="5"/>
  <c r="L126" i="5"/>
  <c r="H105" i="5"/>
  <c r="J105" i="5"/>
  <c r="I105" i="5"/>
  <c r="F105" i="5"/>
  <c r="H127" i="5"/>
  <c r="J127" i="5"/>
  <c r="I127" i="5"/>
  <c r="K127" i="5"/>
  <c r="F127" i="5"/>
  <c r="L127" i="5"/>
  <c r="H97" i="5"/>
  <c r="J97" i="5"/>
  <c r="I97" i="5"/>
  <c r="K97" i="5"/>
  <c r="F97" i="5"/>
  <c r="L97" i="5"/>
  <c r="G104" i="5"/>
  <c r="G144" i="5"/>
  <c r="G33" i="5"/>
  <c r="H12" i="5"/>
  <c r="K130" i="5"/>
  <c r="L130" i="5"/>
  <c r="G105" i="5"/>
  <c r="K105" i="5"/>
  <c r="L105" i="5"/>
  <c r="I12" i="5"/>
  <c r="H63" i="5"/>
  <c r="F63" i="5"/>
  <c r="L63" i="5"/>
  <c r="J63" i="5"/>
  <c r="H151" i="5"/>
  <c r="F151" i="5"/>
  <c r="L151" i="5"/>
  <c r="J151" i="5"/>
  <c r="H94" i="5"/>
  <c r="F94" i="5"/>
  <c r="L94" i="5"/>
  <c r="J94" i="5"/>
  <c r="H111" i="5"/>
  <c r="F111" i="5"/>
  <c r="L111" i="5"/>
  <c r="J111" i="5"/>
  <c r="H76" i="5"/>
  <c r="F76" i="5"/>
  <c r="L76" i="5"/>
  <c r="J76" i="5"/>
  <c r="H89" i="5"/>
  <c r="F89" i="5"/>
  <c r="L89" i="5"/>
  <c r="J89" i="5"/>
  <c r="G75" i="5"/>
  <c r="L75" i="5"/>
  <c r="C12" i="5"/>
  <c r="K47" i="5"/>
  <c r="L47" i="5"/>
  <c r="K88" i="5"/>
  <c r="K129" i="5"/>
  <c r="L129" i="5"/>
  <c r="K140" i="5"/>
  <c r="L140" i="5"/>
  <c r="G109" i="5"/>
  <c r="K109" i="5"/>
  <c r="L109" i="5"/>
  <c r="H86" i="5"/>
  <c r="J86" i="5"/>
  <c r="I86" i="5"/>
  <c r="K86" i="5"/>
  <c r="F86" i="5"/>
  <c r="L86" i="5"/>
  <c r="H153" i="5"/>
  <c r="J153" i="5"/>
  <c r="I153" i="5"/>
  <c r="K153" i="5"/>
  <c r="F153" i="5"/>
  <c r="L153" i="5"/>
  <c r="H108" i="5"/>
  <c r="J108" i="5"/>
  <c r="I108" i="5"/>
  <c r="K108" i="5"/>
  <c r="F108" i="5"/>
  <c r="L108" i="5"/>
  <c r="H99" i="5"/>
  <c r="J99" i="5"/>
  <c r="I99" i="5"/>
  <c r="K99" i="5"/>
  <c r="F99" i="5"/>
  <c r="L99" i="5"/>
  <c r="H117" i="5"/>
  <c r="J117" i="5"/>
  <c r="I117" i="5"/>
  <c r="K117" i="5"/>
  <c r="F117" i="5"/>
  <c r="L117" i="5"/>
  <c r="H57" i="5"/>
  <c r="J57" i="5"/>
  <c r="I57" i="5"/>
  <c r="K57" i="5"/>
  <c r="F57" i="5"/>
  <c r="L57" i="5"/>
  <c r="G56" i="5"/>
  <c r="L56" i="5"/>
  <c r="G121" i="5"/>
  <c r="K121" i="5"/>
  <c r="K48" i="5"/>
  <c r="L70" i="5"/>
  <c r="H70" i="5"/>
  <c r="F70" i="5"/>
  <c r="J70" i="5"/>
  <c r="H150" i="5"/>
  <c r="F150" i="5"/>
  <c r="L150" i="5"/>
  <c r="J150" i="5"/>
  <c r="H71" i="5"/>
  <c r="F71" i="5"/>
  <c r="L71" i="5"/>
  <c r="J71" i="5"/>
  <c r="H56" i="5"/>
  <c r="F56" i="5"/>
  <c r="J56" i="5"/>
  <c r="H77" i="5"/>
  <c r="F77" i="5"/>
  <c r="L77" i="5"/>
  <c r="J77" i="5"/>
  <c r="H73" i="5"/>
  <c r="F73" i="5"/>
  <c r="L73" i="5"/>
  <c r="J73" i="5"/>
  <c r="H79" i="5"/>
  <c r="F79" i="5"/>
  <c r="L79" i="5"/>
  <c r="J79" i="5"/>
  <c r="G78" i="5"/>
  <c r="K78" i="5"/>
  <c r="G26" i="5"/>
  <c r="K12" i="5"/>
  <c r="G51" i="5"/>
  <c r="G35" i="5"/>
  <c r="K32" i="5"/>
  <c r="L32" i="5"/>
  <c r="G22" i="5"/>
  <c r="G38" i="5"/>
  <c r="L44" i="5"/>
  <c r="K44" i="5"/>
  <c r="G37" i="5"/>
  <c r="H29" i="5"/>
  <c r="G12" i="5"/>
  <c r="K23" i="5"/>
  <c r="L23" i="5"/>
  <c r="K21" i="5"/>
  <c r="G46" i="5"/>
  <c r="L31" i="5"/>
  <c r="F23" i="5"/>
  <c r="H23" i="5"/>
  <c r="J23" i="5"/>
  <c r="L46" i="5"/>
  <c r="F47" i="5"/>
  <c r="G39" i="5"/>
  <c r="F31" i="5"/>
  <c r="H31" i="5"/>
  <c r="K40" i="5"/>
  <c r="L40" i="5"/>
  <c r="G41" i="5"/>
  <c r="L39" i="5"/>
  <c r="J39" i="5"/>
  <c r="E81" i="2"/>
  <c r="E80" i="2"/>
  <c r="E104" i="2"/>
  <c r="E24" i="2"/>
  <c r="E67" i="2"/>
  <c r="E46" i="2"/>
  <c r="E41" i="2"/>
  <c r="E74" i="2"/>
  <c r="E86" i="2"/>
  <c r="G111" i="1"/>
  <c r="K111" i="1"/>
  <c r="U29" i="1"/>
  <c r="G71" i="1"/>
  <c r="J71" i="1" s="1"/>
  <c r="G73" i="1"/>
  <c r="I73" i="1" s="1"/>
  <c r="G144" i="1"/>
  <c r="K144" i="1"/>
  <c r="G161" i="1"/>
  <c r="K161" i="1"/>
  <c r="E75" i="2"/>
  <c r="E20" i="2"/>
  <c r="E34" i="2"/>
  <c r="E35" i="2"/>
  <c r="E97" i="2"/>
  <c r="E122" i="2"/>
  <c r="G64" i="1"/>
  <c r="J64" i="1" s="1"/>
  <c r="U24" i="1"/>
  <c r="G85" i="1"/>
  <c r="I85" i="1" s="1"/>
  <c r="G33" i="1"/>
  <c r="I33" i="1"/>
  <c r="G145" i="1"/>
  <c r="J145" i="1" s="1"/>
  <c r="G133" i="1"/>
  <c r="K133" i="1" s="1"/>
  <c r="G141" i="1"/>
  <c r="K141" i="1" s="1"/>
  <c r="E71" i="2"/>
  <c r="E95" i="2"/>
  <c r="E76" i="2"/>
  <c r="E16" i="2"/>
  <c r="E87" i="2"/>
  <c r="E23" i="2"/>
  <c r="E52" i="2"/>
  <c r="E26" i="2"/>
  <c r="G135" i="1"/>
  <c r="J135" i="1" s="1"/>
  <c r="G115" i="1"/>
  <c r="K115" i="1"/>
  <c r="G75" i="1"/>
  <c r="I75" i="1"/>
  <c r="G118" i="1"/>
  <c r="I118" i="1" s="1"/>
  <c r="G152" i="1"/>
  <c r="J152" i="1" s="1"/>
  <c r="E65" i="2"/>
  <c r="E12" i="2"/>
  <c r="E93" i="2"/>
  <c r="E109" i="2"/>
  <c r="E19" i="2"/>
  <c r="E82" i="2"/>
  <c r="E11" i="2"/>
  <c r="G60" i="1"/>
  <c r="I60" i="1"/>
  <c r="G38" i="1"/>
  <c r="I38" i="1"/>
  <c r="E100" i="2"/>
  <c r="E68" i="2"/>
  <c r="E70" i="2"/>
  <c r="G44" i="1"/>
  <c r="I44" i="1" s="1"/>
  <c r="G123" i="1"/>
  <c r="J123" i="1"/>
  <c r="G132" i="1"/>
  <c r="K132" i="1"/>
  <c r="G61" i="1"/>
  <c r="I61" i="1" s="1"/>
  <c r="G42" i="1"/>
  <c r="I42" i="1" s="1"/>
  <c r="G148" i="1"/>
  <c r="K148" i="1" s="1"/>
  <c r="G127" i="1"/>
  <c r="K127" i="1"/>
  <c r="G158" i="1"/>
  <c r="K158" i="1" s="1"/>
  <c r="I83" i="1"/>
  <c r="E57" i="2"/>
  <c r="E85" i="2"/>
  <c r="E84" i="2"/>
  <c r="E39" i="2"/>
  <c r="E117" i="2"/>
  <c r="E96" i="2"/>
  <c r="E91" i="2"/>
  <c r="E29" i="2"/>
  <c r="E105" i="2"/>
  <c r="G48" i="1"/>
  <c r="I48" i="1" s="1"/>
  <c r="G53" i="1"/>
  <c r="I53" i="1" s="1"/>
  <c r="E108" i="2"/>
  <c r="E115" i="2"/>
  <c r="E126" i="2"/>
  <c r="E103" i="2"/>
  <c r="E32" i="2"/>
  <c r="E54" i="2"/>
  <c r="E53" i="2"/>
  <c r="E14" i="2"/>
  <c r="E22" i="2"/>
  <c r="K46" i="5"/>
  <c r="J46" i="5"/>
  <c r="F46" i="5"/>
  <c r="I48" i="5"/>
  <c r="H48" i="5"/>
  <c r="I46" i="5"/>
  <c r="J44" i="5" l="1"/>
  <c r="I44" i="5"/>
  <c r="E47" i="2"/>
  <c r="E72" i="2"/>
  <c r="E106" i="2"/>
  <c r="F56" i="1"/>
  <c r="G56" i="1" s="1"/>
  <c r="I56" i="1" s="1"/>
  <c r="F25" i="1"/>
  <c r="G25" i="1" s="1"/>
  <c r="I25" i="1" s="1"/>
  <c r="F97" i="1"/>
  <c r="G97" i="1" s="1"/>
  <c r="J97" i="1" s="1"/>
  <c r="F130" i="1"/>
  <c r="G130" i="1" s="1"/>
  <c r="K130" i="1" s="1"/>
  <c r="F143" i="1"/>
  <c r="G143" i="1" s="1"/>
  <c r="K143" i="1" s="1"/>
  <c r="E27" i="2"/>
  <c r="F31" i="1"/>
  <c r="G31" i="1" s="1"/>
  <c r="I31" i="1" s="1"/>
  <c r="F87" i="1"/>
  <c r="G87" i="1" s="1"/>
  <c r="I87" i="1" s="1"/>
  <c r="E125" i="2"/>
  <c r="E51" i="2"/>
  <c r="E18" i="2"/>
  <c r="E30" i="2"/>
  <c r="E42" i="2"/>
  <c r="E66" i="2"/>
  <c r="E102" i="2"/>
  <c r="E77" i="2"/>
  <c r="E25" i="2"/>
  <c r="P57" i="1"/>
  <c r="R57" i="1" s="1"/>
  <c r="T57" i="1" s="1"/>
  <c r="F150" i="1"/>
  <c r="G150" i="1" s="1"/>
  <c r="J150" i="1" s="1"/>
  <c r="E123" i="2"/>
  <c r="G184" i="1"/>
  <c r="K184" i="1" s="1"/>
  <c r="P184" i="1"/>
  <c r="I33" i="5"/>
  <c r="J40" i="5"/>
  <c r="I40" i="5"/>
  <c r="P188" i="1"/>
  <c r="I32" i="5"/>
  <c r="K33" i="5"/>
  <c r="F26" i="5"/>
  <c r="W35" i="1"/>
  <c r="C13" i="5"/>
  <c r="G13" i="5"/>
  <c r="P69" i="1"/>
  <c r="R69" i="1" s="1"/>
  <c r="T69" i="1" s="1"/>
  <c r="W39" i="1"/>
  <c r="P176" i="1"/>
  <c r="F24" i="5"/>
  <c r="E13" i="5"/>
  <c r="H51" i="5"/>
  <c r="J27" i="5"/>
  <c r="L51" i="5"/>
  <c r="P127" i="1"/>
  <c r="R127" i="1" s="1"/>
  <c r="T127" i="1" s="1"/>
  <c r="W15" i="1"/>
  <c r="H24" i="5"/>
  <c r="F51" i="5"/>
  <c r="I51" i="5"/>
  <c r="F13" i="5"/>
  <c r="H39" i="5"/>
  <c r="J47" i="5"/>
  <c r="K27" i="5"/>
  <c r="H44" i="5"/>
  <c r="I36" i="5"/>
  <c r="N13" i="5"/>
  <c r="J51" i="5"/>
  <c r="F27" i="5"/>
  <c r="M13" i="5"/>
  <c r="P42" i="1"/>
  <c r="R42" i="1" s="1"/>
  <c r="T42" i="1" s="1"/>
  <c r="H27" i="5"/>
  <c r="L27" i="5"/>
  <c r="W38" i="1"/>
  <c r="I13" i="5"/>
  <c r="P60" i="1"/>
  <c r="R60" i="1" s="1"/>
  <c r="T60" i="1" s="1"/>
  <c r="F39" i="5"/>
  <c r="J31" i="5"/>
  <c r="H47" i="5"/>
  <c r="H33" i="5"/>
  <c r="P71" i="1"/>
  <c r="R71" i="1" s="1"/>
  <c r="T71" i="1" s="1"/>
  <c r="P148" i="1"/>
  <c r="R148" i="1" s="1"/>
  <c r="T148" i="1" s="1"/>
  <c r="P150" i="1"/>
  <c r="R150" i="1" s="1"/>
  <c r="T150" i="1" s="1"/>
  <c r="O13" i="5"/>
  <c r="J24" i="5"/>
  <c r="L13" i="5"/>
  <c r="L24" i="5"/>
  <c r="K24" i="5"/>
  <c r="P187" i="1"/>
  <c r="R187" i="1" s="1"/>
  <c r="T187" i="1" s="1"/>
  <c r="G187" i="1"/>
  <c r="K187" i="1" s="1"/>
  <c r="G186" i="1"/>
  <c r="K186" i="1" s="1"/>
  <c r="P186" i="1"/>
  <c r="G185" i="1"/>
  <c r="K185" i="1" s="1"/>
  <c r="P185" i="1"/>
  <c r="R185" i="1" s="1"/>
  <c r="T185" i="1" s="1"/>
  <c r="G188" i="1"/>
  <c r="K188" i="1" s="1"/>
  <c r="P151" i="1"/>
  <c r="R151" i="1" s="1"/>
  <c r="T151" i="1" s="1"/>
  <c r="W3" i="1"/>
  <c r="P72" i="1"/>
  <c r="R72" i="1" s="1"/>
  <c r="T72" i="1" s="1"/>
  <c r="P56" i="1"/>
  <c r="R56" i="1" s="1"/>
  <c r="T56" i="1" s="1"/>
  <c r="P116" i="1"/>
  <c r="R116" i="1" s="1"/>
  <c r="T116" i="1" s="1"/>
  <c r="P29" i="1"/>
  <c r="R29" i="1" s="1"/>
  <c r="T29" i="1" s="1"/>
  <c r="P166" i="1"/>
  <c r="R166" i="1" s="1"/>
  <c r="T166" i="1" s="1"/>
  <c r="P167" i="1"/>
  <c r="R167" i="1" s="1"/>
  <c r="T167" i="1" s="1"/>
  <c r="H49" i="5"/>
  <c r="L26" i="5"/>
  <c r="L33" i="5"/>
  <c r="P48" i="1"/>
  <c r="R48" i="1" s="1"/>
  <c r="T48" i="1" s="1"/>
  <c r="P128" i="1"/>
  <c r="R128" i="1" s="1"/>
  <c r="T128" i="1" s="1"/>
  <c r="P133" i="1"/>
  <c r="R133" i="1" s="1"/>
  <c r="T133" i="1" s="1"/>
  <c r="P144" i="1"/>
  <c r="R144" i="1" s="1"/>
  <c r="T144" i="1" s="1"/>
  <c r="P177" i="1"/>
  <c r="R177" i="1" s="1"/>
  <c r="T177" i="1" s="1"/>
  <c r="W4" i="1"/>
  <c r="W25" i="1"/>
  <c r="W33" i="1"/>
  <c r="K34" i="5"/>
  <c r="K39" i="5"/>
  <c r="L34" i="5"/>
  <c r="P84" i="1"/>
  <c r="P118" i="1"/>
  <c r="R118" i="1" s="1"/>
  <c r="T118" i="1" s="1"/>
  <c r="P141" i="1"/>
  <c r="R141" i="1" s="1"/>
  <c r="T141" i="1" s="1"/>
  <c r="P63" i="1"/>
  <c r="R63" i="1" s="1"/>
  <c r="T63" i="1" s="1"/>
  <c r="W26" i="1"/>
  <c r="P37" i="1"/>
  <c r="P28" i="1"/>
  <c r="R28" i="1" s="1"/>
  <c r="T28" i="1" s="1"/>
  <c r="P91" i="1"/>
  <c r="R91" i="1" s="1"/>
  <c r="T91" i="1" s="1"/>
  <c r="J49" i="5"/>
  <c r="K26" i="5"/>
  <c r="P132" i="1"/>
  <c r="R132" i="1" s="1"/>
  <c r="T132" i="1" s="1"/>
  <c r="P152" i="1"/>
  <c r="R152" i="1" s="1"/>
  <c r="T152" i="1" s="1"/>
  <c r="P143" i="1"/>
  <c r="R143" i="1" s="1"/>
  <c r="T143" i="1" s="1"/>
  <c r="P134" i="1"/>
  <c r="R134" i="1" s="1"/>
  <c r="T134" i="1" s="1"/>
  <c r="P54" i="1"/>
  <c r="R54" i="1" s="1"/>
  <c r="T54" i="1" s="1"/>
  <c r="W6" i="1"/>
  <c r="W23" i="1"/>
  <c r="W31" i="1"/>
  <c r="P53" i="1"/>
  <c r="R53" i="1" s="1"/>
  <c r="T53" i="1" s="1"/>
  <c r="P46" i="1"/>
  <c r="R46" i="1" s="1"/>
  <c r="T46" i="1" s="1"/>
  <c r="P36" i="1"/>
  <c r="P44" i="1"/>
  <c r="P76" i="1"/>
  <c r="R76" i="1" s="1"/>
  <c r="T76" i="1" s="1"/>
  <c r="P30" i="1"/>
  <c r="R30" i="1" s="1"/>
  <c r="T30" i="1" s="1"/>
  <c r="F49" i="5"/>
  <c r="J33" i="5"/>
  <c r="P32" i="1"/>
  <c r="P85" i="1"/>
  <c r="R85" i="1" s="1"/>
  <c r="T85" i="1" s="1"/>
  <c r="P146" i="1"/>
  <c r="R146" i="1" s="1"/>
  <c r="T146" i="1" s="1"/>
  <c r="P170" i="1"/>
  <c r="R170" i="1" s="1"/>
  <c r="T170" i="1" s="1"/>
  <c r="P154" i="1"/>
  <c r="W7" i="1"/>
  <c r="W22" i="1"/>
  <c r="W30" i="1"/>
  <c r="P88" i="1"/>
  <c r="R88" i="1" s="1"/>
  <c r="T88" i="1" s="1"/>
  <c r="P22" i="1"/>
  <c r="R22" i="1" s="1"/>
  <c r="T22" i="1" s="1"/>
  <c r="P163" i="1"/>
  <c r="R163" i="1" s="1"/>
  <c r="T163" i="1" s="1"/>
  <c r="P66" i="1"/>
  <c r="R66" i="1" s="1"/>
  <c r="T66" i="1" s="1"/>
  <c r="P38" i="1"/>
  <c r="R38" i="1" s="1"/>
  <c r="T38" i="1" s="1"/>
  <c r="P64" i="1"/>
  <c r="P111" i="1"/>
  <c r="R111" i="1" s="1"/>
  <c r="T111" i="1" s="1"/>
  <c r="P25" i="1"/>
  <c r="I49" i="5"/>
  <c r="P68" i="1"/>
  <c r="R68" i="1" s="1"/>
  <c r="T68" i="1" s="1"/>
  <c r="P161" i="1"/>
  <c r="R161" i="1" s="1"/>
  <c r="T161" i="1" s="1"/>
  <c r="P174" i="1"/>
  <c r="R174" i="1" s="1"/>
  <c r="T174" i="1" s="1"/>
  <c r="P145" i="1"/>
  <c r="R145" i="1" s="1"/>
  <c r="T145" i="1" s="1"/>
  <c r="P158" i="1"/>
  <c r="P43" i="1"/>
  <c r="R43" i="1" s="1"/>
  <c r="T43" i="1" s="1"/>
  <c r="P23" i="1"/>
  <c r="W11" i="1"/>
  <c r="W18" i="1"/>
  <c r="I26" i="5"/>
  <c r="P61" i="1"/>
  <c r="R61" i="1" s="1"/>
  <c r="T61" i="1" s="1"/>
  <c r="P89" i="1"/>
  <c r="R89" i="1" s="1"/>
  <c r="T89" i="1" s="1"/>
  <c r="P93" i="1"/>
  <c r="P97" i="1"/>
  <c r="R97" i="1" s="1"/>
  <c r="T97" i="1" s="1"/>
  <c r="P159" i="1"/>
  <c r="P123" i="1"/>
  <c r="R123" i="1" s="1"/>
  <c r="T123" i="1" s="1"/>
  <c r="K49" i="5"/>
  <c r="W12" i="1"/>
  <c r="W41" i="1"/>
  <c r="K31" i="5"/>
  <c r="P75" i="1"/>
  <c r="R75" i="1" s="1"/>
  <c r="T75" i="1" s="1"/>
  <c r="P59" i="1"/>
  <c r="R59" i="1" s="1"/>
  <c r="T59" i="1" s="1"/>
  <c r="P160" i="1"/>
  <c r="R160" i="1" s="1"/>
  <c r="T160" i="1" s="1"/>
  <c r="P24" i="1"/>
  <c r="R24" i="1" s="1"/>
  <c r="T24" i="1" s="1"/>
  <c r="P104" i="1"/>
  <c r="R104" i="1" s="1"/>
  <c r="T104" i="1" s="1"/>
  <c r="P129" i="1"/>
  <c r="W34" i="1"/>
  <c r="P82" i="1"/>
  <c r="R82" i="1" s="1"/>
  <c r="T82" i="1" s="1"/>
  <c r="P115" i="1"/>
  <c r="R115" i="1" s="1"/>
  <c r="T115" i="1" s="1"/>
  <c r="P33" i="1"/>
  <c r="R33" i="1" s="1"/>
  <c r="T33" i="1" s="1"/>
  <c r="P73" i="1"/>
  <c r="R73" i="1" s="1"/>
  <c r="T73" i="1" s="1"/>
  <c r="P153" i="1"/>
  <c r="P135" i="1"/>
  <c r="R135" i="1" s="1"/>
  <c r="T135" i="1" s="1"/>
  <c r="P140" i="1"/>
  <c r="R140" i="1" s="1"/>
  <c r="T140" i="1" s="1"/>
  <c r="P147" i="1"/>
  <c r="W14" i="1"/>
  <c r="J26" i="5"/>
  <c r="G122" i="1"/>
  <c r="K122" i="1" s="1"/>
  <c r="P122" i="1"/>
  <c r="G41" i="1"/>
  <c r="I41" i="1" s="1"/>
  <c r="P41" i="1"/>
  <c r="R41" i="1" s="1"/>
  <c r="T41" i="1" s="1"/>
  <c r="P162" i="1"/>
  <c r="G162" i="1"/>
  <c r="K162" i="1" s="1"/>
  <c r="G157" i="1"/>
  <c r="K157" i="1" s="1"/>
  <c r="P157" i="1"/>
  <c r="G108" i="1"/>
  <c r="K108" i="1" s="1"/>
  <c r="P108" i="1"/>
  <c r="R108" i="1" s="1"/>
  <c r="T108" i="1" s="1"/>
  <c r="E92" i="2"/>
  <c r="F34" i="1"/>
  <c r="G169" i="1"/>
  <c r="K169" i="1" s="1"/>
  <c r="P169" i="1"/>
  <c r="G131" i="1"/>
  <c r="K131" i="1" s="1"/>
  <c r="P131" i="1"/>
  <c r="G109" i="1"/>
  <c r="K109" i="1" s="1"/>
  <c r="P109" i="1"/>
  <c r="R109" i="1" s="1"/>
  <c r="T109" i="1" s="1"/>
  <c r="G23" i="1"/>
  <c r="I23" i="1" s="1"/>
  <c r="P74" i="1"/>
  <c r="G74" i="1"/>
  <c r="I74" i="1" s="1"/>
  <c r="P45" i="1"/>
  <c r="G45" i="1"/>
  <c r="I45" i="1" s="1"/>
  <c r="R158" i="1"/>
  <c r="T158" i="1" s="1"/>
  <c r="R25" i="1"/>
  <c r="T25" i="1" s="1"/>
  <c r="P83" i="1"/>
  <c r="R83" i="1" s="1"/>
  <c r="T83" i="1" s="1"/>
  <c r="G79" i="1"/>
  <c r="J79" i="1" s="1"/>
  <c r="P79" i="1"/>
  <c r="G129" i="1"/>
  <c r="P155" i="1"/>
  <c r="G155" i="1"/>
  <c r="K155" i="1" s="1"/>
  <c r="P78" i="1"/>
  <c r="R78" i="1" s="1"/>
  <c r="T78" i="1" s="1"/>
  <c r="P107" i="1"/>
  <c r="G107" i="1"/>
  <c r="K107" i="1" s="1"/>
  <c r="E112" i="2"/>
  <c r="F105" i="1"/>
  <c r="P70" i="1"/>
  <c r="R70" i="1" s="1"/>
  <c r="T70" i="1" s="1"/>
  <c r="G70" i="1"/>
  <c r="J70" i="1" s="1"/>
  <c r="G32" i="1"/>
  <c r="I32" i="1" s="1"/>
  <c r="P52" i="1"/>
  <c r="R52" i="1" s="1"/>
  <c r="T52" i="1" s="1"/>
  <c r="P142" i="1"/>
  <c r="R142" i="1" s="1"/>
  <c r="F55" i="1"/>
  <c r="E28" i="2"/>
  <c r="F40" i="1"/>
  <c r="P21" i="1"/>
  <c r="R21" i="1" s="1"/>
  <c r="T21" i="1" s="1"/>
  <c r="G21" i="1"/>
  <c r="I21" i="1" s="1"/>
  <c r="P49" i="1"/>
  <c r="G49" i="1"/>
  <c r="I49" i="1" s="1"/>
  <c r="G147" i="1"/>
  <c r="J147" i="1" s="1"/>
  <c r="G165" i="1"/>
  <c r="K165" i="1" s="1"/>
  <c r="P165" i="1"/>
  <c r="G39" i="1"/>
  <c r="I39" i="1" s="1"/>
  <c r="P39" i="1"/>
  <c r="P119" i="1"/>
  <c r="G119" i="1"/>
  <c r="J119" i="1" s="1"/>
  <c r="P103" i="1"/>
  <c r="R103" i="1" s="1"/>
  <c r="T103" i="1" s="1"/>
  <c r="R154" i="1"/>
  <c r="T154" i="1" s="1"/>
  <c r="P137" i="1"/>
  <c r="G137" i="1"/>
  <c r="K137" i="1" s="1"/>
  <c r="P156" i="1"/>
  <c r="R156" i="1" s="1"/>
  <c r="T156" i="1" s="1"/>
  <c r="G156" i="1"/>
  <c r="K156" i="1" s="1"/>
  <c r="G138" i="1"/>
  <c r="K138" i="1" s="1"/>
  <c r="P138" i="1"/>
  <c r="P114" i="1"/>
  <c r="R114" i="1" s="1"/>
  <c r="T114" i="1" s="1"/>
  <c r="G102" i="1"/>
  <c r="K102" i="1" s="1"/>
  <c r="P102" i="1"/>
  <c r="P35" i="1"/>
  <c r="G35" i="1"/>
  <c r="H35" i="1" s="1"/>
  <c r="P58" i="1"/>
  <c r="R58" i="1" s="1"/>
  <c r="T58" i="1" s="1"/>
  <c r="G58" i="1"/>
  <c r="I58" i="1" s="1"/>
  <c r="P110" i="1"/>
  <c r="R110" i="1" s="1"/>
  <c r="T110" i="1" s="1"/>
  <c r="G62" i="1"/>
  <c r="I62" i="1" s="1"/>
  <c r="P62" i="1"/>
  <c r="G172" i="1"/>
  <c r="K172" i="1" s="1"/>
  <c r="P172" i="1"/>
  <c r="R172" i="1" s="1"/>
  <c r="T172" i="1" s="1"/>
  <c r="R37" i="1"/>
  <c r="T37" i="1" s="1"/>
  <c r="E37" i="2"/>
  <c r="F112" i="1"/>
  <c r="P94" i="1"/>
  <c r="R94" i="1" s="1"/>
  <c r="T94" i="1" s="1"/>
  <c r="G126" i="1"/>
  <c r="K126" i="1" s="1"/>
  <c r="P126" i="1"/>
  <c r="G153" i="1"/>
  <c r="K153" i="1" s="1"/>
  <c r="F47" i="1"/>
  <c r="G47" i="1" s="1"/>
  <c r="J47" i="1" s="1"/>
  <c r="E33" i="2"/>
  <c r="P67" i="1"/>
  <c r="G67" i="1"/>
  <c r="I67" i="1" s="1"/>
  <c r="G26" i="1"/>
  <c r="I26" i="1" s="1"/>
  <c r="P26" i="1"/>
  <c r="P139" i="1"/>
  <c r="G139" i="1"/>
  <c r="K139" i="1" s="1"/>
  <c r="E79" i="2"/>
  <c r="F117" i="1"/>
  <c r="E111" i="2"/>
  <c r="F96" i="1"/>
  <c r="G68" i="1"/>
  <c r="J68" i="1" s="1"/>
  <c r="R44" i="1"/>
  <c r="T44" i="1" s="1"/>
  <c r="F99" i="1"/>
  <c r="P77" i="1"/>
  <c r="R77" i="1" s="1"/>
  <c r="T77" i="1" s="1"/>
  <c r="G121" i="1"/>
  <c r="J121" i="1" s="1"/>
  <c r="P121" i="1"/>
  <c r="G168" i="1"/>
  <c r="K168" i="1" s="1"/>
  <c r="P168" i="1"/>
  <c r="P164" i="1"/>
  <c r="R164" i="1" s="1"/>
  <c r="T164" i="1" s="1"/>
  <c r="G27" i="1"/>
  <c r="I27" i="1" s="1"/>
  <c r="P27" i="1"/>
  <c r="R27" i="1" s="1"/>
  <c r="T27" i="1" s="1"/>
  <c r="F50" i="1"/>
  <c r="E36" i="2"/>
  <c r="P95" i="1"/>
  <c r="R95" i="1" s="1"/>
  <c r="T95" i="1" s="1"/>
  <c r="E83" i="2"/>
  <c r="F51" i="1"/>
  <c r="F65" i="1"/>
  <c r="F100" i="1"/>
  <c r="F86" i="1"/>
  <c r="F149" i="1"/>
  <c r="R36" i="1"/>
  <c r="T36" i="1" s="1"/>
  <c r="E49" i="2"/>
  <c r="E114" i="2"/>
  <c r="F80" i="1"/>
  <c r="F136" i="1"/>
  <c r="R93" i="1"/>
  <c r="T93" i="1" s="1"/>
  <c r="R159" i="1"/>
  <c r="T159" i="1" s="1"/>
  <c r="P181" i="1"/>
  <c r="R84" i="1"/>
  <c r="T84" i="1" s="1"/>
  <c r="R64" i="1"/>
  <c r="T64" i="1" s="1"/>
  <c r="L29" i="5"/>
  <c r="K45" i="5"/>
  <c r="K52" i="5"/>
  <c r="J29" i="5"/>
  <c r="L52" i="5"/>
  <c r="F29" i="5"/>
  <c r="F45" i="5"/>
  <c r="I29" i="5"/>
  <c r="H36" i="5"/>
  <c r="K22" i="5"/>
  <c r="K37" i="5"/>
  <c r="J34" i="5"/>
  <c r="I43" i="5"/>
  <c r="F34" i="5"/>
  <c r="K35" i="5"/>
  <c r="K41" i="5"/>
  <c r="F43" i="5"/>
  <c r="L50" i="5"/>
  <c r="J50" i="5"/>
  <c r="H34" i="5"/>
  <c r="P179" i="1"/>
  <c r="K43" i="5"/>
  <c r="J43" i="5"/>
  <c r="J48" i="5"/>
  <c r="J22" i="5"/>
  <c r="I22" i="5"/>
  <c r="F35" i="5"/>
  <c r="K28" i="5"/>
  <c r="H43" i="5"/>
  <c r="L22" i="5"/>
  <c r="J35" i="5"/>
  <c r="L28" i="5"/>
  <c r="H35" i="5"/>
  <c r="L48" i="5"/>
  <c r="J37" i="5"/>
  <c r="H22" i="5"/>
  <c r="G182" i="1"/>
  <c r="K182" i="1" s="1"/>
  <c r="P182" i="1"/>
  <c r="G175" i="1"/>
  <c r="K175" i="1" s="1"/>
  <c r="P175" i="1"/>
  <c r="G183" i="1"/>
  <c r="K183" i="1" s="1"/>
  <c r="P183" i="1"/>
  <c r="G173" i="1"/>
  <c r="K173" i="1" s="1"/>
  <c r="P173" i="1"/>
  <c r="K181" i="1"/>
  <c r="R181" i="1"/>
  <c r="T181" i="1" s="1"/>
  <c r="P178" i="1"/>
  <c r="G178" i="1"/>
  <c r="K178" i="1" s="1"/>
  <c r="G180" i="1"/>
  <c r="K180" i="1" s="1"/>
  <c r="P180" i="1"/>
  <c r="G171" i="1"/>
  <c r="P171" i="1"/>
  <c r="G179" i="1"/>
  <c r="K179" i="1" s="1"/>
  <c r="G176" i="1"/>
  <c r="K176" i="1" s="1"/>
  <c r="K42" i="5"/>
  <c r="H42" i="5"/>
  <c r="L42" i="5"/>
  <c r="J42" i="5"/>
  <c r="F42" i="5"/>
  <c r="I21" i="5"/>
  <c r="L21" i="5"/>
  <c r="H21" i="5"/>
  <c r="F21" i="5"/>
  <c r="H13" i="5"/>
  <c r="D13" i="5"/>
  <c r="J13" i="5"/>
  <c r="Q13" i="5"/>
  <c r="P13" i="5"/>
  <c r="K13" i="5"/>
  <c r="J25" i="5"/>
  <c r="L25" i="5"/>
  <c r="K25" i="5"/>
  <c r="F25" i="5"/>
  <c r="I25" i="5"/>
  <c r="J38" i="5"/>
  <c r="I38" i="5"/>
  <c r="L38" i="5"/>
  <c r="F38" i="5"/>
  <c r="K38" i="5"/>
  <c r="H30" i="5"/>
  <c r="J30" i="5"/>
  <c r="K30" i="5"/>
  <c r="L30" i="5"/>
  <c r="F30" i="5"/>
  <c r="P87" i="1"/>
  <c r="R87" i="1" s="1"/>
  <c r="T87" i="1" s="1"/>
  <c r="P124" i="1"/>
  <c r="R124" i="1" s="1"/>
  <c r="T124" i="1" s="1"/>
  <c r="P98" i="1"/>
  <c r="R98" i="1" s="1"/>
  <c r="T98" i="1" s="1"/>
  <c r="W5" i="1"/>
  <c r="W13" i="1"/>
  <c r="W24" i="1"/>
  <c r="W40" i="1"/>
  <c r="W32" i="1"/>
  <c r="J45" i="5"/>
  <c r="H52" i="5"/>
  <c r="H37" i="5"/>
  <c r="I28" i="5"/>
  <c r="F41" i="5"/>
  <c r="F37" i="5"/>
  <c r="H50" i="5"/>
  <c r="F50" i="5"/>
  <c r="I45" i="5"/>
  <c r="I41" i="5"/>
  <c r="I37" i="5"/>
  <c r="F28" i="5"/>
  <c r="I52" i="5"/>
  <c r="P81" i="1"/>
  <c r="R81" i="1" s="1"/>
  <c r="T81" i="1" s="1"/>
  <c r="P113" i="1"/>
  <c r="R113" i="1" s="1"/>
  <c r="T113" i="1" s="1"/>
  <c r="P120" i="1"/>
  <c r="R120" i="1" s="1"/>
  <c r="T120" i="1" s="1"/>
  <c r="P106" i="1"/>
  <c r="R106" i="1" s="1"/>
  <c r="T106" i="1" s="1"/>
  <c r="W8" i="1"/>
  <c r="W16" i="1"/>
  <c r="W21" i="1"/>
  <c r="W37" i="1"/>
  <c r="W29" i="1"/>
  <c r="L35" i="5"/>
  <c r="J41" i="5"/>
  <c r="J28" i="5"/>
  <c r="I50" i="5"/>
  <c r="P92" i="1"/>
  <c r="R92" i="1" s="1"/>
  <c r="T92" i="1" s="1"/>
  <c r="P90" i="1"/>
  <c r="R90" i="1" s="1"/>
  <c r="T90" i="1" s="1"/>
  <c r="P101" i="1"/>
  <c r="R101" i="1" s="1"/>
  <c r="T101" i="1" s="1"/>
  <c r="W9" i="1"/>
  <c r="W17" i="1"/>
  <c r="W20" i="1"/>
  <c r="W36" i="1"/>
  <c r="W28" i="1"/>
  <c r="L41" i="5"/>
  <c r="P125" i="1"/>
  <c r="R125" i="1" s="1"/>
  <c r="T125" i="1" s="1"/>
  <c r="W2" i="1"/>
  <c r="W10" i="1"/>
  <c r="W27" i="1"/>
  <c r="W19" i="1"/>
  <c r="J52" i="5"/>
  <c r="E18" i="5"/>
  <c r="J18" i="5"/>
  <c r="F18" i="5"/>
  <c r="D18" i="5"/>
  <c r="G18" i="5"/>
  <c r="H18" i="5"/>
  <c r="I18" i="5"/>
  <c r="L18" i="5"/>
  <c r="C18" i="5"/>
  <c r="K18" i="5"/>
  <c r="R171" i="1" l="1"/>
  <c r="T171" i="1" s="1"/>
  <c r="R173" i="1"/>
  <c r="T173" i="1" s="1"/>
  <c r="R62" i="1"/>
  <c r="T62" i="1" s="1"/>
  <c r="R102" i="1"/>
  <c r="T102" i="1" s="1"/>
  <c r="R74" i="1"/>
  <c r="T74" i="1" s="1"/>
  <c r="P130" i="1"/>
  <c r="R130" i="1" s="1"/>
  <c r="T130" i="1" s="1"/>
  <c r="R186" i="1"/>
  <c r="T186" i="1" s="1"/>
  <c r="R153" i="1"/>
  <c r="T153" i="1" s="1"/>
  <c r="R67" i="1"/>
  <c r="T67" i="1" s="1"/>
  <c r="P31" i="1"/>
  <c r="R31" i="1" s="1"/>
  <c r="T31" i="1" s="1"/>
  <c r="R121" i="1"/>
  <c r="T121" i="1" s="1"/>
  <c r="R39" i="1"/>
  <c r="T39" i="1" s="1"/>
  <c r="R155" i="1"/>
  <c r="T155" i="1" s="1"/>
  <c r="R162" i="1"/>
  <c r="T162" i="1" s="1"/>
  <c r="R184" i="1"/>
  <c r="T184" i="1" s="1"/>
  <c r="R188" i="1"/>
  <c r="T188" i="1" s="1"/>
  <c r="G65" i="1"/>
  <c r="J65" i="1" s="1"/>
  <c r="P65" i="1"/>
  <c r="R65" i="1" s="1"/>
  <c r="T65" i="1" s="1"/>
  <c r="R107" i="1"/>
  <c r="T107" i="1" s="1"/>
  <c r="P136" i="1"/>
  <c r="G136" i="1"/>
  <c r="I136" i="1" s="1"/>
  <c r="P86" i="1"/>
  <c r="G86" i="1"/>
  <c r="I86" i="1" s="1"/>
  <c r="G117" i="1"/>
  <c r="I117" i="1" s="1"/>
  <c r="P117" i="1"/>
  <c r="R126" i="1"/>
  <c r="T126" i="1" s="1"/>
  <c r="R165" i="1"/>
  <c r="T165" i="1" s="1"/>
  <c r="G105" i="1"/>
  <c r="K105" i="1" s="1"/>
  <c r="P105" i="1"/>
  <c r="R105" i="1" s="1"/>
  <c r="T105" i="1" s="1"/>
  <c r="R45" i="1"/>
  <c r="T45" i="1" s="1"/>
  <c r="R169" i="1"/>
  <c r="T169" i="1" s="1"/>
  <c r="R175" i="1"/>
  <c r="T175" i="1" s="1"/>
  <c r="G80" i="1"/>
  <c r="P80" i="1"/>
  <c r="R80" i="1" s="1"/>
  <c r="T80" i="1" s="1"/>
  <c r="P100" i="1"/>
  <c r="R100" i="1" s="1"/>
  <c r="T100" i="1" s="1"/>
  <c r="G100" i="1"/>
  <c r="J100" i="1" s="1"/>
  <c r="G50" i="1"/>
  <c r="I50" i="1" s="1"/>
  <c r="P50" i="1"/>
  <c r="R50" i="1" s="1"/>
  <c r="T50" i="1" s="1"/>
  <c r="R23" i="1"/>
  <c r="T23" i="1" s="1"/>
  <c r="P55" i="1"/>
  <c r="R55" i="1" s="1"/>
  <c r="T55" i="1" s="1"/>
  <c r="G55" i="1"/>
  <c r="I55" i="1" s="1"/>
  <c r="R79" i="1"/>
  <c r="T79" i="1" s="1"/>
  <c r="R139" i="1"/>
  <c r="T139" i="1" s="1"/>
  <c r="R35" i="1"/>
  <c r="T35" i="1" s="1"/>
  <c r="R49" i="1"/>
  <c r="T49" i="1" s="1"/>
  <c r="P99" i="1"/>
  <c r="G99" i="1"/>
  <c r="J99" i="1" s="1"/>
  <c r="G34" i="1"/>
  <c r="I34" i="1" s="1"/>
  <c r="P34" i="1"/>
  <c r="R119" i="1"/>
  <c r="T119" i="1" s="1"/>
  <c r="R168" i="1"/>
  <c r="T168" i="1" s="1"/>
  <c r="R137" i="1"/>
  <c r="T137" i="1" s="1"/>
  <c r="R147" i="1"/>
  <c r="T147" i="1" s="1"/>
  <c r="R32" i="1"/>
  <c r="T32" i="1" s="1"/>
  <c r="D16" i="1"/>
  <c r="D19" i="1" s="1"/>
  <c r="G96" i="1"/>
  <c r="I96" i="1" s="1"/>
  <c r="P96" i="1"/>
  <c r="R26" i="1"/>
  <c r="T26" i="1" s="1"/>
  <c r="R131" i="1"/>
  <c r="T131" i="1" s="1"/>
  <c r="R157" i="1"/>
  <c r="T157" i="1" s="1"/>
  <c r="R122" i="1"/>
  <c r="T122" i="1" s="1"/>
  <c r="D15" i="1"/>
  <c r="C19" i="1" s="1"/>
  <c r="G51" i="1"/>
  <c r="I51" i="1" s="1"/>
  <c r="P51" i="1"/>
  <c r="R51" i="1" s="1"/>
  <c r="T51" i="1" s="1"/>
  <c r="P112" i="1"/>
  <c r="G112" i="1"/>
  <c r="K112" i="1" s="1"/>
  <c r="P47" i="1"/>
  <c r="R47" i="1" s="1"/>
  <c r="T47" i="1" s="1"/>
  <c r="P149" i="1"/>
  <c r="G149" i="1"/>
  <c r="K149" i="1" s="1"/>
  <c r="R138" i="1"/>
  <c r="T138" i="1" s="1"/>
  <c r="P40" i="1"/>
  <c r="G40" i="1"/>
  <c r="I40" i="1" s="1"/>
  <c r="R129" i="1"/>
  <c r="T129" i="1" s="1"/>
  <c r="K129" i="1"/>
  <c r="R180" i="1"/>
  <c r="T180" i="1" s="1"/>
  <c r="R183" i="1"/>
  <c r="T183" i="1" s="1"/>
  <c r="R178" i="1"/>
  <c r="T178" i="1" s="1"/>
  <c r="R179" i="1"/>
  <c r="T179" i="1" s="1"/>
  <c r="R182" i="1"/>
  <c r="T182" i="1" s="1"/>
  <c r="K171" i="1"/>
  <c r="R176" i="1"/>
  <c r="T176" i="1" s="1"/>
  <c r="O4" i="5"/>
  <c r="O1" i="5"/>
  <c r="O6" i="5"/>
  <c r="O3" i="5"/>
  <c r="O2" i="5"/>
  <c r="O5" i="5"/>
  <c r="C12" i="1"/>
  <c r="C11" i="1"/>
  <c r="R86" i="1" l="1"/>
  <c r="T86" i="1" s="1"/>
  <c r="R99" i="1"/>
  <c r="T99" i="1" s="1"/>
  <c r="O184" i="1"/>
  <c r="O188" i="1"/>
  <c r="O185" i="1"/>
  <c r="O186" i="1"/>
  <c r="O187" i="1"/>
  <c r="O182" i="1"/>
  <c r="O53" i="1"/>
  <c r="O60" i="1"/>
  <c r="O125" i="1"/>
  <c r="O102" i="1"/>
  <c r="C15" i="1"/>
  <c r="C18" i="1" s="1"/>
  <c r="O86" i="1"/>
  <c r="O135" i="1"/>
  <c r="O126" i="1"/>
  <c r="O44" i="1"/>
  <c r="O130" i="1"/>
  <c r="O77" i="1"/>
  <c r="O59" i="1"/>
  <c r="O55" i="1"/>
  <c r="O99" i="1"/>
  <c r="O169" i="1"/>
  <c r="O110" i="1"/>
  <c r="O173" i="1"/>
  <c r="O34" i="1"/>
  <c r="O127" i="1"/>
  <c r="O101" i="1"/>
  <c r="O89" i="1"/>
  <c r="O144" i="1"/>
  <c r="O96" i="1"/>
  <c r="O168" i="1"/>
  <c r="O107" i="1"/>
  <c r="O58" i="1"/>
  <c r="O140" i="1"/>
  <c r="O148" i="1"/>
  <c r="O92" i="1"/>
  <c r="O139" i="1"/>
  <c r="O100" i="1"/>
  <c r="O159" i="1"/>
  <c r="O146" i="1"/>
  <c r="O123" i="1"/>
  <c r="O121" i="1"/>
  <c r="O137" i="1"/>
  <c r="O134" i="1"/>
  <c r="O178" i="1"/>
  <c r="O183" i="1"/>
  <c r="O67" i="1"/>
  <c r="O117" i="1"/>
  <c r="O162" i="1"/>
  <c r="O116" i="1"/>
  <c r="O160" i="1"/>
  <c r="O124" i="1"/>
  <c r="O98" i="1"/>
  <c r="O143" i="1"/>
  <c r="O119" i="1"/>
  <c r="O115" i="1"/>
  <c r="O145" i="1"/>
  <c r="O106" i="1"/>
  <c r="O172" i="1"/>
  <c r="O128" i="1"/>
  <c r="O161" i="1"/>
  <c r="O97" i="1"/>
  <c r="O179" i="1"/>
  <c r="O176" i="1"/>
  <c r="O122" i="1"/>
  <c r="O136" i="1"/>
  <c r="O177" i="1"/>
  <c r="O150" i="1"/>
  <c r="O132" i="1"/>
  <c r="O111" i="1"/>
  <c r="O61" i="1"/>
  <c r="O51" i="1"/>
  <c r="O155" i="1"/>
  <c r="O114" i="1"/>
  <c r="O170" i="1"/>
  <c r="O167" i="1"/>
  <c r="O149" i="1"/>
  <c r="O54" i="1"/>
  <c r="O174" i="1"/>
  <c r="O157" i="1"/>
  <c r="O152" i="1"/>
  <c r="O163" i="1"/>
  <c r="O165" i="1"/>
  <c r="O158" i="1"/>
  <c r="O88" i="1"/>
  <c r="O180" i="1"/>
  <c r="O57" i="1"/>
  <c r="O133" i="1"/>
  <c r="O108" i="1"/>
  <c r="O142" i="1"/>
  <c r="O112" i="1"/>
  <c r="O109" i="1"/>
  <c r="O118" i="1"/>
  <c r="O164" i="1"/>
  <c r="O120" i="1"/>
  <c r="O166" i="1"/>
  <c r="O175" i="1"/>
  <c r="O104" i="1"/>
  <c r="O141" i="1"/>
  <c r="O156" i="1"/>
  <c r="O56" i="1"/>
  <c r="O131" i="1"/>
  <c r="O147" i="1"/>
  <c r="O138" i="1"/>
  <c r="O153" i="1"/>
  <c r="O151" i="1"/>
  <c r="O181" i="1"/>
  <c r="O105" i="1"/>
  <c r="O113" i="1"/>
  <c r="O103" i="1"/>
  <c r="O171" i="1"/>
  <c r="O52" i="1"/>
  <c r="O154" i="1"/>
  <c r="O129" i="1"/>
  <c r="C16" i="1"/>
  <c r="D18" i="1" s="1"/>
  <c r="R40" i="1"/>
  <c r="T40" i="1" s="1"/>
  <c r="R149" i="1"/>
  <c r="T149" i="1" s="1"/>
  <c r="R136" i="1"/>
  <c r="T136" i="1" s="1"/>
  <c r="R112" i="1"/>
  <c r="T112" i="1" s="1"/>
  <c r="R96" i="1"/>
  <c r="T96" i="1" s="1"/>
  <c r="R34" i="1"/>
  <c r="T34" i="1" s="1"/>
  <c r="I80" i="1"/>
  <c r="R117" i="1"/>
  <c r="T117" i="1" s="1"/>
  <c r="P67" i="5"/>
  <c r="P125" i="5"/>
  <c r="P119" i="5"/>
  <c r="P79" i="5"/>
  <c r="P132" i="5"/>
  <c r="P116" i="5"/>
  <c r="P51" i="5"/>
  <c r="P131" i="5"/>
  <c r="P80" i="5"/>
  <c r="P75" i="5"/>
  <c r="P81" i="5"/>
  <c r="P35" i="5"/>
  <c r="P28" i="5"/>
  <c r="P43" i="5"/>
  <c r="P150" i="5"/>
  <c r="P82" i="5"/>
  <c r="P97" i="5"/>
  <c r="P143" i="5"/>
  <c r="P60" i="5"/>
  <c r="P57" i="5"/>
  <c r="P30" i="5"/>
  <c r="P23" i="5"/>
  <c r="P88" i="5"/>
  <c r="P111" i="5"/>
  <c r="P32" i="5"/>
  <c r="P134" i="5"/>
  <c r="P120" i="5"/>
  <c r="P114" i="5"/>
  <c r="P127" i="5"/>
  <c r="P45" i="5"/>
  <c r="P118" i="5"/>
  <c r="P31" i="5"/>
  <c r="P148" i="5"/>
  <c r="P136" i="5"/>
  <c r="P38" i="5"/>
  <c r="P29" i="5"/>
  <c r="P151" i="5"/>
  <c r="P36" i="5"/>
  <c r="P124" i="5"/>
  <c r="P65" i="5"/>
  <c r="P122" i="5"/>
  <c r="P49" i="5"/>
  <c r="P93" i="5"/>
  <c r="P149" i="5"/>
  <c r="P63" i="5"/>
  <c r="P139" i="5"/>
  <c r="P84" i="5"/>
  <c r="P41" i="5"/>
  <c r="P54" i="5"/>
  <c r="P64" i="5"/>
  <c r="P133" i="5"/>
  <c r="P40" i="5"/>
  <c r="P140" i="5"/>
  <c r="P101" i="5"/>
  <c r="P62" i="5"/>
  <c r="P71" i="5"/>
  <c r="P147" i="5"/>
  <c r="P146" i="5"/>
  <c r="P24" i="5"/>
  <c r="P33" i="5"/>
  <c r="P98" i="5"/>
  <c r="P66" i="5"/>
  <c r="P52" i="5"/>
  <c r="P99" i="5"/>
  <c r="P129" i="5"/>
  <c r="P128" i="5"/>
  <c r="P94" i="5"/>
  <c r="P27" i="5"/>
  <c r="P113" i="5"/>
  <c r="P135" i="5"/>
  <c r="P55" i="5"/>
  <c r="P104" i="5"/>
  <c r="P95" i="5"/>
  <c r="P46" i="5"/>
  <c r="P74" i="5"/>
  <c r="P144" i="5"/>
  <c r="P145" i="5"/>
  <c r="P126" i="5"/>
  <c r="P110" i="5"/>
  <c r="P102" i="5"/>
  <c r="P106" i="5"/>
  <c r="P142" i="5"/>
  <c r="P112" i="5"/>
  <c r="P138" i="5"/>
  <c r="P37" i="5"/>
  <c r="P87" i="5"/>
  <c r="P123" i="5"/>
  <c r="P152" i="5"/>
  <c r="P100" i="5"/>
  <c r="P53" i="5"/>
  <c r="P153" i="5"/>
  <c r="P108" i="5"/>
  <c r="P89" i="5"/>
  <c r="P72" i="5"/>
  <c r="P105" i="5"/>
  <c r="P90" i="5"/>
  <c r="P154" i="5"/>
  <c r="P141" i="5"/>
  <c r="P58" i="5"/>
  <c r="P76" i="5"/>
  <c r="P61" i="5"/>
  <c r="P78" i="5"/>
  <c r="P73" i="5"/>
  <c r="P130" i="5"/>
  <c r="P42" i="5"/>
  <c r="P115" i="5"/>
  <c r="P50" i="5"/>
  <c r="P85" i="5"/>
  <c r="P69" i="5"/>
  <c r="P137" i="5"/>
  <c r="P96" i="5"/>
  <c r="P91" i="5"/>
  <c r="P121" i="5"/>
  <c r="P48" i="5"/>
  <c r="P109" i="5"/>
  <c r="P22" i="5"/>
  <c r="P92" i="5"/>
  <c r="P21" i="5"/>
  <c r="P83" i="5"/>
  <c r="P70" i="5"/>
  <c r="P39" i="5"/>
  <c r="P77" i="5"/>
  <c r="P86" i="5"/>
  <c r="P107" i="5"/>
  <c r="P25" i="5"/>
  <c r="P59" i="5"/>
  <c r="P56" i="5"/>
  <c r="P103" i="5"/>
  <c r="P26" i="5"/>
  <c r="P47" i="5"/>
  <c r="P117" i="5"/>
  <c r="P44" i="5"/>
  <c r="P68" i="5"/>
  <c r="P34" i="5"/>
  <c r="Q133" i="5"/>
  <c r="Q39" i="5"/>
  <c r="Q141" i="5"/>
  <c r="Q60" i="5"/>
  <c r="Q101" i="5"/>
  <c r="Q130" i="5"/>
  <c r="Q45" i="5"/>
  <c r="Q74" i="5"/>
  <c r="Q59" i="5"/>
  <c r="Q78" i="5"/>
  <c r="Q86" i="5"/>
  <c r="Q154" i="5"/>
  <c r="Q71" i="5"/>
  <c r="Q149" i="5"/>
  <c r="Q29" i="5"/>
  <c r="Q116" i="5"/>
  <c r="Q151" i="5"/>
  <c r="Q126" i="5"/>
  <c r="Q67" i="5"/>
  <c r="Q134" i="5"/>
  <c r="Q87" i="5"/>
  <c r="Q94" i="5"/>
  <c r="Q136" i="5"/>
  <c r="Q38" i="5"/>
  <c r="Q135" i="5"/>
  <c r="Q54" i="5"/>
  <c r="Q121" i="5"/>
  <c r="Q129" i="5"/>
  <c r="Q117" i="5"/>
  <c r="Q125" i="5"/>
  <c r="Q57" i="5"/>
  <c r="Q150" i="5"/>
  <c r="Q112" i="5"/>
  <c r="Q95" i="5"/>
  <c r="Q105" i="5"/>
  <c r="Q128" i="5"/>
  <c r="Q69" i="5"/>
  <c r="Q111" i="5"/>
  <c r="Q106" i="5"/>
  <c r="Q24" i="5"/>
  <c r="Q52" i="5"/>
  <c r="Q145" i="5"/>
  <c r="Q48" i="5"/>
  <c r="Q124" i="5"/>
  <c r="Q33" i="5"/>
  <c r="Q100" i="5"/>
  <c r="Q107" i="5"/>
  <c r="Q31" i="5"/>
  <c r="Q131" i="5"/>
  <c r="Q62" i="5"/>
  <c r="Q35" i="5"/>
  <c r="Q84" i="5"/>
  <c r="Q88" i="5"/>
  <c r="Q79" i="5"/>
  <c r="Q138" i="5"/>
  <c r="Q90" i="5"/>
  <c r="Q76" i="5"/>
  <c r="Q92" i="5"/>
  <c r="Q118" i="5"/>
  <c r="Q143" i="5"/>
  <c r="Q97" i="5"/>
  <c r="Q43" i="5"/>
  <c r="Q56" i="5"/>
  <c r="Q77" i="5"/>
  <c r="Q108" i="5"/>
  <c r="Q73" i="5"/>
  <c r="Q55" i="5"/>
  <c r="Q152" i="5"/>
  <c r="Q68" i="5"/>
  <c r="Q93" i="5"/>
  <c r="Q110" i="5"/>
  <c r="Q26" i="5"/>
  <c r="Q36" i="5"/>
  <c r="Q53" i="5"/>
  <c r="Q41" i="5"/>
  <c r="Q70" i="5"/>
  <c r="Q127" i="5"/>
  <c r="Q137" i="5"/>
  <c r="Q109" i="5"/>
  <c r="Q27" i="5"/>
  <c r="Q132" i="5"/>
  <c r="Q80" i="5"/>
  <c r="Q25" i="5"/>
  <c r="Q44" i="5"/>
  <c r="Q22" i="5"/>
  <c r="Q46" i="5"/>
  <c r="Q34" i="5"/>
  <c r="Q64" i="5"/>
  <c r="Q144" i="5"/>
  <c r="Q66" i="5"/>
  <c r="Q102" i="5"/>
  <c r="Q51" i="5"/>
  <c r="Q85" i="5"/>
  <c r="Q122" i="5"/>
  <c r="Q153" i="5"/>
  <c r="Q21" i="5"/>
  <c r="Q65" i="5"/>
  <c r="Q40" i="5"/>
  <c r="Q98" i="5"/>
  <c r="Q49" i="5"/>
  <c r="Q115" i="5"/>
  <c r="Q119" i="5"/>
  <c r="Q32" i="5"/>
  <c r="Q75" i="5"/>
  <c r="Q72" i="5"/>
  <c r="Q120" i="5"/>
  <c r="Q146" i="5"/>
  <c r="Q142" i="5"/>
  <c r="Q58" i="5"/>
  <c r="Q89" i="5"/>
  <c r="Q63" i="5"/>
  <c r="Q113" i="5"/>
  <c r="Q37" i="5"/>
  <c r="Q139" i="5"/>
  <c r="Q96" i="5"/>
  <c r="Q148" i="5"/>
  <c r="Q114" i="5"/>
  <c r="Q140" i="5"/>
  <c r="Q23" i="5"/>
  <c r="Q50" i="5"/>
  <c r="Q103" i="5"/>
  <c r="Q82" i="5"/>
  <c r="Q30" i="5"/>
  <c r="Q123" i="5"/>
  <c r="Q28" i="5"/>
  <c r="Q47" i="5"/>
  <c r="Q81" i="5"/>
  <c r="Q61" i="5"/>
  <c r="Q104" i="5"/>
  <c r="Q147" i="5"/>
  <c r="Q42" i="5"/>
  <c r="Q91" i="5"/>
  <c r="Q99" i="5"/>
  <c r="Q83" i="5"/>
  <c r="O143" i="5"/>
  <c r="O66" i="5"/>
  <c r="O29" i="5"/>
  <c r="O58" i="5"/>
  <c r="O152" i="5"/>
  <c r="O21" i="5"/>
  <c r="O106" i="5"/>
  <c r="O125" i="5"/>
  <c r="O61" i="5"/>
  <c r="O80" i="5"/>
  <c r="O134" i="5"/>
  <c r="O100" i="5"/>
  <c r="O117" i="5"/>
  <c r="O142" i="5"/>
  <c r="O149" i="5"/>
  <c r="O35" i="5"/>
  <c r="O121" i="5"/>
  <c r="O87" i="5"/>
  <c r="O71" i="5"/>
  <c r="O95" i="5"/>
  <c r="O141" i="5"/>
  <c r="O90" i="5"/>
  <c r="O60" i="5"/>
  <c r="O112" i="5"/>
  <c r="O124" i="5"/>
  <c r="O144" i="5"/>
  <c r="O53" i="5"/>
  <c r="O88" i="5"/>
  <c r="O132" i="5"/>
  <c r="O63" i="5"/>
  <c r="O57" i="5"/>
  <c r="O129" i="5"/>
  <c r="O39" i="5"/>
  <c r="O83" i="5"/>
  <c r="O92" i="5"/>
  <c r="O97" i="5"/>
  <c r="O122" i="5"/>
  <c r="O49" i="5"/>
  <c r="O146" i="5"/>
  <c r="O64" i="5"/>
  <c r="O31" i="5"/>
  <c r="O45" i="5"/>
  <c r="O123" i="5"/>
  <c r="O73" i="5"/>
  <c r="O62" i="5"/>
  <c r="O110" i="5"/>
  <c r="O153" i="5"/>
  <c r="O128" i="5"/>
  <c r="O32" i="5"/>
  <c r="O130" i="5"/>
  <c r="O139" i="5"/>
  <c r="O67" i="5"/>
  <c r="O48" i="5"/>
  <c r="O36" i="5"/>
  <c r="O41" i="5"/>
  <c r="O119" i="5"/>
  <c r="O85" i="5"/>
  <c r="O51" i="5"/>
  <c r="O133" i="5"/>
  <c r="O151" i="5"/>
  <c r="O137" i="5"/>
  <c r="O147" i="5"/>
  <c r="O25" i="5"/>
  <c r="O23" i="5"/>
  <c r="O24" i="5"/>
  <c r="O101" i="5"/>
  <c r="O93" i="5"/>
  <c r="O52" i="5"/>
  <c r="O44" i="5"/>
  <c r="O56" i="5"/>
  <c r="O77" i="5"/>
  <c r="O46" i="5"/>
  <c r="O105" i="5"/>
  <c r="O127" i="5"/>
  <c r="O115" i="5"/>
  <c r="O102" i="5"/>
  <c r="O131" i="5"/>
  <c r="O154" i="5"/>
  <c r="O140" i="5"/>
  <c r="O65" i="5"/>
  <c r="O138" i="5"/>
  <c r="O118" i="5"/>
  <c r="O27" i="5"/>
  <c r="O70" i="5"/>
  <c r="O69" i="5"/>
  <c r="O98" i="5"/>
  <c r="O72" i="5"/>
  <c r="O78" i="5"/>
  <c r="O107" i="5"/>
  <c r="O113" i="5"/>
  <c r="O55" i="5"/>
  <c r="O74" i="5"/>
  <c r="O37" i="5"/>
  <c r="O47" i="5"/>
  <c r="O99" i="5"/>
  <c r="O30" i="5"/>
  <c r="O28" i="5"/>
  <c r="O26" i="5"/>
  <c r="O22" i="5"/>
  <c r="O111" i="5"/>
  <c r="O108" i="5"/>
  <c r="O103" i="5"/>
  <c r="O96" i="5"/>
  <c r="O86" i="5"/>
  <c r="O43" i="5"/>
  <c r="O114" i="5"/>
  <c r="O33" i="5"/>
  <c r="O59" i="5"/>
  <c r="O91" i="5"/>
  <c r="O81" i="5"/>
  <c r="O94" i="5"/>
  <c r="O120" i="5"/>
  <c r="O40" i="5"/>
  <c r="O84" i="5"/>
  <c r="O109" i="5"/>
  <c r="O145" i="5"/>
  <c r="O104" i="5"/>
  <c r="O68" i="5"/>
  <c r="O79" i="5"/>
  <c r="O50" i="5"/>
  <c r="O76" i="5"/>
  <c r="O150" i="5"/>
  <c r="O136" i="5"/>
  <c r="O34" i="5"/>
  <c r="O148" i="5"/>
  <c r="O82" i="5"/>
  <c r="O54" i="5"/>
  <c r="O42" i="5"/>
  <c r="O38" i="5"/>
  <c r="O116" i="5"/>
  <c r="O135" i="5"/>
  <c r="O75" i="5"/>
  <c r="O126" i="5"/>
  <c r="O89" i="5"/>
  <c r="O7" i="5"/>
  <c r="E6" i="5" s="1"/>
  <c r="E9" i="5" s="1"/>
  <c r="E10" i="5" s="1"/>
  <c r="O18" i="5"/>
  <c r="Q18" i="5"/>
  <c r="P18" i="5"/>
  <c r="E14" i="1" l="1"/>
  <c r="F18" i="1"/>
  <c r="F19" i="1" s="1"/>
  <c r="E5" i="5"/>
  <c r="E4" i="5"/>
  <c r="V27" i="5" l="1"/>
  <c r="M77" i="5"/>
  <c r="R77" i="5" s="1"/>
  <c r="M52" i="5"/>
  <c r="N52" i="5" s="1"/>
  <c r="V8" i="5"/>
  <c r="M146" i="5"/>
  <c r="R146" i="5" s="1"/>
  <c r="M84" i="5"/>
  <c r="N84" i="5" s="1"/>
  <c r="M49" i="5"/>
  <c r="R49" i="5" s="1"/>
  <c r="M54" i="5"/>
  <c r="N54" i="5" s="1"/>
  <c r="V10" i="5"/>
  <c r="V13" i="5"/>
  <c r="M57" i="5"/>
  <c r="R57" i="5" s="1"/>
  <c r="M124" i="5"/>
  <c r="R124" i="5" s="1"/>
  <c r="M115" i="5"/>
  <c r="N115" i="5" s="1"/>
  <c r="M32" i="5"/>
  <c r="R32" i="5" s="1"/>
  <c r="M56" i="5"/>
  <c r="R56" i="5" s="1"/>
  <c r="V25" i="5"/>
  <c r="M88" i="5"/>
  <c r="R88" i="5" s="1"/>
  <c r="M62" i="5"/>
  <c r="R62" i="5" s="1"/>
  <c r="V15" i="5"/>
  <c r="M86" i="5"/>
  <c r="N86" i="5" s="1"/>
  <c r="M132" i="5"/>
  <c r="N132" i="5" s="1"/>
  <c r="M111" i="5"/>
  <c r="N111" i="5" s="1"/>
  <c r="M63" i="5"/>
  <c r="R63" i="5" s="1"/>
  <c r="M116" i="5"/>
  <c r="R116" i="5" s="1"/>
  <c r="M38" i="5"/>
  <c r="N38" i="5" s="1"/>
  <c r="M135" i="5"/>
  <c r="R135" i="5" s="1"/>
  <c r="M95" i="5"/>
  <c r="R95" i="5" s="1"/>
  <c r="M90" i="5"/>
  <c r="R90" i="5" s="1"/>
  <c r="M75" i="5"/>
  <c r="N75" i="5" s="1"/>
  <c r="M80" i="5"/>
  <c r="R80" i="5" s="1"/>
  <c r="M96" i="5"/>
  <c r="N96" i="5" s="1"/>
  <c r="M59" i="5"/>
  <c r="N59" i="5" s="1"/>
  <c r="V22" i="5"/>
  <c r="M106" i="5"/>
  <c r="N106" i="5" s="1"/>
  <c r="M127" i="5"/>
  <c r="R127" i="5" s="1"/>
  <c r="V2" i="5"/>
  <c r="M47" i="5"/>
  <c r="N47" i="5" s="1"/>
  <c r="M58" i="5"/>
  <c r="N58" i="5" s="1"/>
  <c r="M89" i="5"/>
  <c r="N89" i="5" s="1"/>
  <c r="M153" i="5"/>
  <c r="N153" i="5" s="1"/>
  <c r="M104" i="5"/>
  <c r="R104" i="5" s="1"/>
  <c r="M68" i="5"/>
  <c r="N68" i="5" s="1"/>
  <c r="M113" i="5"/>
  <c r="N113" i="5" s="1"/>
  <c r="M40" i="5"/>
  <c r="N40" i="5" s="1"/>
  <c r="M67" i="5"/>
  <c r="R67" i="5" s="1"/>
  <c r="M137" i="5"/>
  <c r="N137" i="5" s="1"/>
  <c r="M91" i="5"/>
  <c r="R91" i="5" s="1"/>
  <c r="M69" i="5"/>
  <c r="R69" i="5" s="1"/>
  <c r="M31" i="5"/>
  <c r="R31" i="5" s="1"/>
  <c r="M26" i="5"/>
  <c r="N26" i="5" s="1"/>
  <c r="M101" i="5"/>
  <c r="N101" i="5" s="1"/>
  <c r="V11" i="5"/>
  <c r="M35" i="5"/>
  <c r="N35" i="5" s="1"/>
  <c r="M24" i="5"/>
  <c r="R24" i="5" s="1"/>
  <c r="M105" i="5"/>
  <c r="N105" i="5" s="1"/>
  <c r="M44" i="5"/>
  <c r="N44" i="5" s="1"/>
  <c r="M21" i="5"/>
  <c r="N21" i="5" s="1"/>
  <c r="V28" i="5"/>
  <c r="M94" i="5"/>
  <c r="N94" i="5" s="1"/>
  <c r="V3" i="5"/>
  <c r="V23" i="5"/>
  <c r="M151" i="5"/>
  <c r="R151" i="5" s="1"/>
  <c r="V20" i="5"/>
  <c r="M85" i="5"/>
  <c r="N85" i="5" s="1"/>
  <c r="M143" i="5"/>
  <c r="R143" i="5" s="1"/>
  <c r="M70" i="5"/>
  <c r="N70" i="5" s="1"/>
  <c r="M118" i="5"/>
  <c r="R118" i="5" s="1"/>
  <c r="M72" i="5"/>
  <c r="R72" i="5" s="1"/>
  <c r="M76" i="5"/>
  <c r="R76" i="5" s="1"/>
  <c r="M128" i="5"/>
  <c r="R128" i="5" s="1"/>
  <c r="M123" i="5"/>
  <c r="R123" i="5" s="1"/>
  <c r="M73" i="5"/>
  <c r="R73" i="5" s="1"/>
  <c r="M136" i="5"/>
  <c r="R136" i="5" s="1"/>
  <c r="M33" i="5"/>
  <c r="N33" i="5" s="1"/>
  <c r="M149" i="5"/>
  <c r="R149" i="5" s="1"/>
  <c r="M122" i="5"/>
  <c r="N122" i="5" s="1"/>
  <c r="M125" i="5"/>
  <c r="N125" i="5" s="1"/>
  <c r="M64" i="5"/>
  <c r="N64" i="5" s="1"/>
  <c r="M100" i="5"/>
  <c r="R100" i="5" s="1"/>
  <c r="M97" i="5"/>
  <c r="N97" i="5" s="1"/>
  <c r="M27" i="5"/>
  <c r="R27" i="5" s="1"/>
  <c r="M66" i="5"/>
  <c r="R66" i="5" s="1"/>
  <c r="M139" i="5"/>
  <c r="R139" i="5" s="1"/>
  <c r="V24" i="5"/>
  <c r="M61" i="5"/>
  <c r="R61" i="5" s="1"/>
  <c r="M50" i="5"/>
  <c r="N50" i="5" s="1"/>
  <c r="V12" i="5"/>
  <c r="M82" i="5"/>
  <c r="R82" i="5" s="1"/>
  <c r="M55" i="5"/>
  <c r="R55" i="5" s="1"/>
  <c r="M141" i="5"/>
  <c r="R141" i="5" s="1"/>
  <c r="M87" i="5"/>
  <c r="N87" i="5" s="1"/>
  <c r="M60" i="5"/>
  <c r="R60" i="5" s="1"/>
  <c r="M45" i="5"/>
  <c r="R45" i="5" s="1"/>
  <c r="M43" i="5"/>
  <c r="R43" i="5" s="1"/>
  <c r="V18" i="5"/>
  <c r="M46" i="5"/>
  <c r="R46" i="5" s="1"/>
  <c r="M107" i="5"/>
  <c r="N107" i="5" s="1"/>
  <c r="V9" i="5"/>
  <c r="M102" i="5"/>
  <c r="N102" i="5" s="1"/>
  <c r="M81" i="5"/>
  <c r="R81" i="5" s="1"/>
  <c r="M65" i="5"/>
  <c r="N65" i="5" s="1"/>
  <c r="M112" i="5"/>
  <c r="N112" i="5" s="1"/>
  <c r="M120" i="5"/>
  <c r="N120" i="5" s="1"/>
  <c r="M28" i="5"/>
  <c r="N28" i="5" s="1"/>
  <c r="M131" i="5"/>
  <c r="R131" i="5" s="1"/>
  <c r="V16" i="5"/>
  <c r="M119" i="5"/>
  <c r="R119" i="5" s="1"/>
  <c r="M71" i="5"/>
  <c r="N71" i="5" s="1"/>
  <c r="M74" i="5"/>
  <c r="N74" i="5" s="1"/>
  <c r="M140" i="5"/>
  <c r="R140" i="5" s="1"/>
  <c r="M41" i="5"/>
  <c r="R41" i="5" s="1"/>
  <c r="M138" i="5"/>
  <c r="R138" i="5" s="1"/>
  <c r="M22" i="5"/>
  <c r="N22" i="5" s="1"/>
  <c r="M134" i="5"/>
  <c r="N134" i="5" s="1"/>
  <c r="M30" i="5"/>
  <c r="N30" i="5" s="1"/>
  <c r="V4" i="5"/>
  <c r="M108" i="5"/>
  <c r="R108" i="5" s="1"/>
  <c r="M154" i="5"/>
  <c r="N154" i="5" s="1"/>
  <c r="M99" i="5"/>
  <c r="N99" i="5" s="1"/>
  <c r="M133" i="5"/>
  <c r="N133" i="5" s="1"/>
  <c r="M93" i="5"/>
  <c r="R93" i="5" s="1"/>
  <c r="V19" i="5"/>
  <c r="M129" i="5"/>
  <c r="N129" i="5" s="1"/>
  <c r="M39" i="5"/>
  <c r="N39" i="5" s="1"/>
  <c r="M53" i="5"/>
  <c r="R53" i="5" s="1"/>
  <c r="M37" i="5"/>
  <c r="N37" i="5" s="1"/>
  <c r="M117" i="5"/>
  <c r="N117" i="5" s="1"/>
  <c r="V26" i="5"/>
  <c r="M48" i="5"/>
  <c r="N48" i="5" s="1"/>
  <c r="M79" i="5"/>
  <c r="N79" i="5" s="1"/>
  <c r="V21" i="5"/>
  <c r="M109" i="5"/>
  <c r="N109" i="5" s="1"/>
  <c r="M34" i="5"/>
  <c r="R34" i="5" s="1"/>
  <c r="M114" i="5"/>
  <c r="R114" i="5" s="1"/>
  <c r="M23" i="5"/>
  <c r="R23" i="5" s="1"/>
  <c r="V14" i="5"/>
  <c r="M121" i="5"/>
  <c r="N121" i="5" s="1"/>
  <c r="M142" i="5"/>
  <c r="R142" i="5" s="1"/>
  <c r="M130" i="5"/>
  <c r="N130" i="5" s="1"/>
  <c r="M126" i="5"/>
  <c r="N126" i="5" s="1"/>
  <c r="M110" i="5"/>
  <c r="N110" i="5" s="1"/>
  <c r="M36" i="5"/>
  <c r="N36" i="5" s="1"/>
  <c r="M150" i="5"/>
  <c r="N150" i="5" s="1"/>
  <c r="M145" i="5"/>
  <c r="N145" i="5" s="1"/>
  <c r="V17" i="5"/>
  <c r="M103" i="5"/>
  <c r="N103" i="5" s="1"/>
  <c r="V6" i="5"/>
  <c r="M92" i="5"/>
  <c r="N92" i="5" s="1"/>
  <c r="M148" i="5"/>
  <c r="N148" i="5" s="1"/>
  <c r="M78" i="5"/>
  <c r="R78" i="5" s="1"/>
  <c r="M147" i="5"/>
  <c r="N147" i="5" s="1"/>
  <c r="M152" i="5"/>
  <c r="N152" i="5" s="1"/>
  <c r="M51" i="5"/>
  <c r="N51" i="5" s="1"/>
  <c r="M25" i="5"/>
  <c r="N25" i="5" s="1"/>
  <c r="M29" i="5"/>
  <c r="R29" i="5" s="1"/>
  <c r="M83" i="5"/>
  <c r="N83" i="5" s="1"/>
  <c r="M144" i="5"/>
  <c r="N144" i="5" s="1"/>
  <c r="V7" i="5"/>
  <c r="V5" i="5"/>
  <c r="M42" i="5"/>
  <c r="R42" i="5" s="1"/>
  <c r="M98" i="5"/>
  <c r="N98" i="5" s="1"/>
  <c r="R26" i="5"/>
  <c r="N81" i="5"/>
  <c r="R39" i="5"/>
  <c r="N62" i="5" l="1"/>
  <c r="N124" i="5"/>
  <c r="R122" i="5"/>
  <c r="N104" i="5"/>
  <c r="R38" i="5"/>
  <c r="R125" i="5"/>
  <c r="R106" i="5"/>
  <c r="N77" i="5"/>
  <c r="N142" i="5"/>
  <c r="R75" i="5"/>
  <c r="R47" i="5"/>
  <c r="R33" i="5"/>
  <c r="R79" i="5"/>
  <c r="R35" i="5"/>
  <c r="N135" i="5"/>
  <c r="N143" i="5"/>
  <c r="N55" i="5"/>
  <c r="N88" i="5"/>
  <c r="N31" i="5"/>
  <c r="R84" i="5"/>
  <c r="R64" i="5"/>
  <c r="N149" i="5"/>
  <c r="N127" i="5"/>
  <c r="N24" i="5"/>
  <c r="R52" i="5"/>
  <c r="R68" i="5"/>
  <c r="N80" i="5"/>
  <c r="N57" i="5"/>
  <c r="N32" i="5"/>
  <c r="N119" i="5"/>
  <c r="N118" i="5"/>
  <c r="R102" i="5"/>
  <c r="R129" i="5"/>
  <c r="R132" i="5"/>
  <c r="R87" i="5"/>
  <c r="N95" i="5"/>
  <c r="R113" i="5"/>
  <c r="N56" i="5"/>
  <c r="N72" i="5"/>
  <c r="N60" i="5"/>
  <c r="R92" i="5"/>
  <c r="R103" i="5"/>
  <c r="R126" i="5"/>
  <c r="N43" i="5"/>
  <c r="N114" i="5"/>
  <c r="R25" i="5"/>
  <c r="N78" i="5"/>
  <c r="R148" i="5"/>
  <c r="R109" i="5"/>
  <c r="R58" i="5"/>
  <c r="N66" i="5"/>
  <c r="R153" i="5"/>
  <c r="R54" i="5"/>
  <c r="R28" i="5"/>
  <c r="R111" i="5"/>
  <c r="N108" i="5"/>
  <c r="R65" i="5"/>
  <c r="R115" i="5"/>
  <c r="N82" i="5"/>
  <c r="N128" i="5"/>
  <c r="R137" i="5"/>
  <c r="R145" i="5"/>
  <c r="R50" i="5"/>
  <c r="N67" i="5"/>
  <c r="N146" i="5"/>
  <c r="N140" i="5"/>
  <c r="R96" i="5"/>
  <c r="R144" i="5"/>
  <c r="R110" i="5"/>
  <c r="R37" i="5"/>
  <c r="N46" i="5"/>
  <c r="N61" i="5"/>
  <c r="N151" i="5"/>
  <c r="R112" i="5"/>
  <c r="N53" i="5"/>
  <c r="N76" i="5"/>
  <c r="R147" i="5"/>
  <c r="R48" i="5"/>
  <c r="N131" i="5"/>
  <c r="R117" i="5"/>
  <c r="R99" i="5"/>
  <c r="R107" i="5"/>
  <c r="N27" i="5"/>
  <c r="R51" i="5"/>
  <c r="R22" i="5"/>
  <c r="N100" i="5"/>
  <c r="N23" i="5"/>
  <c r="R120" i="5"/>
  <c r="N138" i="5"/>
  <c r="R21" i="5"/>
  <c r="R89" i="5"/>
  <c r="N90" i="5"/>
  <c r="R44" i="5"/>
  <c r="N42" i="5"/>
  <c r="R152" i="5"/>
  <c r="R133" i="5"/>
  <c r="N49" i="5"/>
  <c r="R97" i="5"/>
  <c r="R105" i="5"/>
  <c r="N91" i="5"/>
  <c r="R85" i="5"/>
  <c r="R83" i="5"/>
  <c r="R59" i="5"/>
  <c r="R30" i="5"/>
  <c r="R71" i="5"/>
  <c r="N63" i="5"/>
  <c r="R101" i="5"/>
  <c r="R40" i="5"/>
  <c r="R150" i="5"/>
  <c r="N29" i="5"/>
  <c r="N139" i="5"/>
  <c r="R94" i="5"/>
  <c r="R86" i="5"/>
  <c r="N116" i="5"/>
  <c r="N73" i="5"/>
  <c r="N69" i="5"/>
  <c r="R130" i="5"/>
  <c r="N41" i="5"/>
  <c r="N123" i="5"/>
  <c r="R36" i="5"/>
  <c r="R154" i="5"/>
  <c r="N34" i="5"/>
  <c r="R74" i="5"/>
  <c r="N93" i="5"/>
  <c r="R134" i="5"/>
  <c r="N141" i="5"/>
  <c r="R70" i="5"/>
  <c r="R98" i="5"/>
  <c r="R121" i="5"/>
  <c r="N136" i="5"/>
  <c r="N45" i="5"/>
  <c r="N18" i="5"/>
  <c r="E7" i="5" l="1"/>
  <c r="F6" i="5" s="1"/>
  <c r="H6" i="5" s="1"/>
  <c r="F9" i="5" s="1"/>
  <c r="F10" i="5" s="1"/>
  <c r="H10" i="5" s="1"/>
  <c r="F8" i="5"/>
  <c r="F5" i="5" l="1"/>
  <c r="H5" i="5" s="1"/>
  <c r="F4" i="5"/>
  <c r="H4" i="5" s="1"/>
  <c r="G9" i="5"/>
</calcChain>
</file>

<file path=xl/sharedStrings.xml><?xml version="1.0" encoding="utf-8"?>
<sst xmlns="http://schemas.openxmlformats.org/spreadsheetml/2006/main" count="1367" uniqueCount="621">
  <si>
    <t>JAVSO..47..105</t>
  </si>
  <si>
    <t>VSB-063</t>
  </si>
  <si>
    <t>JAVSO..46…79 (2018)</t>
  </si>
  <si>
    <t>VSB-64</t>
  </si>
  <si>
    <t>JAVSO..44…69</t>
  </si>
  <si>
    <t>JAVSO..43..238</t>
  </si>
  <si>
    <t>JAVSO..45..121</t>
  </si>
  <si>
    <t>IBVS 6230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</si>
  <si>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</si>
  <si>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</si>
  <si>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</si>
  <si>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Linear Ephemeris =</t>
  </si>
  <si>
    <t>Quad. Ephemeris =</t>
  </si>
  <si>
    <t>dP/dt =</t>
  </si>
  <si>
    <t>Quad Fit</t>
  </si>
  <si>
    <t>ZA =</t>
  </si>
  <si>
    <t>X2.X4-X3.X3</t>
  </si>
  <si>
    <t>ZA</t>
  </si>
  <si>
    <t>Q.Fit</t>
  </si>
  <si>
    <t>A</t>
  </si>
  <si>
    <t xml:space="preserve">ZB = </t>
  </si>
  <si>
    <t>X1.X4-X2.X3</t>
  </si>
  <si>
    <t>ZB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</si>
  <si>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</si>
  <si>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</si>
  <si>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</si>
  <si>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</si>
  <si>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</si>
  <si>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</si>
  <si>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</si>
  <si>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</si>
  <si>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ZC</t>
  </si>
  <si>
    <t>By:</t>
  </si>
  <si>
    <t>Bob Nelson</t>
  </si>
  <si>
    <t xml:space="preserve">A = </t>
  </si>
  <si>
    <t xml:space="preserve">ZD = </t>
  </si>
  <si>
    <t>N.X4-X2.X2</t>
  </si>
  <si>
    <t>ZD</t>
  </si>
  <si>
    <t>D</t>
  </si>
  <si>
    <t>Date:</t>
  </si>
  <si>
    <t xml:space="preserve">B = </t>
  </si>
  <si>
    <t xml:space="preserve">ZE = </t>
  </si>
  <si>
    <t>N.X3-X1.X2</t>
  </si>
  <si>
    <t>ZE</t>
  </si>
  <si>
    <t xml:space="preserve">C = </t>
  </si>
  <si>
    <t xml:space="preserve">ZF = </t>
  </si>
  <si>
    <t>N.X2-X1.X1</t>
  </si>
  <si>
    <t>ZF</t>
  </si>
  <si>
    <t xml:space="preserve">δy = </t>
  </si>
  <si>
    <t>MM =</t>
  </si>
  <si>
    <t>many terms</t>
  </si>
  <si>
    <t>Start Row</t>
  </si>
  <si>
    <t xml:space="preserve">Correlation = </t>
  </si>
  <si>
    <t>H</t>
  </si>
  <si>
    <t>End Row</t>
  </si>
  <si>
    <t>dP/dt</t>
  </si>
  <si>
    <t>days/year</t>
  </si>
  <si>
    <t>J</t>
  </si>
  <si>
    <t>K</t>
  </si>
  <si>
    <t>L</t>
  </si>
  <si>
    <t>M</t>
  </si>
  <si>
    <t>N</t>
  </si>
  <si>
    <t xml:space="preserve">N = </t>
  </si>
  <si>
    <t>O</t>
  </si>
  <si>
    <t>SCALE FACTORS</t>
  </si>
  <si>
    <t>Q</t>
  </si>
  <si>
    <t>DUMP DATA HERE</t>
  </si>
  <si>
    <t>X1</t>
  </si>
  <si>
    <t>Y1</t>
  </si>
  <si>
    <t>X2</t>
  </si>
  <si>
    <t>X3</t>
  </si>
  <si>
    <t>X4</t>
  </si>
  <si>
    <t>W1</t>
  </si>
  <si>
    <t>W2</t>
  </si>
  <si>
    <t>w</t>
  </si>
  <si>
    <t>w*X</t>
  </si>
  <si>
    <t>w*Y</t>
  </si>
  <si>
    <t>w*YX</t>
  </si>
  <si>
    <t>for δA</t>
  </si>
  <si>
    <t>for δB</t>
  </si>
  <si>
    <t>for δC</t>
  </si>
  <si>
    <t>Dev'n</t>
  </si>
  <si>
    <r>
      <t>Y = A + B.X + C.X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</si>
  <si>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</si>
  <si>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</si>
  <si>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</si>
  <si>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r>
      <t>w*YX</t>
    </r>
    <r>
      <rPr>
        <b/>
        <vertAlign val="superscript"/>
        <sz val="10"/>
        <rFont val="Arial"/>
        <family val="2"/>
      </rPr>
      <t>2</t>
    </r>
  </si>
  <si>
    <r>
      <t>err</t>
    </r>
    <r>
      <rPr>
        <b/>
        <vertAlign val="superscript"/>
        <sz val="10"/>
        <rFont val="Arial"/>
        <family val="2"/>
      </rPr>
      <t>2</t>
    </r>
  </si>
  <si>
    <t>S</t>
  </si>
  <si>
    <t>T</t>
  </si>
  <si>
    <t>U</t>
  </si>
  <si>
    <t>IBVS 6196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</si>
  <si>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</si>
  <si>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</si>
  <si>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</si>
  <si>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</si>
  <si>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</si>
  <si>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</si>
  <si>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</si>
  <si>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</si>
  <si>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</si>
  <si>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</si>
  <si>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</si>
  <si>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</si>
  <si>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</si>
  <si>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</si>
  <si>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</si>
  <si>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</si>
  <si>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</si>
  <si>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</si>
  <si>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</si>
  <si>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</si>
  <si>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</si>
  <si>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</si>
  <si>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</si>
  <si>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</si>
  <si>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</si>
  <si>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</si>
  <si>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EB</t>
  </si>
  <si>
    <t>Schiller &amp; Milone, 1988, AJ, 95, #5, pp1466-1477</t>
  </si>
  <si>
    <t>Checked by ToMCat</t>
  </si>
  <si>
    <t>(Schiller)</t>
  </si>
  <si>
    <t>K.H„ussler HABZ 82</t>
  </si>
  <si>
    <t>M.Breger(Lichtk.) PASP 80.418</t>
  </si>
  <si>
    <t>Magalashvili(Lkn.) AAOB 49.18</t>
  </si>
  <si>
    <t>T.Brelstaff VSSC 59.16</t>
  </si>
  <si>
    <t>BAAVSS 60</t>
  </si>
  <si>
    <t>AJ 95,1466</t>
  </si>
  <si>
    <t>Schiller &amp; Milone AJ 95.1469</t>
  </si>
  <si>
    <t>BAD</t>
  </si>
  <si>
    <t>Schiller</t>
  </si>
  <si>
    <t>T.Brelstaff VSSC 60.18</t>
  </si>
  <si>
    <t>BAV-M 38</t>
  </si>
  <si>
    <t>MVS 10,54</t>
  </si>
  <si>
    <t>BAAVSS 61</t>
  </si>
  <si>
    <t>BAV-M 43</t>
  </si>
  <si>
    <t>BAAVSS 70</t>
  </si>
  <si>
    <t>BAV-M 52</t>
  </si>
  <si>
    <t>IBVS 3423</t>
  </si>
  <si>
    <t>BAV-M 56</t>
  </si>
  <si>
    <t>Moschner&amp;Kleikamp BAVM 56</t>
  </si>
  <si>
    <t>BAV-M 60</t>
  </si>
  <si>
    <t>IBVS 4097</t>
  </si>
  <si>
    <t>R.Diethelm BBS 122</t>
  </si>
  <si>
    <t>R.Diethelm BBS 123</t>
  </si>
  <si>
    <t>A.Paschke BBS 124</t>
  </si>
  <si>
    <t>IBVS 5040</t>
  </si>
  <si>
    <t>R.Diethelm BBS 126</t>
  </si>
  <si>
    <t>IBVS 5493</t>
  </si>
  <si>
    <t>IBVS 5592</t>
  </si>
  <si>
    <t>I</t>
  </si>
  <si>
    <t>DS And / GSC 02816-02203</t>
  </si>
  <si>
    <t># of data points:</t>
  </si>
  <si>
    <t>IBVS 5731</t>
  </si>
  <si>
    <t>IBVS 5760</t>
  </si>
  <si>
    <t>IBVS 5781</t>
  </si>
  <si>
    <t>IBVS 5761</t>
  </si>
  <si>
    <t>IBVS 5814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</si>
  <si>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</si>
  <si>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</si>
  <si>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</si>
  <si>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</si>
  <si>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</si>
  <si>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</si>
  <si>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5871</t>
  </si>
  <si>
    <t>IBVS 5874</t>
  </si>
  <si>
    <t>IBVS 5920</t>
  </si>
  <si>
    <t>JAVSO..40....1</t>
  </si>
  <si>
    <t>II</t>
  </si>
  <si>
    <t>JAVSO..39..177</t>
  </si>
  <si>
    <t>JAVSO..38..183</t>
  </si>
  <si>
    <t>JAVSO..36..186</t>
  </si>
  <si>
    <t>JAVSO..36..171</t>
  </si>
  <si>
    <t>2013JAVSO..41..328</t>
  </si>
  <si>
    <t>2013JAVSO..41..122</t>
  </si>
  <si>
    <t>2012JAVSO..40..975</t>
  </si>
  <si>
    <t>IBVS 6070</t>
  </si>
  <si>
    <t>IBVS 6118</t>
  </si>
  <si>
    <t>JAVSO..42..426</t>
  </si>
  <si>
    <t>OEJV 0168</t>
  </si>
  <si>
    <t>IBVS 6152</t>
  </si>
  <si>
    <t>Add cycle</t>
  </si>
  <si>
    <t>Old Cycle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</si>
  <si>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</si>
  <si>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</si>
  <si>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</si>
  <si>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</si>
  <si>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</si>
  <si>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</si>
  <si>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</si>
  <si>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</si>
  <si>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</si>
  <si>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</si>
  <si>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</si>
  <si>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</si>
  <si>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F </t>
  </si>
  <si>
    <t>2426716.292 </t>
  </si>
  <si>
    <t> 09.01.1932 19:00 </t>
  </si>
  <si>
    <t> 0.006 </t>
  </si>
  <si>
    <t>P </t>
  </si>
  <si>
    <t> W.Strohmeier </t>
  </si>
  <si>
    <t> VB 5.12 </t>
  </si>
  <si>
    <t>2427016.421 </t>
  </si>
  <si>
    <t> 04.11.1932 22:06 </t>
  </si>
  <si>
    <t> 0.011 </t>
  </si>
  <si>
    <t>2427397.380 </t>
  </si>
  <si>
    <t> 20.11.1933 21:07 </t>
  </si>
  <si>
    <t> 0.005 </t>
  </si>
  <si>
    <t>2428078.433 </t>
  </si>
  <si>
    <t> 02.10.1935 22:23 </t>
  </si>
  <si>
    <t> -0.032 </t>
  </si>
  <si>
    <t>2429309.279 </t>
  </si>
  <si>
    <t> 14.02.1939 18:41 </t>
  </si>
  <si>
    <t> 0.002 </t>
  </si>
  <si>
    <t>2435716.48 </t>
  </si>
  <si>
    <t> 30.08.1956 23:31 </t>
  </si>
  <si>
    <t> 0.01 </t>
  </si>
  <si>
    <t> A.Alksnis </t>
  </si>
  <si>
    <t> AC 194.25 </t>
  </si>
  <si>
    <t>2435718.48 </t>
  </si>
  <si>
    <t> 01.09.1956 23:31 </t>
  </si>
  <si>
    <t> -0.01 </t>
  </si>
  <si>
    <t>2435720.47 </t>
  </si>
  <si>
    <t> 03.09.1956 23:16 </t>
  </si>
  <si>
    <t> -0.04 </t>
  </si>
  <si>
    <t>2435752.39 </t>
  </si>
  <si>
    <t> 05.10.1956 21:21 </t>
  </si>
  <si>
    <t> 0.05 </t>
  </si>
  <si>
    <t>2435755.41 </t>
  </si>
  <si>
    <t> 08.10.1956 21:50 </t>
  </si>
  <si>
    <t> 0.03 </t>
  </si>
  <si>
    <t>2436138.375 </t>
  </si>
  <si>
    <t> 26.10.1957 21:00 </t>
  </si>
  <si>
    <t> 0.012 </t>
  </si>
  <si>
    <t>2436140.36 </t>
  </si>
  <si>
    <t> 28.10.1957 20:38 </t>
  </si>
  <si>
    <t> -0.02 </t>
  </si>
  <si>
    <t>2436141.395 </t>
  </si>
  <si>
    <t> 29.10.1957 21:28 </t>
  </si>
  <si>
    <t> 0.000 </t>
  </si>
  <si>
    <t>2436142.400 </t>
  </si>
  <si>
    <t> 30.10.1957 21:36 </t>
  </si>
  <si>
    <t> -0.005 </t>
  </si>
  <si>
    <t>2439026.438 </t>
  </si>
  <si>
    <t> 22.09.1965 22:30 </t>
  </si>
  <si>
    <t> K.Häussler </t>
  </si>
  <si>
    <t> HABZ 82 </t>
  </si>
  <si>
    <t>2439027.432 </t>
  </si>
  <si>
    <t> 23.09.1965 22:22 </t>
  </si>
  <si>
    <t> -0.004 </t>
  </si>
  <si>
    <t>2439028.460 </t>
  </si>
  <si>
    <t> 24.09.1965 23:02 </t>
  </si>
  <si>
    <t> 0.013 </t>
  </si>
  <si>
    <t>2439029.465 </t>
  </si>
  <si>
    <t> 25.09.1965 23:09 </t>
  </si>
  <si>
    <t> 0.008 </t>
  </si>
  <si>
    <t>2439033.510 </t>
  </si>
  <si>
    <t> 30.09.1965 00:14 </t>
  </si>
  <si>
    <t>2439035.503 </t>
  </si>
  <si>
    <t> 02.10.1965 00:04 </t>
  </si>
  <si>
    <t> -0.017 </t>
  </si>
  <si>
    <t>2439443.274 </t>
  </si>
  <si>
    <t> 13.11.1966 18:34 </t>
  </si>
  <si>
    <t> 0.009 </t>
  </si>
  <si>
    <t>2439753.994 </t>
  </si>
  <si>
    <t> 20.09.1967 11:51 </t>
  </si>
  <si>
    <t>E </t>
  </si>
  <si>
    <t>?</t>
  </si>
  <si>
    <t> M.Breger(Lichtk.) </t>
  </si>
  <si>
    <t> PASP 80.418 </t>
  </si>
  <si>
    <t>2439755.007 </t>
  </si>
  <si>
    <t> 21.09.1967 12:10 </t>
  </si>
  <si>
    <t>2441602.267 </t>
  </si>
  <si>
    <t> 11.10.1972 18:24 </t>
  </si>
  <si>
    <t> 0.029 </t>
  </si>
  <si>
    <t>2441697.2234 </t>
  </si>
  <si>
    <t> 14.01.1973 17:21 </t>
  </si>
  <si>
    <t> -0.0035 </t>
  </si>
  <si>
    <t> Magalashvili(Lkn.) </t>
  </si>
  <si>
    <t> AAOB 49.18 </t>
  </si>
  <si>
    <t>2442036.274 </t>
  </si>
  <si>
    <t> 19.12.1973 18:34 </t>
  </si>
  <si>
    <t> 0.018 </t>
  </si>
  <si>
    <t>2442425.302 </t>
  </si>
  <si>
    <t> 12.01.1975 19:14 </t>
  </si>
  <si>
    <t>2442712.289 </t>
  </si>
  <si>
    <t> 26.10.1975 18:56 </t>
  </si>
  <si>
    <t>2443094.792 </t>
  </si>
  <si>
    <t> 12.11.1976 07:00 </t>
  </si>
  <si>
    <t>V </t>
  </si>
  <si>
    <t> G.Wedemayer </t>
  </si>
  <si>
    <t> AOEB 7 </t>
  </si>
  <si>
    <t>2443094.798 </t>
  </si>
  <si>
    <t> 12.11.1976 07:09 </t>
  </si>
  <si>
    <t> 0.024 </t>
  </si>
  <si>
    <t> G.Samolyk </t>
  </si>
  <si>
    <t>2443098.821 </t>
  </si>
  <si>
    <t> 16.11.1976 07:42 </t>
  </si>
  <si>
    <t>2443469.697 </t>
  </si>
  <si>
    <t> 22.11.1977 04:43 </t>
  </si>
  <si>
    <t> 0.020 </t>
  </si>
  <si>
    <t>2443755.654 </t>
  </si>
  <si>
    <t> 04.09.1978 03:41 </t>
  </si>
  <si>
    <t>2444138.638 </t>
  </si>
  <si>
    <t> 22.09.1979 03:18 </t>
  </si>
  <si>
    <t> -0.002 </t>
  </si>
  <si>
    <t>2444236.663 </t>
  </si>
  <si>
    <t> 29.12.1979 03:54 </t>
  </si>
  <si>
    <t>2444520.616 </t>
  </si>
  <si>
    <t> 08.10.1980 02:47 </t>
  </si>
  <si>
    <t> -0.000 </t>
  </si>
  <si>
    <t>2444522.637 </t>
  </si>
  <si>
    <t> 10.10.1980 03:17 </t>
  </si>
  <si>
    <t>2444614.590 </t>
  </si>
  <si>
    <t> 10.01.1981 02:09 </t>
  </si>
  <si>
    <t>2444970.314 </t>
  </si>
  <si>
    <t> 31.12.1981 19:32 </t>
  </si>
  <si>
    <t> 0.017 </t>
  </si>
  <si>
    <t> T.Brelstaff </t>
  </si>
  <si>
    <t> VSSC 59.16 </t>
  </si>
  <si>
    <t>2444977.355 </t>
  </si>
  <si>
    <t> 07.01.1982 20:31 </t>
  </si>
  <si>
    <t> -0.016 </t>
  </si>
  <si>
    <t> VSSC 60.18 </t>
  </si>
  <si>
    <t>2445255.7670 </t>
  </si>
  <si>
    <t> 13.10.1982 06:24 </t>
  </si>
  <si>
    <t> -0.0019 </t>
  </si>
  <si>
    <t> Schiller &amp; Milone </t>
  </si>
  <si>
    <t> AJ 95.1469 </t>
  </si>
  <si>
    <t>2445262.8442 </t>
  </si>
  <si>
    <t> 20.10.1982 08:15 </t>
  </si>
  <si>
    <t> 0.0017 </t>
  </si>
  <si>
    <t>2445291.655 </t>
  </si>
  <si>
    <t> 18.11.1982 03:43 </t>
  </si>
  <si>
    <t>2445298.7204 </t>
  </si>
  <si>
    <t> 25.11.1982 05:17 </t>
  </si>
  <si>
    <t> 0.0045 </t>
  </si>
  <si>
    <t>2445308.8198 </t>
  </si>
  <si>
    <t> 05.12.1982 07:40 </t>
  </si>
  <si>
    <t> -0.0013 </t>
  </si>
  <si>
    <t>2445310.8418 </t>
  </si>
  <si>
    <t> 07.12.1982 08:12 </t>
  </si>
  <si>
    <t> -0.0003 </t>
  </si>
  <si>
    <t>2445357.319 </t>
  </si>
  <si>
    <t> 22.01.1983 19:39 </t>
  </si>
  <si>
    <t> -0.007 </t>
  </si>
  <si>
    <t>2445561.429 </t>
  </si>
  <si>
    <t> 14.08.1983 22:17 </t>
  </si>
  <si>
    <t> -0.022 </t>
  </si>
  <si>
    <t> H.Grzelczyk </t>
  </si>
  <si>
    <t>BAVM 38 </t>
  </si>
  <si>
    <t>2445561.460 </t>
  </si>
  <si>
    <t> 14.08.1983 23:02 </t>
  </si>
  <si>
    <t>2445562.462 </t>
  </si>
  <si>
    <t> 15.08.1983 23:05 </t>
  </si>
  <si>
    <t> 0.001 </t>
  </si>
  <si>
    <t>2445584.667 </t>
  </si>
  <si>
    <t> 07.09.1983 04:00 </t>
  </si>
  <si>
    <t> -0.026 </t>
  </si>
  <si>
    <t>2445600.8585 </t>
  </si>
  <si>
    <t> 23.09.1983 08:36 </t>
  </si>
  <si>
    <t> -0.0025 </t>
  </si>
  <si>
    <t>2445651.3848 </t>
  </si>
  <si>
    <t> 12.11.1983 21:14 </t>
  </si>
  <si>
    <t> -0.0022 </t>
  </si>
  <si>
    <t> F.Agerer </t>
  </si>
  <si>
    <t>2445651.3850 </t>
  </si>
  <si>
    <t> -0.0020 </t>
  </si>
  <si>
    <t> S.Rössiger </t>
  </si>
  <si>
    <t> MVS 10.55 </t>
  </si>
  <si>
    <t>2445683.7221 </t>
  </si>
  <si>
    <t> 15.12.1983 05:19 </t>
  </si>
  <si>
    <t> -0.0015 </t>
  </si>
  <si>
    <t>2446052.563 </t>
  </si>
  <si>
    <t> 18.12.1984 01:30 </t>
  </si>
  <si>
    <t> VSSC 61.16 </t>
  </si>
  <si>
    <t>2446327.400 </t>
  </si>
  <si>
    <t> 18.09.1985 21:36 </t>
  </si>
  <si>
    <t> -0.024 </t>
  </si>
  <si>
    <t> W.Braune </t>
  </si>
  <si>
    <t>BAVM 43 </t>
  </si>
  <si>
    <t>2446328.411 </t>
  </si>
  <si>
    <t> 19.09.1985 21:51 </t>
  </si>
  <si>
    <t>2446437.562 </t>
  </si>
  <si>
    <t> 07.01.1986 01:29 </t>
  </si>
  <si>
    <t> -0.009 </t>
  </si>
  <si>
    <t>2447097.458 </t>
  </si>
  <si>
    <t> 28.10.1987 22:59 </t>
  </si>
  <si>
    <t> 0.019 </t>
  </si>
  <si>
    <t> G.Kirby </t>
  </si>
  <si>
    <t> VSSC 70.18 </t>
  </si>
  <si>
    <t>2447105.522 </t>
  </si>
  <si>
    <t> 06.11.1987 00:31 </t>
  </si>
  <si>
    <t>2447465.281 </t>
  </si>
  <si>
    <t> 30.10.1988 18:44 </t>
  </si>
  <si>
    <t>2447469.300 </t>
  </si>
  <si>
    <t> 03.11.1988 19:12 </t>
  </si>
  <si>
    <t> -0.010 </t>
  </si>
  <si>
    <t> Moschner&amp;Kleikamp </t>
  </si>
  <si>
    <t>BAVM 52 </t>
  </si>
  <si>
    <t>2447770.4528 </t>
  </si>
  <si>
    <t> 31.08.1989 22:52 </t>
  </si>
  <si>
    <t> 0.0079 </t>
  </si>
  <si>
    <t> D.Hanzl </t>
  </si>
  <si>
    <t>IBVS 3423 </t>
  </si>
  <si>
    <t>2447775.491 </t>
  </si>
  <si>
    <t> 05.09.1989 23:47 </t>
  </si>
  <si>
    <t> -0.006 </t>
  </si>
  <si>
    <t>BAVM 56 </t>
  </si>
  <si>
    <t>2447776.504 </t>
  </si>
  <si>
    <t> 07.09.1989 00:05 </t>
  </si>
  <si>
    <t> VSSC 73 </t>
  </si>
  <si>
    <t>2448534.3964 </t>
  </si>
  <si>
    <t> 04.10.1991 21:30 </t>
  </si>
  <si>
    <t> -0.0007 </t>
  </si>
  <si>
    <t>G</t>
  </si>
  <si>
    <t>BAVM 60 </t>
  </si>
  <si>
    <t>2448534.3966 </t>
  </si>
  <si>
    <t> 04.10.1991 21:31 </t>
  </si>
  <si>
    <t> -0.0005 </t>
  </si>
  <si>
    <t>B;V</t>
  </si>
  <si>
    <t>2448537.4293 </t>
  </si>
  <si>
    <t> 07.10.1991 22:18 </t>
  </si>
  <si>
    <t> 0.0006 </t>
  </si>
  <si>
    <t>B</t>
  </si>
  <si>
    <t>IBVS 4097 </t>
  </si>
  <si>
    <t>2448537.4321 </t>
  </si>
  <si>
    <t> 07.10.1991 22:22 </t>
  </si>
  <si>
    <t> 0.0034 </t>
  </si>
  <si>
    <t>2451547.258 </t>
  </si>
  <si>
    <t> 03.01.2000 18:11 </t>
  </si>
  <si>
    <t> -0.001 </t>
  </si>
  <si>
    <t> R.Diethelm </t>
  </si>
  <si>
    <t> BBS 122 </t>
  </si>
  <si>
    <t>2451810.489 </t>
  </si>
  <si>
    <t> 22.09.2000 23:44 </t>
  </si>
  <si>
    <t> BBS 123 </t>
  </si>
  <si>
    <t>2451810.494 </t>
  </si>
  <si>
    <t> 22.09.2000 23:51 </t>
  </si>
  <si>
    <t> A.Paschke </t>
  </si>
  <si>
    <t> BBS 124 </t>
  </si>
  <si>
    <t>2451828.6893 </t>
  </si>
  <si>
    <t> 11.10.2000 04:32 </t>
  </si>
  <si>
    <t> 0.0009 </t>
  </si>
  <si>
    <t> R.H.Nelson </t>
  </si>
  <si>
    <t>IBVS 5040 </t>
  </si>
  <si>
    <t>2451915.5920 </t>
  </si>
  <si>
    <t> 06.01.2001 02:12 </t>
  </si>
  <si>
    <t> -0.0010 </t>
  </si>
  <si>
    <t>C </t>
  </si>
  <si>
    <t>ns</t>
  </si>
  <si>
    <t>2452193.484 </t>
  </si>
  <si>
    <t> 10.10.2001 23:36 </t>
  </si>
  <si>
    <t> BBS 126 </t>
  </si>
  <si>
    <t>2452200.5603 </t>
  </si>
  <si>
    <t> 18.10.2001 01:26 </t>
  </si>
  <si>
    <t> 0.0010 </t>
  </si>
  <si>
    <t> S.Dvorak </t>
  </si>
  <si>
    <t>2452210.6643 </t>
  </si>
  <si>
    <t> 28.10.2001 03:56 </t>
  </si>
  <si>
    <t> -0.0002 </t>
  </si>
  <si>
    <t>2452295.551 </t>
  </si>
  <si>
    <t> 21.01.2002 01:13 </t>
  </si>
  <si>
    <t> 0.003 </t>
  </si>
  <si>
    <t> C.Stephan </t>
  </si>
  <si>
    <t>2452296.5588 </t>
  </si>
  <si>
    <t> 22.01.2002 01:24 </t>
  </si>
  <si>
    <t> 0.0002 </t>
  </si>
  <si>
    <t>2452298.5808 </t>
  </si>
  <si>
    <t> 24.01.2002 01:56 </t>
  </si>
  <si>
    <t> 0.0012 </t>
  </si>
  <si>
    <t>2452543.1287 </t>
  </si>
  <si>
    <t> 25.09.2002 15:05 </t>
  </si>
  <si>
    <t> 0.0035 </t>
  </si>
  <si>
    <t> Nakajima </t>
  </si>
  <si>
    <t>VSB 40 </t>
  </si>
  <si>
    <t>2452633.0632 </t>
  </si>
  <si>
    <t> 24.12.2002 13:31 </t>
  </si>
  <si>
    <t> 0.0018 </t>
  </si>
  <si>
    <t>2452681.5670 </t>
  </si>
  <si>
    <t> 11.02.2003 01:36 </t>
  </si>
  <si>
    <t> 0.0007 </t>
  </si>
  <si>
    <t> AOEB 12 </t>
  </si>
  <si>
    <t>2452972.5956 </t>
  </si>
  <si>
    <t> 29.11.2003 02:17 </t>
  </si>
  <si>
    <t> -0.0001 </t>
  </si>
  <si>
    <t>IBVS 5493 </t>
  </si>
  <si>
    <t>2453023.1223 </t>
  </si>
  <si>
    <t> 18.01.2004 14:56 </t>
  </si>
  <si>
    <t> T.Krajci </t>
  </si>
  <si>
    <t>IBVS 5592 </t>
  </si>
  <si>
    <t>2453281.813 </t>
  </si>
  <si>
    <t> 03.10.2004 07:30 </t>
  </si>
  <si>
    <t>2453354.572 </t>
  </si>
  <si>
    <t> 15.12.2004 01:43 </t>
  </si>
  <si>
    <t>2453619.3284 </t>
  </si>
  <si>
    <t> 05.09.2005 19:52 </t>
  </si>
  <si>
    <t>o</t>
  </si>
  <si>
    <t> M.Dietrich </t>
  </si>
  <si>
    <t>BAVM 178 </t>
  </si>
  <si>
    <t>2453653.694 </t>
  </si>
  <si>
    <t> 10.10.2005 04:39 </t>
  </si>
  <si>
    <t>2453706.2323 </t>
  </si>
  <si>
    <t> 01.12.2005 17:34 </t>
  </si>
  <si>
    <t> -0.0000 </t>
  </si>
  <si>
    <t> Dietrich </t>
  </si>
  <si>
    <t>2453795.663 </t>
  </si>
  <si>
    <t> 01.03.2006 03:54 </t>
  </si>
  <si>
    <t>R</t>
  </si>
  <si>
    <t> R.Nelson </t>
  </si>
  <si>
    <t>IBVS 5760 </t>
  </si>
  <si>
    <t>2454094.2714 </t>
  </si>
  <si>
    <t> 24.12.2006 18:30 </t>
  </si>
  <si>
    <t> U.Schmidt </t>
  </si>
  <si>
    <t>BAVM 183 </t>
  </si>
  <si>
    <t>2454096.2943 </t>
  </si>
  <si>
    <t> 26.12.2006 19:03 </t>
  </si>
  <si>
    <t> BBS 133 (=IBVS 5781) </t>
  </si>
  <si>
    <t>2454338.8179 </t>
  </si>
  <si>
    <t> 26.08.2007 07:37 </t>
  </si>
  <si>
    <t> 0.0008 </t>
  </si>
  <si>
    <t>JAAVSO 36(2);171 </t>
  </si>
  <si>
    <t>2454424.7122 </t>
  </si>
  <si>
    <t> 20.11.2007 05:05 </t>
  </si>
  <si>
    <t> J.Bialozynski </t>
  </si>
  <si>
    <t>2454424.7131 </t>
  </si>
  <si>
    <t> 20.11.2007 05:06 </t>
  </si>
  <si>
    <t> 0.0019 </t>
  </si>
  <si>
    <t>IBVS 5814 </t>
  </si>
  <si>
    <t>2454479.2812 </t>
  </si>
  <si>
    <t> 13.01.2008 18:44 </t>
  </si>
  <si>
    <t> 0.0020 </t>
  </si>
  <si>
    <t>BAVM 201 </t>
  </si>
  <si>
    <t>2454710.6894 </t>
  </si>
  <si>
    <t> 01.09.2008 04:32 </t>
  </si>
  <si>
    <t> 0.0014 </t>
  </si>
  <si>
    <t>JAAVSO 36(2);186 </t>
  </si>
  <si>
    <t>2454802.6448 </t>
  </si>
  <si>
    <t> 02.12.2008 03:28 </t>
  </si>
  <si>
    <t> -0.0004 </t>
  </si>
  <si>
    <t>IBVS 5871 </t>
  </si>
  <si>
    <t>2455087.6133 </t>
  </si>
  <si>
    <t> 13.09.2009 02:43 </t>
  </si>
  <si>
    <t> JAAVSO 38;120 </t>
  </si>
  <si>
    <t>2455114.8953 </t>
  </si>
  <si>
    <t> 10.10.2009 09:29 </t>
  </si>
  <si>
    <t>IBVS 5920 </t>
  </si>
  <si>
    <t>2455472.6220 </t>
  </si>
  <si>
    <t> 03.10.2010 02:55 </t>
  </si>
  <si>
    <t> 0.0028 </t>
  </si>
  <si>
    <t> JAAVSO 39;177 </t>
  </si>
  <si>
    <t>2455519.1069 </t>
  </si>
  <si>
    <t> 18.11.2010 14:33 </t>
  </si>
  <si>
    <t> 0.0038 </t>
  </si>
  <si>
    <t> H.Itoh </t>
  </si>
  <si>
    <t>VSB 51 </t>
  </si>
  <si>
    <t>2455828.3301 </t>
  </si>
  <si>
    <t> 23.09.2011 19:55 </t>
  </si>
  <si>
    <t> 0.0083 </t>
  </si>
  <si>
    <t>BAVM 225 </t>
  </si>
  <si>
    <t>2455829.3360 </t>
  </si>
  <si>
    <t> 24.09.2011 20:03 </t>
  </si>
  <si>
    <t> 0.0037 </t>
  </si>
  <si>
    <t>2455864.7039 </t>
  </si>
  <si>
    <t> 30.10.2011 04:53 </t>
  </si>
  <si>
    <t> N.Simmons </t>
  </si>
  <si>
    <t> JAAVSO 40;975 </t>
  </si>
  <si>
    <t>2456164.8282 </t>
  </si>
  <si>
    <t> 25.08.2012 07:52 </t>
  </si>
  <si>
    <t> 0.0036 </t>
  </si>
  <si>
    <t> JAAVSO 41;122 </t>
  </si>
  <si>
    <t>2456234.558 </t>
  </si>
  <si>
    <t> 03.11.2012 01:23 </t>
  </si>
  <si>
    <t>VSB 55 </t>
  </si>
  <si>
    <t>2456542.7617 </t>
  </si>
  <si>
    <t> 07.09.2013 06:16 </t>
  </si>
  <si>
    <t> 0.0031 </t>
  </si>
  <si>
    <t> K.Menzies </t>
  </si>
  <si>
    <t> JAAVSO 41;328 </t>
  </si>
  <si>
    <t>2456592.2715 </t>
  </si>
  <si>
    <t> 26.10.2013 18:30 </t>
  </si>
  <si>
    <t>-I</t>
  </si>
  <si>
    <t>BAVM 234 </t>
  </si>
  <si>
    <t>2456594.8035 </t>
  </si>
  <si>
    <t> 29.10.2013 07:17 </t>
  </si>
  <si>
    <t>4051.5</t>
  </si>
  <si>
    <t> 0.0032 </t>
  </si>
  <si>
    <t> JAAVSO 42;426 </t>
  </si>
  <si>
    <t>2456596.319 </t>
  </si>
  <si>
    <t> 30.10.2013 19:39 </t>
  </si>
  <si>
    <t>4053</t>
  </si>
  <si>
    <t>2456619.5609 </t>
  </si>
  <si>
    <t> 23.11.2013 01:27 </t>
  </si>
  <si>
    <t>4076</t>
  </si>
  <si>
    <t> 0.0029 </t>
  </si>
  <si>
    <t>2456643.308 </t>
  </si>
  <si>
    <t> 16.12.2013 19:23 </t>
  </si>
  <si>
    <t>4099.5</t>
  </si>
  <si>
    <t>2456929.7902 </t>
  </si>
  <si>
    <t> 29.09.2014 06:57 </t>
  </si>
  <si>
    <t>4383</t>
  </si>
  <si>
    <t>2456934.3374 </t>
  </si>
  <si>
    <t> 03.10.2014 20:05 </t>
  </si>
  <si>
    <t>4387.5</t>
  </si>
  <si>
    <t>BAVM 239 </t>
  </si>
  <si>
    <t>s5</t>
  </si>
  <si>
    <t>W</t>
  </si>
  <si>
    <t>X</t>
  </si>
  <si>
    <t>Y</t>
  </si>
  <si>
    <t>Z</t>
  </si>
  <si>
    <t>Rc</t>
  </si>
  <si>
    <t>JAVSO..46..184</t>
  </si>
  <si>
    <t>JAVSO..47..263</t>
  </si>
  <si>
    <t>JAVSO..48…87</t>
  </si>
  <si>
    <t>JAVSO 49, 108</t>
  </si>
  <si>
    <t>JAVSO, 50, 133</t>
  </si>
  <si>
    <t>JBAV, 60</t>
  </si>
  <si>
    <t>JAVSO, 49, 108</t>
  </si>
  <si>
    <t>JAVSO, 48, 87</t>
  </si>
  <si>
    <t>JAAVSO 51, 134</t>
  </si>
  <si>
    <t>OEJV234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</si>
</sst>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0.00000"/>
    <numFmt numFmtId="166" formatCode="0.0000"/>
    <numFmt numFmtId="167" formatCode="0.E+00"/>
    <numFmt numFmtId="168" formatCode="0.0%"/>
    <numFmt numFmtId="169" formatCode="0.000000"/>
  </numFmts>
  <fonts count="4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vertAlign val="superscript"/>
      <sz val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4"/>
      <name val="Arial"/>
      <family val="2"/>
    </font>
    <font>
      <sz val="10"/>
      <color indexed="16"/>
      <name val="Arial"/>
      <family val="2"/>
    </font>
    <font>
      <b/>
      <sz val="10"/>
      <color indexed="8"/>
      <name val="Arial"/>
      <family val="2"/>
    </font>
    <font>
      <i/>
      <sz val="10"/>
      <color indexed="20"/>
      <name val="Arial"/>
      <family val="2"/>
    </font>
    <font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25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0"/>
      </left>
      <right/>
      <top style="thick">
        <color indexed="0"/>
      </top>
      <bottom style="thick">
        <color indexed="0"/>
      </bottom>
      <diagonal/>
    </border>
    <border>
      <left/>
      <right style="thick">
        <color indexed="0"/>
      </right>
      <top style="thick">
        <color indexed="0"/>
      </top>
      <bottom style="thick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26" fillId="0" borderId="0"/>
    <xf numFmtId="0" fontId="6" fillId="0" borderId="0"/>
    <xf numFmtId="0" fontId="26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155">
    <xf numFmtId="0" fontId="0" fillId="0" borderId="0" xfId="0" applyAlignment="1"/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/>
    <xf numFmtId="0" fontId="12" fillId="0" borderId="0" xfId="0" applyFont="1" applyAlignment="1"/>
    <xf numFmtId="0" fontId="0" fillId="0" borderId="0" xfId="0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8" xfId="0" applyBorder="1" applyAlignment="1">
      <alignment horizontal="left"/>
    </xf>
    <xf numFmtId="0" fontId="15" fillId="0" borderId="0" xfId="0" applyFont="1">
      <alignment vertical="top"/>
    </xf>
    <xf numFmtId="0" fontId="4" fillId="0" borderId="0" xfId="0" applyFont="1">
      <alignment vertical="top"/>
    </xf>
    <xf numFmtId="0" fontId="13" fillId="0" borderId="0" xfId="0" applyFont="1">
      <alignment vertical="top"/>
    </xf>
    <xf numFmtId="0" fontId="11" fillId="0" borderId="0" xfId="0" applyFont="1">
      <alignment vertical="top"/>
    </xf>
    <xf numFmtId="0" fontId="7" fillId="0" borderId="0" xfId="0" applyFont="1">
      <alignment vertical="top"/>
    </xf>
    <xf numFmtId="22" fontId="12" fillId="0" borderId="0" xfId="0" applyNumberFormat="1" applyFont="1">
      <alignment vertical="top"/>
    </xf>
    <xf numFmtId="0" fontId="12" fillId="0" borderId="0" xfId="0" applyFont="1" applyAlignment="1">
      <alignment horizontal="left" vertical="top"/>
    </xf>
    <xf numFmtId="0" fontId="16" fillId="0" borderId="0" xfId="0" applyFont="1">
      <alignment vertical="top"/>
    </xf>
    <xf numFmtId="0" fontId="17" fillId="0" borderId="0" xfId="0" applyFont="1" applyAlignment="1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9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0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20" fillId="24" borderId="17" xfId="38" applyFill="1" applyBorder="1" applyAlignment="1" applyProtection="1">
      <alignment horizontal="right" vertical="top" wrapText="1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36" fillId="0" borderId="0" xfId="43" applyFont="1" applyAlignment="1">
      <alignment wrapText="1"/>
    </xf>
    <xf numFmtId="0" fontId="36" fillId="0" borderId="0" xfId="43" applyFont="1" applyAlignment="1">
      <alignment horizontal="center" wrapText="1"/>
    </xf>
    <xf numFmtId="0" fontId="36" fillId="0" borderId="0" xfId="43" applyFont="1" applyAlignment="1">
      <alignment horizontal="left" wrapText="1"/>
    </xf>
    <xf numFmtId="0" fontId="15" fillId="0" borderId="8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26" fillId="0" borderId="0" xfId="0" applyFont="1" applyAlignment="1"/>
    <xf numFmtId="0" fontId="39" fillId="0" borderId="0" xfId="0" applyFont="1" applyAlignment="1"/>
    <xf numFmtId="0" fontId="0" fillId="0" borderId="18" xfId="0" applyBorder="1" applyAlignment="1"/>
    <xf numFmtId="0" fontId="0" fillId="0" borderId="19" xfId="0" applyBorder="1" applyAlignment="1"/>
    <xf numFmtId="11" fontId="0" fillId="0" borderId="0" xfId="0" applyNumberFormat="1" applyAlignment="1"/>
    <xf numFmtId="0" fontId="0" fillId="0" borderId="20" xfId="0" applyBorder="1" applyAlignment="1"/>
    <xf numFmtId="0" fontId="40" fillId="0" borderId="0" xfId="44" applyFont="1"/>
    <xf numFmtId="0" fontId="6" fillId="0" borderId="0" xfId="44"/>
    <xf numFmtId="0" fontId="7" fillId="0" borderId="0" xfId="44" applyFont="1"/>
    <xf numFmtId="0" fontId="41" fillId="0" borderId="0" xfId="44" applyFont="1"/>
    <xf numFmtId="0" fontId="7" fillId="0" borderId="8" xfId="44" applyFont="1" applyBorder="1" applyAlignment="1">
      <alignment horizontal="center"/>
    </xf>
    <xf numFmtId="0" fontId="15" fillId="0" borderId="8" xfId="44" applyFont="1" applyBorder="1" applyAlignment="1">
      <alignment horizontal="center"/>
    </xf>
    <xf numFmtId="0" fontId="7" fillId="0" borderId="0" xfId="44" applyFont="1" applyAlignment="1">
      <alignment horizontal="center"/>
    </xf>
    <xf numFmtId="0" fontId="7" fillId="0" borderId="11" xfId="44" applyFont="1" applyBorder="1"/>
    <xf numFmtId="0" fontId="9" fillId="0" borderId="12" xfId="44" applyFont="1" applyBorder="1"/>
    <xf numFmtId="0" fontId="12" fillId="0" borderId="18" xfId="44" applyFont="1" applyBorder="1"/>
    <xf numFmtId="167" fontId="12" fillId="0" borderId="18" xfId="44" applyNumberFormat="1" applyFont="1" applyBorder="1" applyAlignment="1">
      <alignment horizontal="center"/>
    </xf>
    <xf numFmtId="168" fontId="7" fillId="0" borderId="0" xfId="44" applyNumberFormat="1" applyFont="1"/>
    <xf numFmtId="14" fontId="6" fillId="0" borderId="0" xfId="44" applyNumberFormat="1"/>
    <xf numFmtId="0" fontId="7" fillId="0" borderId="13" xfId="44" applyFont="1" applyBorder="1"/>
    <xf numFmtId="0" fontId="9" fillId="0" borderId="14" xfId="44" applyFont="1" applyBorder="1"/>
    <xf numFmtId="0" fontId="12" fillId="0" borderId="19" xfId="44" applyFont="1" applyBorder="1"/>
    <xf numFmtId="167" fontId="12" fillId="0" borderId="19" xfId="44" applyNumberFormat="1" applyFont="1" applyBorder="1" applyAlignment="1">
      <alignment horizontal="center"/>
    </xf>
    <xf numFmtId="0" fontId="7" fillId="0" borderId="15" xfId="44" applyFont="1" applyBorder="1"/>
    <xf numFmtId="0" fontId="9" fillId="0" borderId="16" xfId="44" applyFont="1" applyBorder="1"/>
    <xf numFmtId="0" fontId="12" fillId="0" borderId="20" xfId="44" applyFont="1" applyBorder="1"/>
    <xf numFmtId="167" fontId="12" fillId="0" borderId="20" xfId="44" applyNumberFormat="1" applyFont="1" applyBorder="1" applyAlignment="1">
      <alignment horizontal="center"/>
    </xf>
    <xf numFmtId="0" fontId="41" fillId="0" borderId="8" xfId="44" applyFont="1" applyBorder="1"/>
    <xf numFmtId="0" fontId="6" fillId="0" borderId="8" xfId="44" applyBorder="1"/>
    <xf numFmtId="0" fontId="9" fillId="0" borderId="0" xfId="44" applyFont="1"/>
    <xf numFmtId="167" fontId="12" fillId="0" borderId="0" xfId="44" applyNumberFormat="1" applyFont="1" applyAlignment="1">
      <alignment horizontal="center"/>
    </xf>
    <xf numFmtId="0" fontId="12" fillId="0" borderId="0" xfId="44" applyFont="1"/>
    <xf numFmtId="0" fontId="10" fillId="0" borderId="0" xfId="44" applyFont="1" applyAlignment="1" applyProtection="1">
      <alignment horizontal="left"/>
      <protection locked="0"/>
    </xf>
    <xf numFmtId="10" fontId="7" fillId="0" borderId="0" xfId="44" applyNumberFormat="1" applyFont="1"/>
    <xf numFmtId="0" fontId="42" fillId="0" borderId="0" xfId="44" applyFont="1"/>
    <xf numFmtId="168" fontId="42" fillId="0" borderId="0" xfId="44" applyNumberFormat="1" applyFont="1"/>
    <xf numFmtId="10" fontId="42" fillId="0" borderId="0" xfId="44" applyNumberFormat="1" applyFont="1"/>
    <xf numFmtId="0" fontId="14" fillId="0" borderId="0" xfId="44" applyFont="1"/>
    <xf numFmtId="0" fontId="14" fillId="0" borderId="0" xfId="44" applyFont="1" applyAlignment="1">
      <alignment horizontal="left"/>
    </xf>
    <xf numFmtId="0" fontId="6" fillId="0" borderId="0" xfId="44" applyAlignment="1">
      <alignment horizontal="center"/>
    </xf>
    <xf numFmtId="0" fontId="10" fillId="0" borderId="0" xfId="44" applyFont="1" applyAlignment="1">
      <alignment horizontal="center"/>
    </xf>
    <xf numFmtId="0" fontId="43" fillId="0" borderId="0" xfId="44" applyFont="1"/>
    <xf numFmtId="0" fontId="18" fillId="0" borderId="0" xfId="44" applyFont="1"/>
    <xf numFmtId="0" fontId="44" fillId="0" borderId="0" xfId="44" applyFont="1" applyAlignment="1">
      <alignment horizontal="center"/>
    </xf>
    <xf numFmtId="0" fontId="26" fillId="0" borderId="0" xfId="44" applyFont="1"/>
    <xf numFmtId="0" fontId="10" fillId="25" borderId="5" xfId="44" applyFont="1" applyFill="1" applyBorder="1"/>
    <xf numFmtId="0" fontId="10" fillId="25" borderId="21" xfId="44" applyFont="1" applyFill="1" applyBorder="1"/>
    <xf numFmtId="0" fontId="12" fillId="0" borderId="21" xfId="44" applyFont="1" applyBorder="1"/>
    <xf numFmtId="0" fontId="12" fillId="0" borderId="0" xfId="44" applyFont="1" applyAlignment="1">
      <alignment horizontal="left"/>
    </xf>
    <xf numFmtId="0" fontId="6" fillId="0" borderId="5" xfId="44" applyBorder="1"/>
    <xf numFmtId="0" fontId="10" fillId="25" borderId="0" xfId="44" applyFont="1" applyFill="1"/>
    <xf numFmtId="10" fontId="6" fillId="0" borderId="0" xfId="44" applyNumberFormat="1"/>
    <xf numFmtId="0" fontId="5" fillId="0" borderId="0" xfId="42" applyFont="1"/>
    <xf numFmtId="0" fontId="5" fillId="0" borderId="0" xfId="42" applyFont="1" applyAlignment="1">
      <alignment horizontal="center"/>
    </xf>
    <xf numFmtId="0" fontId="5" fillId="0" borderId="0" xfId="0" applyFont="1" applyAlignment="1"/>
    <xf numFmtId="14" fontId="5" fillId="0" borderId="0" xfId="0" applyNumberFormat="1" applyFont="1" applyAlignment="1"/>
    <xf numFmtId="0" fontId="5" fillId="0" borderId="0" xfId="0" applyFont="1" applyAlignment="1">
      <alignment horizontal="center"/>
    </xf>
    <xf numFmtId="0" fontId="36" fillId="0" borderId="0" xfId="43" applyFont="1" applyAlignment="1">
      <alignment horizontal="left" vertical="center" wrapText="1"/>
    </xf>
    <xf numFmtId="0" fontId="36" fillId="0" borderId="0" xfId="43" applyFont="1" applyAlignment="1">
      <alignment horizontal="center" vertical="center" wrapText="1"/>
    </xf>
    <xf numFmtId="0" fontId="45" fillId="0" borderId="0" xfId="43" applyFont="1" applyAlignment="1">
      <alignment horizontal="center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5" fillId="0" borderId="0" xfId="42" applyFont="1" applyAlignment="1">
      <alignment horizontal="left"/>
    </xf>
    <xf numFmtId="0" fontId="0" fillId="26" borderId="24" xfId="0" applyFill="1" applyBorder="1" applyAlignment="1">
      <alignment horizontal="left"/>
    </xf>
    <xf numFmtId="0" fontId="13" fillId="0" borderId="0" xfId="0" applyFont="1" applyAlignment="1">
      <alignment horizontal="left" vertical="top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166" fontId="5" fillId="0" borderId="0" xfId="42" applyNumberFormat="1" applyFont="1" applyAlignment="1">
      <alignment horizontal="left" vertical="top"/>
    </xf>
    <xf numFmtId="0" fontId="5" fillId="0" borderId="0" xfId="42" applyFont="1" applyAlignment="1">
      <alignment horizontal="left" vertical="top"/>
    </xf>
    <xf numFmtId="0" fontId="5" fillId="0" borderId="0" xfId="43" applyFont="1" applyAlignment="1">
      <alignment horizontal="left" vertical="center"/>
    </xf>
    <xf numFmtId="0" fontId="5" fillId="0" borderId="0" xfId="43" applyFont="1" applyAlignment="1">
      <alignment horizontal="center"/>
    </xf>
    <xf numFmtId="0" fontId="45" fillId="0" borderId="0" xfId="43" applyFont="1" applyAlignment="1">
      <alignment horizontal="left"/>
    </xf>
    <xf numFmtId="0" fontId="45" fillId="0" borderId="0" xfId="0" applyFont="1">
      <alignment vertical="top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45" fillId="0" borderId="0" xfId="42" applyFont="1"/>
    <xf numFmtId="0" fontId="45" fillId="0" borderId="0" xfId="42" applyFont="1" applyAlignment="1">
      <alignment horizontal="center"/>
    </xf>
    <xf numFmtId="0" fontId="45" fillId="0" borderId="0" xfId="42" applyFont="1" applyAlignment="1">
      <alignment horizontal="left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vertical="center" wrapText="1"/>
    </xf>
    <xf numFmtId="0" fontId="10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46" fillId="0" borderId="0" xfId="0" applyFont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left" vertical="center" wrapText="1"/>
      <protection locked="0"/>
    </xf>
    <xf numFmtId="0" fontId="45" fillId="0" borderId="0" xfId="0" applyFont="1" applyAlignment="1"/>
    <xf numFmtId="165" fontId="46" fillId="0" borderId="0" xfId="0" applyNumberFormat="1" applyFont="1" applyAlignment="1">
      <alignment horizontal="left" vertical="center" wrapText="1"/>
    </xf>
    <xf numFmtId="169" fontId="46" fillId="0" borderId="0" xfId="0" applyNumberFormat="1" applyFont="1" applyAlignment="1">
      <alignment horizontal="left" vertical="center" wrapTex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13" fillId="0" borderId="0" xfId="0" applyFont="1" applyAlignment="1"/>
    <xf numFmtId="14" fontId="6" fillId="0" borderId="0" xfId="0" applyNumberFormat="1" applyFont="1" applyAlignment="1"/>
    <xf numFmtId="0" fontId="6" fillId="0" borderId="0" xfId="0" applyFont="1" applyAlignment="1">
      <alignment horizontal="center"/>
    </xf>
    <xf numFmtId="0" fontId="11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>
      <alignment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46" fillId="0" borderId="0" xfId="0" applyFont="1" applyAlignment="1"/>
    <xf numFmtId="0" fontId="46" fillId="0" borderId="0" xfId="0" applyFont="1" applyAlignment="1">
      <alignment horizontal="left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rmal_Q_fit template" xfId="44" xr:uid="{00000000-0005-0000-0000-00002C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DS And - O-C Diagr.</a:t>
            </a:r>
          </a:p>
        </c:rich>
      </c:tx>
      <c:layout>
        <c:manualLayout>
          <c:xMode val="edge"/>
          <c:yMode val="edge"/>
          <c:x val="0.37580645161290321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2258064516129"/>
          <c:y val="0.14457831325301204"/>
          <c:w val="0.80645161290322576"/>
          <c:h val="0.6355421686746988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Active!$H$21:$H$988</c:f>
              <c:numCache>
                <c:formatCode>General</c:formatCode>
                <c:ptCount val="968"/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B1-4BB1-BC80-FAEE72106CB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Active!$I$21:$I$988</c:f>
              <c:numCache>
                <c:formatCode>General</c:formatCode>
                <c:ptCount val="968"/>
                <c:pt idx="0">
                  <c:v>1.2232000000949483E-2</c:v>
                </c:pt>
                <c:pt idx="1">
                  <c:v>1.708899999721325E-2</c:v>
                </c:pt>
                <c:pt idx="2">
                  <c:v>1.0426000004372327E-2</c:v>
                </c:pt>
                <c:pt idx="4">
                  <c:v>7.4779999995371327E-3</c:v>
                </c:pt>
                <c:pt idx="5">
                  <c:v>1.2758500008203555E-2</c:v>
                </c:pt>
                <c:pt idx="6">
                  <c:v>-8.2794999980251305E-3</c:v>
                </c:pt>
                <c:pt idx="10">
                  <c:v>1.6075999999884516E-2</c:v>
                </c:pt>
                <c:pt idx="11">
                  <c:v>-1.9961999998486135E-2</c:v>
                </c:pt>
                <c:pt idx="12">
                  <c:v>4.5190000018919818E-3</c:v>
                </c:pt>
                <c:pt idx="13">
                  <c:v>-9.9999999656574801E-4</c:v>
                </c:pt>
                <c:pt idx="15">
                  <c:v>1.5774000006786082E-2</c:v>
                </c:pt>
                <c:pt idx="16">
                  <c:v>-7.4499999755062163E-4</c:v>
                </c:pt>
                <c:pt idx="17">
                  <c:v>1.6735999997763429E-2</c:v>
                </c:pt>
                <c:pt idx="18">
                  <c:v>1.1216999999305699E-2</c:v>
                </c:pt>
                <c:pt idx="19">
                  <c:v>1.4141000006929971E-2</c:v>
                </c:pt>
                <c:pt idx="20">
                  <c:v>-1.3896999997086823E-2</c:v>
                </c:pt>
                <c:pt idx="21">
                  <c:v>1.2686499998380896E-2</c:v>
                </c:pt>
                <c:pt idx="22">
                  <c:v>-3.9059999980963767E-3</c:v>
                </c:pt>
                <c:pt idx="23">
                  <c:v>-1.905999997688923E-3</c:v>
                </c:pt>
                <c:pt idx="24">
                  <c:v>5.7499999820720404E-4</c:v>
                </c:pt>
                <c:pt idx="25">
                  <c:v>3.1843000004300848E-2</c:v>
                </c:pt>
                <c:pt idx="27">
                  <c:v>2.0932499995979015E-2</c:v>
                </c:pt>
                <c:pt idx="28">
                  <c:v>-8.8249999680556357E-4</c:v>
                </c:pt>
                <c:pt idx="29">
                  <c:v>-1.2784999998984858E-3</c:v>
                </c:pt>
                <c:pt idx="30">
                  <c:v>2.0280000004277099E-2</c:v>
                </c:pt>
                <c:pt idx="31">
                  <c:v>2.628000000549946E-2</c:v>
                </c:pt>
                <c:pt idx="32">
                  <c:v>7.2040000086417422E-3</c:v>
                </c:pt>
                <c:pt idx="33">
                  <c:v>7.2040000086417422E-3</c:v>
                </c:pt>
                <c:pt idx="34">
                  <c:v>2.2731000004569069E-2</c:v>
                </c:pt>
                <c:pt idx="35">
                  <c:v>2.8540000057546422E-3</c:v>
                </c:pt>
                <c:pt idx="36">
                  <c:v>1.5300000086426735E-4</c:v>
                </c:pt>
                <c:pt idx="37">
                  <c:v>4.8100000058184378E-3</c:v>
                </c:pt>
                <c:pt idx="38">
                  <c:v>1.9710000051418319E-3</c:v>
                </c:pt>
                <c:pt idx="39">
                  <c:v>1.9330000068293884E-3</c:v>
                </c:pt>
                <c:pt idx="40">
                  <c:v>-2.2959999987506308E-3</c:v>
                </c:pt>
                <c:pt idx="41">
                  <c:v>1.9015999998373445E-2</c:v>
                </c:pt>
                <c:pt idx="42">
                  <c:v>-1.361699999688426E-2</c:v>
                </c:pt>
                <c:pt idx="46">
                  <c:v>1.4974000005167909E-2</c:v>
                </c:pt>
                <c:pt idx="52">
                  <c:v>-4.7609999965061434E-3</c:v>
                </c:pt>
                <c:pt idx="53">
                  <c:v>-1.9598999999288935E-2</c:v>
                </c:pt>
                <c:pt idx="54">
                  <c:v>1.1401000003388617E-2</c:v>
                </c:pt>
                <c:pt idx="55">
                  <c:v>2.8820000006817281E-3</c:v>
                </c:pt>
                <c:pt idx="56">
                  <c:v>-2.3535999993328005E-2</c:v>
                </c:pt>
                <c:pt idx="59">
                  <c:v>2.1000000560889021E-4</c:v>
                </c:pt>
                <c:pt idx="60">
                  <c:v>2.1000000560889021E-4</c:v>
                </c:pt>
                <c:pt idx="62">
                  <c:v>2.1670000060112216E-3</c:v>
                </c:pt>
                <c:pt idx="63">
                  <c:v>-2.2000999997544568E-2</c:v>
                </c:pt>
                <c:pt idx="64">
                  <c:v>-2.1519999994779937E-2</c:v>
                </c:pt>
                <c:pt idx="65">
                  <c:v>-6.5719999984139577E-3</c:v>
                </c:pt>
                <c:pt idx="66">
                  <c:v>2.0520999998552725E-2</c:v>
                </c:pt>
                <c:pt idx="67">
                  <c:v>3.6900000122841448E-4</c:v>
                </c:pt>
                <c:pt idx="68">
                  <c:v>1.4605000003939494E-2</c:v>
                </c:pt>
                <c:pt idx="69">
                  <c:v>-8.4709999937331304E-3</c:v>
                </c:pt>
                <c:pt idx="73">
                  <c:v>-4.727999992610421E-3</c:v>
                </c:pt>
                <c:pt idx="74">
                  <c:v>-4.727999992610421E-3</c:v>
                </c:pt>
                <c:pt idx="75">
                  <c:v>-2.246999996714294E-3</c:v>
                </c:pt>
                <c:pt idx="93">
                  <c:v>1.5270000076270662E-3</c:v>
                </c:pt>
                <c:pt idx="96">
                  <c:v>-7.589999950141646E-4</c:v>
                </c:pt>
                <c:pt idx="97">
                  <c:v>8.7300000450341031E-4</c:v>
                </c:pt>
                <c:pt idx="99">
                  <c:v>9.2490000097313896E-3</c:v>
                </c:pt>
                <c:pt idx="115">
                  <c:v>3.8420000055339187E-3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B1-4BB1-BC80-FAEE72106CB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Active!$J$21:$J$988</c:f>
              <c:numCache>
                <c:formatCode>General</c:formatCode>
                <c:ptCount val="968"/>
                <c:pt idx="26">
                  <c:v>-5.4299999465001747E-4</c:v>
                </c:pt>
                <c:pt idx="43">
                  <c:v>3.9850000030128285E-4</c:v>
                </c:pt>
                <c:pt idx="44">
                  <c:v>3.9655000000493601E-3</c:v>
                </c:pt>
                <c:pt idx="47">
                  <c:v>6.7409999974188395E-3</c:v>
                </c:pt>
                <c:pt idx="48">
                  <c:v>9.5100000180536881E-4</c:v>
                </c:pt>
                <c:pt idx="49">
                  <c:v>1.0951000003842637E-2</c:v>
                </c:pt>
                <c:pt idx="50">
                  <c:v>1.9130000073346309E-3</c:v>
                </c:pt>
                <c:pt idx="51">
                  <c:v>1.9130000073346309E-3</c:v>
                </c:pt>
                <c:pt idx="57">
                  <c:v>-3.3999999868683517E-4</c:v>
                </c:pt>
                <c:pt idx="58">
                  <c:v>1.0000003385357559E-5</c:v>
                </c:pt>
                <c:pt idx="61">
                  <c:v>7.0200000482145697E-4</c:v>
                </c:pt>
                <c:pt idx="70">
                  <c:v>9.2670000085490756E-3</c:v>
                </c:pt>
                <c:pt idx="71">
                  <c:v>9.6670000057201833E-3</c:v>
                </c:pt>
                <c:pt idx="72">
                  <c:v>9.9670000054175034E-3</c:v>
                </c:pt>
                <c:pt idx="76">
                  <c:v>9.0300000010756776E-4</c:v>
                </c:pt>
                <c:pt idx="77">
                  <c:v>1.1030000023311004E-3</c:v>
                </c:pt>
                <c:pt idx="78">
                  <c:v>2.2460000036517158E-3</c:v>
                </c:pt>
                <c:pt idx="79">
                  <c:v>5.0459999984013848E-3</c:v>
                </c:pt>
                <c:pt idx="98">
                  <c:v>1.295000001846347E-3</c:v>
                </c:pt>
                <c:pt idx="100">
                  <c:v>5.6100000801961869E-4</c:v>
                </c:pt>
                <c:pt idx="102">
                  <c:v>3.6499999987427145E-4</c:v>
                </c:pt>
                <c:pt idx="107">
                  <c:v>2.4259999991045333E-3</c:v>
                </c:pt>
                <c:pt idx="114">
                  <c:v>8.4609999976237305E-3</c:v>
                </c:pt>
                <c:pt idx="124">
                  <c:v>-2.5029999960679561E-3</c:v>
                </c:pt>
                <c:pt idx="126">
                  <c:v>2.921000006608665E-3</c:v>
                </c:pt>
                <c:pt idx="129">
                  <c:v>2.7875000014319085E-3</c:v>
                </c:pt>
                <c:pt idx="131">
                  <c:v>2.7154999988852069E-3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B1-4BB1-BC80-FAEE72106CB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Active!$K$21:$K$988</c:f>
              <c:numCache>
                <c:formatCode>General</c:formatCode>
                <c:ptCount val="968"/>
                <c:pt idx="80">
                  <c:v>1.0450000263517722E-4</c:v>
                </c:pt>
                <c:pt idx="81">
                  <c:v>-9.0949999939766712E-3</c:v>
                </c:pt>
                <c:pt idx="82">
                  <c:v>-4.094999996596016E-3</c:v>
                </c:pt>
                <c:pt idx="83">
                  <c:v>1.8629999976838008E-3</c:v>
                </c:pt>
                <c:pt idx="84">
                  <c:v>-7.1000002208165824E-5</c:v>
                </c:pt>
                <c:pt idx="85">
                  <c:v>-7.9600000026402995E-4</c:v>
                </c:pt>
                <c:pt idx="86">
                  <c:v>1.8710000003920868E-3</c:v>
                </c:pt>
                <c:pt idx="87">
                  <c:v>6.809999977122061E-4</c:v>
                </c:pt>
                <c:pt idx="88">
                  <c:v>3.7850000007892959E-3</c:v>
                </c:pt>
                <c:pt idx="89">
                  <c:v>1.0660000043571927E-3</c:v>
                </c:pt>
                <c:pt idx="90">
                  <c:v>2.0280000098864548E-3</c:v>
                </c:pt>
                <c:pt idx="91">
                  <c:v>4.3300000033923425E-3</c:v>
                </c:pt>
                <c:pt idx="92">
                  <c:v>2.6389999984530732E-3</c:v>
                </c:pt>
                <c:pt idx="94">
                  <c:v>6.5500000346219167E-4</c:v>
                </c:pt>
                <c:pt idx="95">
                  <c:v>1.4050000027054921E-3</c:v>
                </c:pt>
                <c:pt idx="101">
                  <c:v>5.3950000437907875E-4</c:v>
                </c:pt>
                <c:pt idx="103">
                  <c:v>2.2270000044954941E-3</c:v>
                </c:pt>
                <c:pt idx="104">
                  <c:v>1.2670000069192611E-3</c:v>
                </c:pt>
                <c:pt idx="105">
                  <c:v>1.4520000040647574E-3</c:v>
                </c:pt>
                <c:pt idx="106">
                  <c:v>2.3520000031567179E-3</c:v>
                </c:pt>
                <c:pt idx="108">
                  <c:v>1.7750000042724423E-3</c:v>
                </c:pt>
                <c:pt idx="109">
                  <c:v>-5.3999996453057975E-5</c:v>
                </c:pt>
                <c:pt idx="110">
                  <c:v>2.0880000010947697E-3</c:v>
                </c:pt>
                <c:pt idx="111">
                  <c:v>7.4999996286351234E-5</c:v>
                </c:pt>
                <c:pt idx="112">
                  <c:v>3.0490000062854961E-3</c:v>
                </c:pt>
                <c:pt idx="113">
                  <c:v>4.0750000043772161E-3</c:v>
                </c:pt>
                <c:pt idx="116">
                  <c:v>2.2710000048391521E-3</c:v>
                </c:pt>
                <c:pt idx="117">
                  <c:v>2.2710000048391521E-3</c:v>
                </c:pt>
                <c:pt idx="118">
                  <c:v>3.5770000031334348E-3</c:v>
                </c:pt>
                <c:pt idx="119">
                  <c:v>3.5770000031334348E-3</c:v>
                </c:pt>
                <c:pt idx="120">
                  <c:v>3.7340000053518452E-3</c:v>
                </c:pt>
                <c:pt idx="122">
                  <c:v>7.7229999951669015E-3</c:v>
                </c:pt>
                <c:pt idx="123">
                  <c:v>3.1280000112019479E-3</c:v>
                </c:pt>
                <c:pt idx="125">
                  <c:v>3.1995000099414028E-3</c:v>
                </c:pt>
                <c:pt idx="127">
                  <c:v>1.9730000058189034E-3</c:v>
                </c:pt>
                <c:pt idx="128">
                  <c:v>2.8840000013587996E-3</c:v>
                </c:pt>
                <c:pt idx="130">
                  <c:v>2.8510000047390349E-3</c:v>
                </c:pt>
                <c:pt idx="132">
                  <c:v>2.9885000039939769E-3</c:v>
                </c:pt>
                <c:pt idx="133">
                  <c:v>3.1694999997853301E-3</c:v>
                </c:pt>
                <c:pt idx="134">
                  <c:v>5.3340000013122335E-3</c:v>
                </c:pt>
                <c:pt idx="135">
                  <c:v>2.2450000105891377E-3</c:v>
                </c:pt>
                <c:pt idx="136">
                  <c:v>3.9445000002160668E-3</c:v>
                </c:pt>
                <c:pt idx="137">
                  <c:v>3.2869999995455146E-3</c:v>
                </c:pt>
                <c:pt idx="138">
                  <c:v>4.3210000003455207E-3</c:v>
                </c:pt>
                <c:pt idx="139">
                  <c:v>3.9459999970858917E-3</c:v>
                </c:pt>
                <c:pt idx="140">
                  <c:v>3.6340000006021E-3</c:v>
                </c:pt>
                <c:pt idx="141">
                  <c:v>3.2870000068214722E-3</c:v>
                </c:pt>
                <c:pt idx="142">
                  <c:v>3.5170000046491623E-3</c:v>
                </c:pt>
                <c:pt idx="143">
                  <c:v>4.8055000079330057E-3</c:v>
                </c:pt>
                <c:pt idx="144">
                  <c:v>3.5290000014356337E-3</c:v>
                </c:pt>
                <c:pt idx="145">
                  <c:v>4.6805000019958243E-3</c:v>
                </c:pt>
                <c:pt idx="146">
                  <c:v>4.914500008453615E-3</c:v>
                </c:pt>
                <c:pt idx="147">
                  <c:v>5.375500004447531E-3</c:v>
                </c:pt>
                <c:pt idx="148">
                  <c:v>6.7660000058822334E-3</c:v>
                </c:pt>
                <c:pt idx="149">
                  <c:v>4.1700000001583248E-3</c:v>
                </c:pt>
                <c:pt idx="150">
                  <c:v>4.1700000001583248E-3</c:v>
                </c:pt>
                <c:pt idx="151">
                  <c:v>5.2645000032498501E-3</c:v>
                </c:pt>
                <c:pt idx="152">
                  <c:v>5.2645000032498501E-3</c:v>
                </c:pt>
                <c:pt idx="153">
                  <c:v>5.7175000038114376E-3</c:v>
                </c:pt>
                <c:pt idx="154">
                  <c:v>5.7175000038114376E-3</c:v>
                </c:pt>
                <c:pt idx="155">
                  <c:v>4.8110000061569735E-3</c:v>
                </c:pt>
                <c:pt idx="156">
                  <c:v>4.9260000014328398E-3</c:v>
                </c:pt>
                <c:pt idx="157">
                  <c:v>4.9260000014328398E-3</c:v>
                </c:pt>
                <c:pt idx="158">
                  <c:v>4.7640000047977082E-3</c:v>
                </c:pt>
                <c:pt idx="159">
                  <c:v>5.605000005743932E-3</c:v>
                </c:pt>
                <c:pt idx="160">
                  <c:v>5.5390000052284449E-3</c:v>
                </c:pt>
                <c:pt idx="161">
                  <c:v>5.2540000033332035E-3</c:v>
                </c:pt>
                <c:pt idx="162">
                  <c:v>5.9519999995245598E-3</c:v>
                </c:pt>
                <c:pt idx="163">
                  <c:v>5.5629999988013878E-3</c:v>
                </c:pt>
                <c:pt idx="164">
                  <c:v>5.3250000055413693E-3</c:v>
                </c:pt>
                <c:pt idx="165">
                  <c:v>5.2240000004530884E-3</c:v>
                </c:pt>
                <c:pt idx="166">
                  <c:v>6.3045000060810708E-3</c:v>
                </c:pt>
                <c:pt idx="167">
                  <c:v>7.3700000066310167E-3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B1-4BB1-BC80-FAEE72106CB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Active!$L$21:$L$988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7B1-4BB1-BC80-FAEE72106CB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Active!$M$21:$M$988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7B1-4BB1-BC80-FAEE72106CB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Active!$N$21:$N$988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7B1-4BB1-BC80-FAEE72106CB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Active!$O$21:$O$988</c:f>
              <c:numCache>
                <c:formatCode>General</c:formatCode>
                <c:ptCount val="968"/>
                <c:pt idx="13">
                  <c:v>-7.2664335793686174E-3</c:v>
                </c:pt>
                <c:pt idx="23">
                  <c:v>-5.3549720261955236E-3</c:v>
                </c:pt>
                <c:pt idx="30">
                  <c:v>-3.5868433483023372E-3</c:v>
                </c:pt>
                <c:pt idx="31">
                  <c:v>-3.5868433483023372E-3</c:v>
                </c:pt>
                <c:pt idx="32">
                  <c:v>-3.5847040516563682E-3</c:v>
                </c:pt>
                <c:pt idx="33">
                  <c:v>-3.5847040516563682E-3</c:v>
                </c:pt>
                <c:pt idx="34">
                  <c:v>-3.3884235843887338E-3</c:v>
                </c:pt>
                <c:pt idx="35">
                  <c:v>-3.2370683466864435E-3</c:v>
                </c:pt>
                <c:pt idx="36">
                  <c:v>-3.0343699894809029E-3</c:v>
                </c:pt>
                <c:pt idx="37">
                  <c:v>-2.9824920458161605E-3</c:v>
                </c:pt>
                <c:pt idx="38">
                  <c:v>-2.8322064564368539E-3</c:v>
                </c:pt>
                <c:pt idx="39">
                  <c:v>-2.8311368081138698E-3</c:v>
                </c:pt>
                <c:pt idx="40">
                  <c:v>-2.7824678094180806E-3</c:v>
                </c:pt>
                <c:pt idx="46">
                  <c:v>-2.424135621218312E-3</c:v>
                </c:pt>
                <c:pt idx="56">
                  <c:v>-2.2690366143855757E-3</c:v>
                </c:pt>
                <c:pt idx="65">
                  <c:v>-1.8176450220861659E-3</c:v>
                </c:pt>
                <c:pt idx="67">
                  <c:v>-1.464126251339827E-3</c:v>
                </c:pt>
                <c:pt idx="68">
                  <c:v>-1.2737288498486073E-3</c:v>
                </c:pt>
                <c:pt idx="71">
                  <c:v>-1.1122119530779647E-3</c:v>
                </c:pt>
                <c:pt idx="75">
                  <c:v>-1.1090030081090116E-3</c:v>
                </c:pt>
                <c:pt idx="76">
                  <c:v>-7.0788488698986761E-4</c:v>
                </c:pt>
                <c:pt idx="77">
                  <c:v>-7.0788488698986761E-4</c:v>
                </c:pt>
                <c:pt idx="78">
                  <c:v>-7.0628041450539105E-4</c:v>
                </c:pt>
                <c:pt idx="79">
                  <c:v>-7.0628041450539105E-4</c:v>
                </c:pt>
                <c:pt idx="80">
                  <c:v>8.8669335049910199E-4</c:v>
                </c:pt>
                <c:pt idx="81">
                  <c:v>1.026015044567819E-3</c:v>
                </c:pt>
                <c:pt idx="82">
                  <c:v>1.026015044567819E-3</c:v>
                </c:pt>
                <c:pt idx="83">
                  <c:v>1.0356418794746783E-3</c:v>
                </c:pt>
                <c:pt idx="84">
                  <c:v>1.0816367573630069E-3</c:v>
                </c:pt>
                <c:pt idx="85">
                  <c:v>1.2287134017733596E-3</c:v>
                </c:pt>
                <c:pt idx="86">
                  <c:v>1.2324571709038052E-3</c:v>
                </c:pt>
                <c:pt idx="87">
                  <c:v>1.2378054125187265E-3</c:v>
                </c:pt>
                <c:pt idx="88">
                  <c:v>1.2827306420840701E-3</c:v>
                </c:pt>
                <c:pt idx="89">
                  <c:v>1.2832654662455626E-3</c:v>
                </c:pt>
                <c:pt idx="90">
                  <c:v>1.2843351145685475E-3</c:v>
                </c:pt>
                <c:pt idx="91">
                  <c:v>1.4137625616496572E-3</c:v>
                </c:pt>
                <c:pt idx="92">
                  <c:v>1.4613619120224632E-3</c:v>
                </c:pt>
                <c:pt idx="93">
                  <c:v>1.4870334717740881E-3</c:v>
                </c:pt>
                <c:pt idx="94">
                  <c:v>1.6410628302838395E-3</c:v>
                </c:pt>
                <c:pt idx="95">
                  <c:v>1.6678040383584494E-3</c:v>
                </c:pt>
                <c:pt idx="96">
                  <c:v>1.8047190237004502E-3</c:v>
                </c:pt>
                <c:pt idx="97">
                  <c:v>1.8432263633278876E-3</c:v>
                </c:pt>
                <c:pt idx="98">
                  <c:v>1.9833502936388416E-3</c:v>
                </c:pt>
                <c:pt idx="99">
                  <c:v>2.0015343151295771E-3</c:v>
                </c:pt>
                <c:pt idx="100">
                  <c:v>2.0293451715271702E-3</c:v>
                </c:pt>
                <c:pt idx="101">
                  <c:v>2.07667710981923E-3</c:v>
                </c:pt>
                <c:pt idx="102">
                  <c:v>2.2347176495401714E-3</c:v>
                </c:pt>
                <c:pt idx="103">
                  <c:v>2.2357872978631564E-3</c:v>
                </c:pt>
                <c:pt idx="104">
                  <c:v>2.3641450966212828E-3</c:v>
                </c:pt>
                <c:pt idx="105">
                  <c:v>2.4096051503481189E-3</c:v>
                </c:pt>
                <c:pt idx="106">
                  <c:v>2.4096051503481189E-3</c:v>
                </c:pt>
                <c:pt idx="107">
                  <c:v>2.438485655068697E-3</c:v>
                </c:pt>
                <c:pt idx="108">
                  <c:v>2.5609603880504097E-3</c:v>
                </c:pt>
                <c:pt idx="109">
                  <c:v>2.6096293867461989E-3</c:v>
                </c:pt>
                <c:pt idx="110">
                  <c:v>2.7604498002869972E-3</c:v>
                </c:pt>
                <c:pt idx="111">
                  <c:v>2.7748900526472853E-3</c:v>
                </c:pt>
                <c:pt idx="112">
                  <c:v>2.964217805815521E-3</c:v>
                </c:pt>
                <c:pt idx="113">
                  <c:v>2.9888197172441627E-3</c:v>
                </c:pt>
                <c:pt idx="114">
                  <c:v>3.1524759106607734E-3</c:v>
                </c:pt>
                <c:pt idx="115">
                  <c:v>3.1530107348222659E-3</c:v>
                </c:pt>
                <c:pt idx="116">
                  <c:v>3.1578241522756947E-3</c:v>
                </c:pt>
                <c:pt idx="117">
                  <c:v>3.1578241522756947E-3</c:v>
                </c:pt>
                <c:pt idx="118">
                  <c:v>3.1717295804744921E-3</c:v>
                </c:pt>
                <c:pt idx="119">
                  <c:v>3.1717295804744921E-3</c:v>
                </c:pt>
                <c:pt idx="120">
                  <c:v>3.330572356437674E-3</c:v>
                </c:pt>
                <c:pt idx="121">
                  <c:v>3.3594528611582521E-3</c:v>
                </c:pt>
                <c:pt idx="122">
                  <c:v>3.367475223580634E-3</c:v>
                </c:pt>
                <c:pt idx="123">
                  <c:v>3.5305965928357523E-3</c:v>
                </c:pt>
                <c:pt idx="124">
                  <c:v>3.5568029767488697E-3</c:v>
                </c:pt>
                <c:pt idx="125">
                  <c:v>3.5581400371526009E-3</c:v>
                </c:pt>
                <c:pt idx="126">
                  <c:v>3.5589422733948396E-3</c:v>
                </c:pt>
                <c:pt idx="127">
                  <c:v>3.5600119217178228E-3</c:v>
                </c:pt>
                <c:pt idx="128">
                  <c:v>3.5712432291091596E-3</c:v>
                </c:pt>
                <c:pt idx="129">
                  <c:v>3.5838115969042258E-3</c:v>
                </c:pt>
                <c:pt idx="130">
                  <c:v>3.7354342466872628E-3</c:v>
                </c:pt>
                <c:pt idx="131">
                  <c:v>3.7378409554139772E-3</c:v>
                </c:pt>
                <c:pt idx="132">
                  <c:v>3.9159374011908778E-3</c:v>
                </c:pt>
                <c:pt idx="133">
                  <c:v>3.9164722253523703E-3</c:v>
                </c:pt>
                <c:pt idx="134">
                  <c:v>3.9188789340790847E-3</c:v>
                </c:pt>
                <c:pt idx="135">
                  <c:v>3.9354584830853427E-3</c:v>
                </c:pt>
                <c:pt idx="136">
                  <c:v>3.9565840374642834E-3</c:v>
                </c:pt>
                <c:pt idx="137">
                  <c:v>3.9793140643277014E-3</c:v>
                </c:pt>
                <c:pt idx="138">
                  <c:v>4.0937664348870305E-3</c:v>
                </c:pt>
                <c:pt idx="139">
                  <c:v>4.1071370389243354E-3</c:v>
                </c:pt>
                <c:pt idx="140">
                  <c:v>4.1328085986759603E-3</c:v>
                </c:pt>
                <c:pt idx="141">
                  <c:v>4.139761312775359E-3</c:v>
                </c:pt>
                <c:pt idx="142">
                  <c:v>4.3162532860677822E-3</c:v>
                </c:pt>
                <c:pt idx="143">
                  <c:v>4.3207992914404665E-3</c:v>
                </c:pt>
                <c:pt idx="144">
                  <c:v>4.3440641424653771E-3</c:v>
                </c:pt>
                <c:pt idx="145">
                  <c:v>4.3609111035523814E-3</c:v>
                </c:pt>
                <c:pt idx="146">
                  <c:v>4.4753634741117104E-3</c:v>
                </c:pt>
                <c:pt idx="147">
                  <c:v>4.5186842311925783E-3</c:v>
                </c:pt>
                <c:pt idx="148">
                  <c:v>4.5456928513479327E-3</c:v>
                </c:pt>
                <c:pt idx="149">
                  <c:v>4.6975829132117159E-3</c:v>
                </c:pt>
                <c:pt idx="150">
                  <c:v>4.6975829132117159E-3</c:v>
                </c:pt>
                <c:pt idx="151">
                  <c:v>4.7160343467831959E-3</c:v>
                </c:pt>
                <c:pt idx="152">
                  <c:v>4.7160343467831959E-3</c:v>
                </c:pt>
                <c:pt idx="153">
                  <c:v>4.7229870608825946E-3</c:v>
                </c:pt>
                <c:pt idx="154">
                  <c:v>4.7229870608825946E-3</c:v>
                </c:pt>
                <c:pt idx="155">
                  <c:v>4.8906544355103972E-3</c:v>
                </c:pt>
                <c:pt idx="156">
                  <c:v>4.8986767979327809E-3</c:v>
                </c:pt>
                <c:pt idx="157">
                  <c:v>4.8986767979327809E-3</c:v>
                </c:pt>
                <c:pt idx="158">
                  <c:v>5.0580543980574535E-3</c:v>
                </c:pt>
                <c:pt idx="159">
                  <c:v>5.0906786719084772E-3</c:v>
                </c:pt>
                <c:pt idx="160">
                  <c:v>5.0981662101693683E-3</c:v>
                </c:pt>
                <c:pt idx="161">
                  <c:v>5.1061885725917503E-3</c:v>
                </c:pt>
                <c:pt idx="162">
                  <c:v>5.1372083739582982E-3</c:v>
                </c:pt>
                <c:pt idx="163">
                  <c:v>5.1537879229645563E-3</c:v>
                </c:pt>
                <c:pt idx="164">
                  <c:v>5.2618224035859791E-3</c:v>
                </c:pt>
                <c:pt idx="165">
                  <c:v>5.3040735123438621E-3</c:v>
                </c:pt>
                <c:pt idx="166">
                  <c:v>5.3257338908842952E-3</c:v>
                </c:pt>
                <c:pt idx="167">
                  <c:v>5.3393719070023464E-3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7B1-4BB1-BC80-FAEE72106CBD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Active!$U$21:$U$988</c:f>
              <c:numCache>
                <c:formatCode>General</c:formatCode>
                <c:ptCount val="968"/>
                <c:pt idx="3">
                  <c:v>-2.6379999999335269E-2</c:v>
                </c:pt>
                <c:pt idx="7">
                  <c:v>-3.9317499999015126E-2</c:v>
                </c:pt>
                <c:pt idx="8">
                  <c:v>4.9334000003000256E-2</c:v>
                </c:pt>
                <c:pt idx="9">
                  <c:v>3.7777000005007721E-2</c:v>
                </c:pt>
                <c:pt idx="45">
                  <c:v>-4.8629499993694481E-2</c:v>
                </c:pt>
                <c:pt idx="121">
                  <c:v>0.16090799999801675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7B1-4BB1-BC80-FAEE72106CBD}"/>
            </c:ext>
          </c:extLst>
        </c:ser>
        <c:ser>
          <c:idx val="9"/>
          <c:order val="9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Active!$V$2:$V$41</c:f>
              <c:numCache>
                <c:formatCode>General</c:formatCode>
                <c:ptCount val="40"/>
                <c:pt idx="0">
                  <c:v>-15000</c:v>
                </c:pt>
                <c:pt idx="1">
                  <c:v>-14000</c:v>
                </c:pt>
                <c:pt idx="2">
                  <c:v>-13000</c:v>
                </c:pt>
                <c:pt idx="3">
                  <c:v>-12000</c:v>
                </c:pt>
                <c:pt idx="4">
                  <c:v>-11000</c:v>
                </c:pt>
                <c:pt idx="5">
                  <c:v>-10000</c:v>
                </c:pt>
                <c:pt idx="6">
                  <c:v>-9000</c:v>
                </c:pt>
                <c:pt idx="7">
                  <c:v>-8000</c:v>
                </c:pt>
                <c:pt idx="8">
                  <c:v>-7000</c:v>
                </c:pt>
                <c:pt idx="9">
                  <c:v>-6000</c:v>
                </c:pt>
                <c:pt idx="10">
                  <c:v>-5000</c:v>
                </c:pt>
                <c:pt idx="11">
                  <c:v>-4000</c:v>
                </c:pt>
                <c:pt idx="12">
                  <c:v>-3000</c:v>
                </c:pt>
                <c:pt idx="13">
                  <c:v>-2000</c:v>
                </c:pt>
                <c:pt idx="14">
                  <c:v>-1000</c:v>
                </c:pt>
                <c:pt idx="15">
                  <c:v>0</c:v>
                </c:pt>
                <c:pt idx="16">
                  <c:v>1000</c:v>
                </c:pt>
                <c:pt idx="17">
                  <c:v>2000</c:v>
                </c:pt>
                <c:pt idx="18">
                  <c:v>3000</c:v>
                </c:pt>
                <c:pt idx="19">
                  <c:v>4000</c:v>
                </c:pt>
                <c:pt idx="20">
                  <c:v>5000</c:v>
                </c:pt>
                <c:pt idx="21">
                  <c:v>6000</c:v>
                </c:pt>
                <c:pt idx="22">
                  <c:v>7000</c:v>
                </c:pt>
                <c:pt idx="23">
                  <c:v>8000</c:v>
                </c:pt>
                <c:pt idx="24">
                  <c:v>9000</c:v>
                </c:pt>
                <c:pt idx="25">
                  <c:v>10000</c:v>
                </c:pt>
                <c:pt idx="26">
                  <c:v>11000</c:v>
                </c:pt>
                <c:pt idx="27">
                  <c:v>12000</c:v>
                </c:pt>
                <c:pt idx="28">
                  <c:v>13000</c:v>
                </c:pt>
                <c:pt idx="29">
                  <c:v>14000</c:v>
                </c:pt>
                <c:pt idx="30">
                  <c:v>15000</c:v>
                </c:pt>
                <c:pt idx="31">
                  <c:v>16000</c:v>
                </c:pt>
                <c:pt idx="32">
                  <c:v>17000</c:v>
                </c:pt>
                <c:pt idx="33">
                  <c:v>18000</c:v>
                </c:pt>
                <c:pt idx="34">
                  <c:v>19000</c:v>
                </c:pt>
                <c:pt idx="35">
                  <c:v>20000</c:v>
                </c:pt>
                <c:pt idx="36">
                  <c:v>21000</c:v>
                </c:pt>
                <c:pt idx="37">
                  <c:v>22000</c:v>
                </c:pt>
                <c:pt idx="38">
                  <c:v>23000</c:v>
                </c:pt>
                <c:pt idx="39">
                  <c:v>24000</c:v>
                </c:pt>
              </c:numCache>
            </c:numRef>
          </c:xVal>
          <c:yVal>
            <c:numRef>
              <c:f>Active!$W$2:$W$41</c:f>
              <c:numCache>
                <c:formatCode>General</c:formatCode>
                <c:ptCount val="40"/>
                <c:pt idx="0">
                  <c:v>1.6450922361214884E-2</c:v>
                </c:pt>
                <c:pt idx="1">
                  <c:v>1.5535327552471402E-2</c:v>
                </c:pt>
                <c:pt idx="2">
                  <c:v>1.4650627524130872E-2</c:v>
                </c:pt>
                <c:pt idx="3">
                  <c:v>1.3796822276193296E-2</c:v>
                </c:pt>
                <c:pt idx="4">
                  <c:v>1.2973911808658674E-2</c:v>
                </c:pt>
                <c:pt idx="5">
                  <c:v>1.2181896121527007E-2</c:v>
                </c:pt>
                <c:pt idx="6">
                  <c:v>1.142077521479829E-2</c:v>
                </c:pt>
                <c:pt idx="7">
                  <c:v>1.0690549088472527E-2</c:v>
                </c:pt>
                <c:pt idx="8">
                  <c:v>9.9912177425497163E-3</c:v>
                </c:pt>
                <c:pt idx="9">
                  <c:v>9.32278117702986E-3</c:v>
                </c:pt>
                <c:pt idx="10">
                  <c:v>8.6852393919129543E-3</c:v>
                </c:pt>
                <c:pt idx="11">
                  <c:v>8.0785923871990045E-3</c:v>
                </c:pt>
                <c:pt idx="12">
                  <c:v>7.5028401628880054E-3</c:v>
                </c:pt>
                <c:pt idx="13">
                  <c:v>6.9579827189799603E-3</c:v>
                </c:pt>
                <c:pt idx="14">
                  <c:v>6.4440200554748686E-3</c:v>
                </c:pt>
                <c:pt idx="15">
                  <c:v>5.9609521723727301E-3</c:v>
                </c:pt>
                <c:pt idx="16">
                  <c:v>5.508779069673544E-3</c:v>
                </c:pt>
                <c:pt idx="17">
                  <c:v>5.0875007473773111E-3</c:v>
                </c:pt>
                <c:pt idx="18">
                  <c:v>4.6971172054840315E-3</c:v>
                </c:pt>
                <c:pt idx="19">
                  <c:v>4.3376284439937051E-3</c:v>
                </c:pt>
                <c:pt idx="20">
                  <c:v>4.0090344629063312E-3</c:v>
                </c:pt>
                <c:pt idx="21">
                  <c:v>3.7113352622219109E-3</c:v>
                </c:pt>
                <c:pt idx="22">
                  <c:v>3.444530841940443E-3</c:v>
                </c:pt>
                <c:pt idx="23">
                  <c:v>3.2086212020619284E-3</c:v>
                </c:pt>
                <c:pt idx="24">
                  <c:v>3.0036063425863675E-3</c:v>
                </c:pt>
                <c:pt idx="25">
                  <c:v>2.8294862635137594E-3</c:v>
                </c:pt>
                <c:pt idx="26">
                  <c:v>2.6862609648441037E-3</c:v>
                </c:pt>
                <c:pt idx="27">
                  <c:v>2.5739304465774017E-3</c:v>
                </c:pt>
                <c:pt idx="28">
                  <c:v>2.4924947087136512E-3</c:v>
                </c:pt>
                <c:pt idx="29">
                  <c:v>2.4419537512528552E-3</c:v>
                </c:pt>
                <c:pt idx="30">
                  <c:v>2.4223075741950121E-3</c:v>
                </c:pt>
                <c:pt idx="31">
                  <c:v>2.4335561775401214E-3</c:v>
                </c:pt>
                <c:pt idx="32">
                  <c:v>2.4756995612881848E-3</c:v>
                </c:pt>
                <c:pt idx="33">
                  <c:v>2.5487377254392015E-3</c:v>
                </c:pt>
                <c:pt idx="34">
                  <c:v>2.6526706699931697E-3</c:v>
                </c:pt>
                <c:pt idx="35">
                  <c:v>2.7874983949500928E-3</c:v>
                </c:pt>
                <c:pt idx="36">
                  <c:v>2.9532209003099667E-3</c:v>
                </c:pt>
                <c:pt idx="37">
                  <c:v>3.1498381860727955E-3</c:v>
                </c:pt>
                <c:pt idx="38">
                  <c:v>3.3773502522385758E-3</c:v>
                </c:pt>
                <c:pt idx="39">
                  <c:v>3.635757098807312E-3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7B1-4BB1-BC80-FAEE72106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184904"/>
        <c:axId val="1"/>
      </c:scatterChart>
      <c:valAx>
        <c:axId val="660184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58064516129032"/>
              <c:y val="0.840361445783132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6"/>
          <c:min val="-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0.05"/>
              <c:y val="0.370481927710843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1849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451612903225807"/>
          <c:y val="0.92168674698795183"/>
          <c:w val="0.8612903225806452"/>
          <c:h val="6.02409638554216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DS And - O-C Diagr.</a:t>
            </a:r>
          </a:p>
        </c:rich>
      </c:tx>
      <c:layout>
        <c:manualLayout>
          <c:xMode val="edge"/>
          <c:yMode val="edge"/>
          <c:x val="0.37681227044687043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75868961146591"/>
          <c:y val="0.14457831325301204"/>
          <c:w val="0.80032331975159732"/>
          <c:h val="0.6355421686746988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Active!$H$21:$H$988</c:f>
              <c:numCache>
                <c:formatCode>General</c:formatCode>
                <c:ptCount val="968"/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A0-4E23-A1C6-9760AFD7AA2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Active!$I$21:$I$988</c:f>
              <c:numCache>
                <c:formatCode>General</c:formatCode>
                <c:ptCount val="968"/>
                <c:pt idx="0">
                  <c:v>1.2232000000949483E-2</c:v>
                </c:pt>
                <c:pt idx="1">
                  <c:v>1.708899999721325E-2</c:v>
                </c:pt>
                <c:pt idx="2">
                  <c:v>1.0426000004372327E-2</c:v>
                </c:pt>
                <c:pt idx="4">
                  <c:v>7.4779999995371327E-3</c:v>
                </c:pt>
                <c:pt idx="5">
                  <c:v>1.2758500008203555E-2</c:v>
                </c:pt>
                <c:pt idx="6">
                  <c:v>-8.2794999980251305E-3</c:v>
                </c:pt>
                <c:pt idx="10">
                  <c:v>1.6075999999884516E-2</c:v>
                </c:pt>
                <c:pt idx="11">
                  <c:v>-1.9961999998486135E-2</c:v>
                </c:pt>
                <c:pt idx="12">
                  <c:v>4.5190000018919818E-3</c:v>
                </c:pt>
                <c:pt idx="13">
                  <c:v>-9.9999999656574801E-4</c:v>
                </c:pt>
                <c:pt idx="15">
                  <c:v>1.5774000006786082E-2</c:v>
                </c:pt>
                <c:pt idx="16">
                  <c:v>-7.4499999755062163E-4</c:v>
                </c:pt>
                <c:pt idx="17">
                  <c:v>1.6735999997763429E-2</c:v>
                </c:pt>
                <c:pt idx="18">
                  <c:v>1.1216999999305699E-2</c:v>
                </c:pt>
                <c:pt idx="19">
                  <c:v>1.4141000006929971E-2</c:v>
                </c:pt>
                <c:pt idx="20">
                  <c:v>-1.3896999997086823E-2</c:v>
                </c:pt>
                <c:pt idx="21">
                  <c:v>1.2686499998380896E-2</c:v>
                </c:pt>
                <c:pt idx="22">
                  <c:v>-3.9059999980963767E-3</c:v>
                </c:pt>
                <c:pt idx="23">
                  <c:v>-1.905999997688923E-3</c:v>
                </c:pt>
                <c:pt idx="24">
                  <c:v>5.7499999820720404E-4</c:v>
                </c:pt>
                <c:pt idx="25">
                  <c:v>3.1843000004300848E-2</c:v>
                </c:pt>
                <c:pt idx="27">
                  <c:v>2.0932499995979015E-2</c:v>
                </c:pt>
                <c:pt idx="28">
                  <c:v>-8.8249999680556357E-4</c:v>
                </c:pt>
                <c:pt idx="29">
                  <c:v>-1.2784999998984858E-3</c:v>
                </c:pt>
                <c:pt idx="30">
                  <c:v>2.0280000004277099E-2</c:v>
                </c:pt>
                <c:pt idx="31">
                  <c:v>2.628000000549946E-2</c:v>
                </c:pt>
                <c:pt idx="32">
                  <c:v>7.2040000086417422E-3</c:v>
                </c:pt>
                <c:pt idx="33">
                  <c:v>7.2040000086417422E-3</c:v>
                </c:pt>
                <c:pt idx="34">
                  <c:v>2.2731000004569069E-2</c:v>
                </c:pt>
                <c:pt idx="35">
                  <c:v>2.8540000057546422E-3</c:v>
                </c:pt>
                <c:pt idx="36">
                  <c:v>1.5300000086426735E-4</c:v>
                </c:pt>
                <c:pt idx="37">
                  <c:v>4.8100000058184378E-3</c:v>
                </c:pt>
                <c:pt idx="38">
                  <c:v>1.9710000051418319E-3</c:v>
                </c:pt>
                <c:pt idx="39">
                  <c:v>1.9330000068293884E-3</c:v>
                </c:pt>
                <c:pt idx="40">
                  <c:v>-2.2959999987506308E-3</c:v>
                </c:pt>
                <c:pt idx="41">
                  <c:v>1.9015999998373445E-2</c:v>
                </c:pt>
                <c:pt idx="42">
                  <c:v>-1.361699999688426E-2</c:v>
                </c:pt>
                <c:pt idx="46">
                  <c:v>1.4974000005167909E-2</c:v>
                </c:pt>
                <c:pt idx="52">
                  <c:v>-4.7609999965061434E-3</c:v>
                </c:pt>
                <c:pt idx="53">
                  <c:v>-1.9598999999288935E-2</c:v>
                </c:pt>
                <c:pt idx="54">
                  <c:v>1.1401000003388617E-2</c:v>
                </c:pt>
                <c:pt idx="55">
                  <c:v>2.8820000006817281E-3</c:v>
                </c:pt>
                <c:pt idx="56">
                  <c:v>-2.3535999993328005E-2</c:v>
                </c:pt>
                <c:pt idx="59">
                  <c:v>2.1000000560889021E-4</c:v>
                </c:pt>
                <c:pt idx="60">
                  <c:v>2.1000000560889021E-4</c:v>
                </c:pt>
                <c:pt idx="62">
                  <c:v>2.1670000060112216E-3</c:v>
                </c:pt>
                <c:pt idx="63">
                  <c:v>-2.2000999997544568E-2</c:v>
                </c:pt>
                <c:pt idx="64">
                  <c:v>-2.1519999994779937E-2</c:v>
                </c:pt>
                <c:pt idx="65">
                  <c:v>-6.5719999984139577E-3</c:v>
                </c:pt>
                <c:pt idx="66">
                  <c:v>2.0520999998552725E-2</c:v>
                </c:pt>
                <c:pt idx="67">
                  <c:v>3.6900000122841448E-4</c:v>
                </c:pt>
                <c:pt idx="68">
                  <c:v>1.4605000003939494E-2</c:v>
                </c:pt>
                <c:pt idx="69">
                  <c:v>-8.4709999937331304E-3</c:v>
                </c:pt>
                <c:pt idx="73">
                  <c:v>-4.727999992610421E-3</c:v>
                </c:pt>
                <c:pt idx="74">
                  <c:v>-4.727999992610421E-3</c:v>
                </c:pt>
                <c:pt idx="75">
                  <c:v>-2.246999996714294E-3</c:v>
                </c:pt>
                <c:pt idx="93">
                  <c:v>1.5270000076270662E-3</c:v>
                </c:pt>
                <c:pt idx="96">
                  <c:v>-7.589999950141646E-4</c:v>
                </c:pt>
                <c:pt idx="97">
                  <c:v>8.7300000450341031E-4</c:v>
                </c:pt>
                <c:pt idx="99">
                  <c:v>9.2490000097313896E-3</c:v>
                </c:pt>
                <c:pt idx="115">
                  <c:v>3.8420000055339187E-3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A0-4E23-A1C6-9760AFD7AA2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Active!$J$21:$J$988</c:f>
              <c:numCache>
                <c:formatCode>General</c:formatCode>
                <c:ptCount val="968"/>
                <c:pt idx="26">
                  <c:v>-5.4299999465001747E-4</c:v>
                </c:pt>
                <c:pt idx="43">
                  <c:v>3.9850000030128285E-4</c:v>
                </c:pt>
                <c:pt idx="44">
                  <c:v>3.9655000000493601E-3</c:v>
                </c:pt>
                <c:pt idx="47">
                  <c:v>6.7409999974188395E-3</c:v>
                </c:pt>
                <c:pt idx="48">
                  <c:v>9.5100000180536881E-4</c:v>
                </c:pt>
                <c:pt idx="49">
                  <c:v>1.0951000003842637E-2</c:v>
                </c:pt>
                <c:pt idx="50">
                  <c:v>1.9130000073346309E-3</c:v>
                </c:pt>
                <c:pt idx="51">
                  <c:v>1.9130000073346309E-3</c:v>
                </c:pt>
                <c:pt idx="57">
                  <c:v>-3.3999999868683517E-4</c:v>
                </c:pt>
                <c:pt idx="58">
                  <c:v>1.0000003385357559E-5</c:v>
                </c:pt>
                <c:pt idx="61">
                  <c:v>7.0200000482145697E-4</c:v>
                </c:pt>
                <c:pt idx="70">
                  <c:v>9.2670000085490756E-3</c:v>
                </c:pt>
                <c:pt idx="71">
                  <c:v>9.6670000057201833E-3</c:v>
                </c:pt>
                <c:pt idx="72">
                  <c:v>9.9670000054175034E-3</c:v>
                </c:pt>
                <c:pt idx="76">
                  <c:v>9.0300000010756776E-4</c:v>
                </c:pt>
                <c:pt idx="77">
                  <c:v>1.1030000023311004E-3</c:v>
                </c:pt>
                <c:pt idx="78">
                  <c:v>2.2460000036517158E-3</c:v>
                </c:pt>
                <c:pt idx="79">
                  <c:v>5.0459999984013848E-3</c:v>
                </c:pt>
                <c:pt idx="98">
                  <c:v>1.295000001846347E-3</c:v>
                </c:pt>
                <c:pt idx="100">
                  <c:v>5.6100000801961869E-4</c:v>
                </c:pt>
                <c:pt idx="102">
                  <c:v>3.6499999987427145E-4</c:v>
                </c:pt>
                <c:pt idx="107">
                  <c:v>2.4259999991045333E-3</c:v>
                </c:pt>
                <c:pt idx="114">
                  <c:v>8.4609999976237305E-3</c:v>
                </c:pt>
                <c:pt idx="124">
                  <c:v>-2.5029999960679561E-3</c:v>
                </c:pt>
                <c:pt idx="126">
                  <c:v>2.921000006608665E-3</c:v>
                </c:pt>
                <c:pt idx="129">
                  <c:v>2.7875000014319085E-3</c:v>
                </c:pt>
                <c:pt idx="131">
                  <c:v>2.7154999988852069E-3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A0-4E23-A1C6-9760AFD7AA2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Active!$K$21:$K$988</c:f>
              <c:numCache>
                <c:formatCode>General</c:formatCode>
                <c:ptCount val="968"/>
                <c:pt idx="80">
                  <c:v>1.0450000263517722E-4</c:v>
                </c:pt>
                <c:pt idx="81">
                  <c:v>-9.0949999939766712E-3</c:v>
                </c:pt>
                <c:pt idx="82">
                  <c:v>-4.094999996596016E-3</c:v>
                </c:pt>
                <c:pt idx="83">
                  <c:v>1.8629999976838008E-3</c:v>
                </c:pt>
                <c:pt idx="84">
                  <c:v>-7.1000002208165824E-5</c:v>
                </c:pt>
                <c:pt idx="85">
                  <c:v>-7.9600000026402995E-4</c:v>
                </c:pt>
                <c:pt idx="86">
                  <c:v>1.8710000003920868E-3</c:v>
                </c:pt>
                <c:pt idx="87">
                  <c:v>6.809999977122061E-4</c:v>
                </c:pt>
                <c:pt idx="88">
                  <c:v>3.7850000007892959E-3</c:v>
                </c:pt>
                <c:pt idx="89">
                  <c:v>1.0660000043571927E-3</c:v>
                </c:pt>
                <c:pt idx="90">
                  <c:v>2.0280000098864548E-3</c:v>
                </c:pt>
                <c:pt idx="91">
                  <c:v>4.3300000033923425E-3</c:v>
                </c:pt>
                <c:pt idx="92">
                  <c:v>2.6389999984530732E-3</c:v>
                </c:pt>
                <c:pt idx="94">
                  <c:v>6.5500000346219167E-4</c:v>
                </c:pt>
                <c:pt idx="95">
                  <c:v>1.4050000027054921E-3</c:v>
                </c:pt>
                <c:pt idx="101">
                  <c:v>5.3950000437907875E-4</c:v>
                </c:pt>
                <c:pt idx="103">
                  <c:v>2.2270000044954941E-3</c:v>
                </c:pt>
                <c:pt idx="104">
                  <c:v>1.2670000069192611E-3</c:v>
                </c:pt>
                <c:pt idx="105">
                  <c:v>1.4520000040647574E-3</c:v>
                </c:pt>
                <c:pt idx="106">
                  <c:v>2.3520000031567179E-3</c:v>
                </c:pt>
                <c:pt idx="108">
                  <c:v>1.7750000042724423E-3</c:v>
                </c:pt>
                <c:pt idx="109">
                  <c:v>-5.3999996453057975E-5</c:v>
                </c:pt>
                <c:pt idx="110">
                  <c:v>2.0880000010947697E-3</c:v>
                </c:pt>
                <c:pt idx="111">
                  <c:v>7.4999996286351234E-5</c:v>
                </c:pt>
                <c:pt idx="112">
                  <c:v>3.0490000062854961E-3</c:v>
                </c:pt>
                <c:pt idx="113">
                  <c:v>4.0750000043772161E-3</c:v>
                </c:pt>
                <c:pt idx="116">
                  <c:v>2.2710000048391521E-3</c:v>
                </c:pt>
                <c:pt idx="117">
                  <c:v>2.2710000048391521E-3</c:v>
                </c:pt>
                <c:pt idx="118">
                  <c:v>3.5770000031334348E-3</c:v>
                </c:pt>
                <c:pt idx="119">
                  <c:v>3.5770000031334348E-3</c:v>
                </c:pt>
                <c:pt idx="120">
                  <c:v>3.7340000053518452E-3</c:v>
                </c:pt>
                <c:pt idx="122">
                  <c:v>7.7229999951669015E-3</c:v>
                </c:pt>
                <c:pt idx="123">
                  <c:v>3.1280000112019479E-3</c:v>
                </c:pt>
                <c:pt idx="125">
                  <c:v>3.1995000099414028E-3</c:v>
                </c:pt>
                <c:pt idx="127">
                  <c:v>1.9730000058189034E-3</c:v>
                </c:pt>
                <c:pt idx="128">
                  <c:v>2.8840000013587996E-3</c:v>
                </c:pt>
                <c:pt idx="130">
                  <c:v>2.8510000047390349E-3</c:v>
                </c:pt>
                <c:pt idx="132">
                  <c:v>2.9885000039939769E-3</c:v>
                </c:pt>
                <c:pt idx="133">
                  <c:v>3.1694999997853301E-3</c:v>
                </c:pt>
                <c:pt idx="134">
                  <c:v>5.3340000013122335E-3</c:v>
                </c:pt>
                <c:pt idx="135">
                  <c:v>2.2450000105891377E-3</c:v>
                </c:pt>
                <c:pt idx="136">
                  <c:v>3.9445000002160668E-3</c:v>
                </c:pt>
                <c:pt idx="137">
                  <c:v>3.2869999995455146E-3</c:v>
                </c:pt>
                <c:pt idx="138">
                  <c:v>4.3210000003455207E-3</c:v>
                </c:pt>
                <c:pt idx="139">
                  <c:v>3.9459999970858917E-3</c:v>
                </c:pt>
                <c:pt idx="140">
                  <c:v>3.6340000006021E-3</c:v>
                </c:pt>
                <c:pt idx="141">
                  <c:v>3.2870000068214722E-3</c:v>
                </c:pt>
                <c:pt idx="142">
                  <c:v>3.5170000046491623E-3</c:v>
                </c:pt>
                <c:pt idx="143">
                  <c:v>4.8055000079330057E-3</c:v>
                </c:pt>
                <c:pt idx="144">
                  <c:v>3.5290000014356337E-3</c:v>
                </c:pt>
                <c:pt idx="145">
                  <c:v>4.6805000019958243E-3</c:v>
                </c:pt>
                <c:pt idx="146">
                  <c:v>4.914500008453615E-3</c:v>
                </c:pt>
                <c:pt idx="147">
                  <c:v>5.375500004447531E-3</c:v>
                </c:pt>
                <c:pt idx="148">
                  <c:v>6.7660000058822334E-3</c:v>
                </c:pt>
                <c:pt idx="149">
                  <c:v>4.1700000001583248E-3</c:v>
                </c:pt>
                <c:pt idx="150">
                  <c:v>4.1700000001583248E-3</c:v>
                </c:pt>
                <c:pt idx="151">
                  <c:v>5.2645000032498501E-3</c:v>
                </c:pt>
                <c:pt idx="152">
                  <c:v>5.2645000032498501E-3</c:v>
                </c:pt>
                <c:pt idx="153">
                  <c:v>5.7175000038114376E-3</c:v>
                </c:pt>
                <c:pt idx="154">
                  <c:v>5.7175000038114376E-3</c:v>
                </c:pt>
                <c:pt idx="155">
                  <c:v>4.8110000061569735E-3</c:v>
                </c:pt>
                <c:pt idx="156">
                  <c:v>4.9260000014328398E-3</c:v>
                </c:pt>
                <c:pt idx="157">
                  <c:v>4.9260000014328398E-3</c:v>
                </c:pt>
                <c:pt idx="158">
                  <c:v>4.7640000047977082E-3</c:v>
                </c:pt>
                <c:pt idx="159">
                  <c:v>5.605000005743932E-3</c:v>
                </c:pt>
                <c:pt idx="160">
                  <c:v>5.5390000052284449E-3</c:v>
                </c:pt>
                <c:pt idx="161">
                  <c:v>5.2540000033332035E-3</c:v>
                </c:pt>
                <c:pt idx="162">
                  <c:v>5.9519999995245598E-3</c:v>
                </c:pt>
                <c:pt idx="163">
                  <c:v>5.5629999988013878E-3</c:v>
                </c:pt>
                <c:pt idx="164">
                  <c:v>5.3250000055413693E-3</c:v>
                </c:pt>
                <c:pt idx="165">
                  <c:v>5.2240000004530884E-3</c:v>
                </c:pt>
                <c:pt idx="166">
                  <c:v>6.3045000060810708E-3</c:v>
                </c:pt>
                <c:pt idx="167">
                  <c:v>7.3700000066310167E-3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A0-4E23-A1C6-9760AFD7AA2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Active!$L$21:$L$988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BA0-4E23-A1C6-9760AFD7AA2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Active!$M$21:$M$988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BA0-4E23-A1C6-9760AFD7AA2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Active!$N$21:$N$988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BA0-4E23-A1C6-9760AFD7AA2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Active!$O$21:$O$988</c:f>
              <c:numCache>
                <c:formatCode>General</c:formatCode>
                <c:ptCount val="968"/>
                <c:pt idx="13">
                  <c:v>-7.2664335793686174E-3</c:v>
                </c:pt>
                <c:pt idx="23">
                  <c:v>-5.3549720261955236E-3</c:v>
                </c:pt>
                <c:pt idx="30">
                  <c:v>-3.5868433483023372E-3</c:v>
                </c:pt>
                <c:pt idx="31">
                  <c:v>-3.5868433483023372E-3</c:v>
                </c:pt>
                <c:pt idx="32">
                  <c:v>-3.5847040516563682E-3</c:v>
                </c:pt>
                <c:pt idx="33">
                  <c:v>-3.5847040516563682E-3</c:v>
                </c:pt>
                <c:pt idx="34">
                  <c:v>-3.3884235843887338E-3</c:v>
                </c:pt>
                <c:pt idx="35">
                  <c:v>-3.2370683466864435E-3</c:v>
                </c:pt>
                <c:pt idx="36">
                  <c:v>-3.0343699894809029E-3</c:v>
                </c:pt>
                <c:pt idx="37">
                  <c:v>-2.9824920458161605E-3</c:v>
                </c:pt>
                <c:pt idx="38">
                  <c:v>-2.8322064564368539E-3</c:v>
                </c:pt>
                <c:pt idx="39">
                  <c:v>-2.8311368081138698E-3</c:v>
                </c:pt>
                <c:pt idx="40">
                  <c:v>-2.7824678094180806E-3</c:v>
                </c:pt>
                <c:pt idx="46">
                  <c:v>-2.424135621218312E-3</c:v>
                </c:pt>
                <c:pt idx="56">
                  <c:v>-2.2690366143855757E-3</c:v>
                </c:pt>
                <c:pt idx="65">
                  <c:v>-1.8176450220861659E-3</c:v>
                </c:pt>
                <c:pt idx="67">
                  <c:v>-1.464126251339827E-3</c:v>
                </c:pt>
                <c:pt idx="68">
                  <c:v>-1.2737288498486073E-3</c:v>
                </c:pt>
                <c:pt idx="71">
                  <c:v>-1.1122119530779647E-3</c:v>
                </c:pt>
                <c:pt idx="75">
                  <c:v>-1.1090030081090116E-3</c:v>
                </c:pt>
                <c:pt idx="76">
                  <c:v>-7.0788488698986761E-4</c:v>
                </c:pt>
                <c:pt idx="77">
                  <c:v>-7.0788488698986761E-4</c:v>
                </c:pt>
                <c:pt idx="78">
                  <c:v>-7.0628041450539105E-4</c:v>
                </c:pt>
                <c:pt idx="79">
                  <c:v>-7.0628041450539105E-4</c:v>
                </c:pt>
                <c:pt idx="80">
                  <c:v>8.8669335049910199E-4</c:v>
                </c:pt>
                <c:pt idx="81">
                  <c:v>1.026015044567819E-3</c:v>
                </c:pt>
                <c:pt idx="82">
                  <c:v>1.026015044567819E-3</c:v>
                </c:pt>
                <c:pt idx="83">
                  <c:v>1.0356418794746783E-3</c:v>
                </c:pt>
                <c:pt idx="84">
                  <c:v>1.0816367573630069E-3</c:v>
                </c:pt>
                <c:pt idx="85">
                  <c:v>1.2287134017733596E-3</c:v>
                </c:pt>
                <c:pt idx="86">
                  <c:v>1.2324571709038052E-3</c:v>
                </c:pt>
                <c:pt idx="87">
                  <c:v>1.2378054125187265E-3</c:v>
                </c:pt>
                <c:pt idx="88">
                  <c:v>1.2827306420840701E-3</c:v>
                </c:pt>
                <c:pt idx="89">
                  <c:v>1.2832654662455626E-3</c:v>
                </c:pt>
                <c:pt idx="90">
                  <c:v>1.2843351145685475E-3</c:v>
                </c:pt>
                <c:pt idx="91">
                  <c:v>1.4137625616496572E-3</c:v>
                </c:pt>
                <c:pt idx="92">
                  <c:v>1.4613619120224632E-3</c:v>
                </c:pt>
                <c:pt idx="93">
                  <c:v>1.4870334717740881E-3</c:v>
                </c:pt>
                <c:pt idx="94">
                  <c:v>1.6410628302838395E-3</c:v>
                </c:pt>
                <c:pt idx="95">
                  <c:v>1.6678040383584494E-3</c:v>
                </c:pt>
                <c:pt idx="96">
                  <c:v>1.8047190237004502E-3</c:v>
                </c:pt>
                <c:pt idx="97">
                  <c:v>1.8432263633278876E-3</c:v>
                </c:pt>
                <c:pt idx="98">
                  <c:v>1.9833502936388416E-3</c:v>
                </c:pt>
                <c:pt idx="99">
                  <c:v>2.0015343151295771E-3</c:v>
                </c:pt>
                <c:pt idx="100">
                  <c:v>2.0293451715271702E-3</c:v>
                </c:pt>
                <c:pt idx="101">
                  <c:v>2.07667710981923E-3</c:v>
                </c:pt>
                <c:pt idx="102">
                  <c:v>2.2347176495401714E-3</c:v>
                </c:pt>
                <c:pt idx="103">
                  <c:v>2.2357872978631564E-3</c:v>
                </c:pt>
                <c:pt idx="104">
                  <c:v>2.3641450966212828E-3</c:v>
                </c:pt>
                <c:pt idx="105">
                  <c:v>2.4096051503481189E-3</c:v>
                </c:pt>
                <c:pt idx="106">
                  <c:v>2.4096051503481189E-3</c:v>
                </c:pt>
                <c:pt idx="107">
                  <c:v>2.438485655068697E-3</c:v>
                </c:pt>
                <c:pt idx="108">
                  <c:v>2.5609603880504097E-3</c:v>
                </c:pt>
                <c:pt idx="109">
                  <c:v>2.6096293867461989E-3</c:v>
                </c:pt>
                <c:pt idx="110">
                  <c:v>2.7604498002869972E-3</c:v>
                </c:pt>
                <c:pt idx="111">
                  <c:v>2.7748900526472853E-3</c:v>
                </c:pt>
                <c:pt idx="112">
                  <c:v>2.964217805815521E-3</c:v>
                </c:pt>
                <c:pt idx="113">
                  <c:v>2.9888197172441627E-3</c:v>
                </c:pt>
                <c:pt idx="114">
                  <c:v>3.1524759106607734E-3</c:v>
                </c:pt>
                <c:pt idx="115">
                  <c:v>3.1530107348222659E-3</c:v>
                </c:pt>
                <c:pt idx="116">
                  <c:v>3.1578241522756947E-3</c:v>
                </c:pt>
                <c:pt idx="117">
                  <c:v>3.1578241522756947E-3</c:v>
                </c:pt>
                <c:pt idx="118">
                  <c:v>3.1717295804744921E-3</c:v>
                </c:pt>
                <c:pt idx="119">
                  <c:v>3.1717295804744921E-3</c:v>
                </c:pt>
                <c:pt idx="120">
                  <c:v>3.330572356437674E-3</c:v>
                </c:pt>
                <c:pt idx="121">
                  <c:v>3.3594528611582521E-3</c:v>
                </c:pt>
                <c:pt idx="122">
                  <c:v>3.367475223580634E-3</c:v>
                </c:pt>
                <c:pt idx="123">
                  <c:v>3.5305965928357523E-3</c:v>
                </c:pt>
                <c:pt idx="124">
                  <c:v>3.5568029767488697E-3</c:v>
                </c:pt>
                <c:pt idx="125">
                  <c:v>3.5581400371526009E-3</c:v>
                </c:pt>
                <c:pt idx="126">
                  <c:v>3.5589422733948396E-3</c:v>
                </c:pt>
                <c:pt idx="127">
                  <c:v>3.5600119217178228E-3</c:v>
                </c:pt>
                <c:pt idx="128">
                  <c:v>3.5712432291091596E-3</c:v>
                </c:pt>
                <c:pt idx="129">
                  <c:v>3.5838115969042258E-3</c:v>
                </c:pt>
                <c:pt idx="130">
                  <c:v>3.7354342466872628E-3</c:v>
                </c:pt>
                <c:pt idx="131">
                  <c:v>3.7378409554139772E-3</c:v>
                </c:pt>
                <c:pt idx="132">
                  <c:v>3.9159374011908778E-3</c:v>
                </c:pt>
                <c:pt idx="133">
                  <c:v>3.9164722253523703E-3</c:v>
                </c:pt>
                <c:pt idx="134">
                  <c:v>3.9188789340790847E-3</c:v>
                </c:pt>
                <c:pt idx="135">
                  <c:v>3.9354584830853427E-3</c:v>
                </c:pt>
                <c:pt idx="136">
                  <c:v>3.9565840374642834E-3</c:v>
                </c:pt>
                <c:pt idx="137">
                  <c:v>3.9793140643277014E-3</c:v>
                </c:pt>
                <c:pt idx="138">
                  <c:v>4.0937664348870305E-3</c:v>
                </c:pt>
                <c:pt idx="139">
                  <c:v>4.1071370389243354E-3</c:v>
                </c:pt>
                <c:pt idx="140">
                  <c:v>4.1328085986759603E-3</c:v>
                </c:pt>
                <c:pt idx="141">
                  <c:v>4.139761312775359E-3</c:v>
                </c:pt>
                <c:pt idx="142">
                  <c:v>4.3162532860677822E-3</c:v>
                </c:pt>
                <c:pt idx="143">
                  <c:v>4.3207992914404665E-3</c:v>
                </c:pt>
                <c:pt idx="144">
                  <c:v>4.3440641424653771E-3</c:v>
                </c:pt>
                <c:pt idx="145">
                  <c:v>4.3609111035523814E-3</c:v>
                </c:pt>
                <c:pt idx="146">
                  <c:v>4.4753634741117104E-3</c:v>
                </c:pt>
                <c:pt idx="147">
                  <c:v>4.5186842311925783E-3</c:v>
                </c:pt>
                <c:pt idx="148">
                  <c:v>4.5456928513479327E-3</c:v>
                </c:pt>
                <c:pt idx="149">
                  <c:v>4.6975829132117159E-3</c:v>
                </c:pt>
                <c:pt idx="150">
                  <c:v>4.6975829132117159E-3</c:v>
                </c:pt>
                <c:pt idx="151">
                  <c:v>4.7160343467831959E-3</c:v>
                </c:pt>
                <c:pt idx="152">
                  <c:v>4.7160343467831959E-3</c:v>
                </c:pt>
                <c:pt idx="153">
                  <c:v>4.7229870608825946E-3</c:v>
                </c:pt>
                <c:pt idx="154">
                  <c:v>4.7229870608825946E-3</c:v>
                </c:pt>
                <c:pt idx="155">
                  <c:v>4.8906544355103972E-3</c:v>
                </c:pt>
                <c:pt idx="156">
                  <c:v>4.8986767979327809E-3</c:v>
                </c:pt>
                <c:pt idx="157">
                  <c:v>4.8986767979327809E-3</c:v>
                </c:pt>
                <c:pt idx="158">
                  <c:v>5.0580543980574535E-3</c:v>
                </c:pt>
                <c:pt idx="159">
                  <c:v>5.0906786719084772E-3</c:v>
                </c:pt>
                <c:pt idx="160">
                  <c:v>5.0981662101693683E-3</c:v>
                </c:pt>
                <c:pt idx="161">
                  <c:v>5.1061885725917503E-3</c:v>
                </c:pt>
                <c:pt idx="162">
                  <c:v>5.1372083739582982E-3</c:v>
                </c:pt>
                <c:pt idx="163">
                  <c:v>5.1537879229645563E-3</c:v>
                </c:pt>
                <c:pt idx="164">
                  <c:v>5.2618224035859791E-3</c:v>
                </c:pt>
                <c:pt idx="165">
                  <c:v>5.3040735123438621E-3</c:v>
                </c:pt>
                <c:pt idx="166">
                  <c:v>5.3257338908842952E-3</c:v>
                </c:pt>
                <c:pt idx="167">
                  <c:v>5.3393719070023464E-3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BA0-4E23-A1C6-9760AFD7AA20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Active!$U$21:$U$988</c:f>
              <c:numCache>
                <c:formatCode>General</c:formatCode>
                <c:ptCount val="968"/>
                <c:pt idx="3">
                  <c:v>-2.6379999999335269E-2</c:v>
                </c:pt>
                <c:pt idx="7">
                  <c:v>-3.9317499999015126E-2</c:v>
                </c:pt>
                <c:pt idx="8">
                  <c:v>4.9334000003000256E-2</c:v>
                </c:pt>
                <c:pt idx="9">
                  <c:v>3.7777000005007721E-2</c:v>
                </c:pt>
                <c:pt idx="45">
                  <c:v>-4.8629499993694481E-2</c:v>
                </c:pt>
                <c:pt idx="121">
                  <c:v>0.16090799999801675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BA0-4E23-A1C6-9760AFD7AA20}"/>
            </c:ext>
          </c:extLst>
        </c:ser>
        <c:ser>
          <c:idx val="9"/>
          <c:order val="9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Active!$V$2:$V$41</c:f>
              <c:numCache>
                <c:formatCode>General</c:formatCode>
                <c:ptCount val="40"/>
                <c:pt idx="0">
                  <c:v>-15000</c:v>
                </c:pt>
                <c:pt idx="1">
                  <c:v>-14000</c:v>
                </c:pt>
                <c:pt idx="2">
                  <c:v>-13000</c:v>
                </c:pt>
                <c:pt idx="3">
                  <c:v>-12000</c:v>
                </c:pt>
                <c:pt idx="4">
                  <c:v>-11000</c:v>
                </c:pt>
                <c:pt idx="5">
                  <c:v>-10000</c:v>
                </c:pt>
                <c:pt idx="6">
                  <c:v>-9000</c:v>
                </c:pt>
                <c:pt idx="7">
                  <c:v>-8000</c:v>
                </c:pt>
                <c:pt idx="8">
                  <c:v>-7000</c:v>
                </c:pt>
                <c:pt idx="9">
                  <c:v>-6000</c:v>
                </c:pt>
                <c:pt idx="10">
                  <c:v>-5000</c:v>
                </c:pt>
                <c:pt idx="11">
                  <c:v>-4000</c:v>
                </c:pt>
                <c:pt idx="12">
                  <c:v>-3000</c:v>
                </c:pt>
                <c:pt idx="13">
                  <c:v>-2000</c:v>
                </c:pt>
                <c:pt idx="14">
                  <c:v>-1000</c:v>
                </c:pt>
                <c:pt idx="15">
                  <c:v>0</c:v>
                </c:pt>
                <c:pt idx="16">
                  <c:v>1000</c:v>
                </c:pt>
                <c:pt idx="17">
                  <c:v>2000</c:v>
                </c:pt>
                <c:pt idx="18">
                  <c:v>3000</c:v>
                </c:pt>
                <c:pt idx="19">
                  <c:v>4000</c:v>
                </c:pt>
                <c:pt idx="20">
                  <c:v>5000</c:v>
                </c:pt>
                <c:pt idx="21">
                  <c:v>6000</c:v>
                </c:pt>
                <c:pt idx="22">
                  <c:v>7000</c:v>
                </c:pt>
                <c:pt idx="23">
                  <c:v>8000</c:v>
                </c:pt>
                <c:pt idx="24">
                  <c:v>9000</c:v>
                </c:pt>
                <c:pt idx="25">
                  <c:v>10000</c:v>
                </c:pt>
                <c:pt idx="26">
                  <c:v>11000</c:v>
                </c:pt>
                <c:pt idx="27">
                  <c:v>12000</c:v>
                </c:pt>
                <c:pt idx="28">
                  <c:v>13000</c:v>
                </c:pt>
                <c:pt idx="29">
                  <c:v>14000</c:v>
                </c:pt>
                <c:pt idx="30">
                  <c:v>15000</c:v>
                </c:pt>
                <c:pt idx="31">
                  <c:v>16000</c:v>
                </c:pt>
                <c:pt idx="32">
                  <c:v>17000</c:v>
                </c:pt>
                <c:pt idx="33">
                  <c:v>18000</c:v>
                </c:pt>
                <c:pt idx="34">
                  <c:v>19000</c:v>
                </c:pt>
                <c:pt idx="35">
                  <c:v>20000</c:v>
                </c:pt>
                <c:pt idx="36">
                  <c:v>21000</c:v>
                </c:pt>
                <c:pt idx="37">
                  <c:v>22000</c:v>
                </c:pt>
                <c:pt idx="38">
                  <c:v>23000</c:v>
                </c:pt>
                <c:pt idx="39">
                  <c:v>24000</c:v>
                </c:pt>
              </c:numCache>
            </c:numRef>
          </c:xVal>
          <c:yVal>
            <c:numRef>
              <c:f>Active!$W$2:$W$41</c:f>
              <c:numCache>
                <c:formatCode>General</c:formatCode>
                <c:ptCount val="40"/>
                <c:pt idx="0">
                  <c:v>1.6450922361214884E-2</c:v>
                </c:pt>
                <c:pt idx="1">
                  <c:v>1.5535327552471402E-2</c:v>
                </c:pt>
                <c:pt idx="2">
                  <c:v>1.4650627524130872E-2</c:v>
                </c:pt>
                <c:pt idx="3">
                  <c:v>1.3796822276193296E-2</c:v>
                </c:pt>
                <c:pt idx="4">
                  <c:v>1.2973911808658674E-2</c:v>
                </c:pt>
                <c:pt idx="5">
                  <c:v>1.2181896121527007E-2</c:v>
                </c:pt>
                <c:pt idx="6">
                  <c:v>1.142077521479829E-2</c:v>
                </c:pt>
                <c:pt idx="7">
                  <c:v>1.0690549088472527E-2</c:v>
                </c:pt>
                <c:pt idx="8">
                  <c:v>9.9912177425497163E-3</c:v>
                </c:pt>
                <c:pt idx="9">
                  <c:v>9.32278117702986E-3</c:v>
                </c:pt>
                <c:pt idx="10">
                  <c:v>8.6852393919129543E-3</c:v>
                </c:pt>
                <c:pt idx="11">
                  <c:v>8.0785923871990045E-3</c:v>
                </c:pt>
                <c:pt idx="12">
                  <c:v>7.5028401628880054E-3</c:v>
                </c:pt>
                <c:pt idx="13">
                  <c:v>6.9579827189799603E-3</c:v>
                </c:pt>
                <c:pt idx="14">
                  <c:v>6.4440200554748686E-3</c:v>
                </c:pt>
                <c:pt idx="15">
                  <c:v>5.9609521723727301E-3</c:v>
                </c:pt>
                <c:pt idx="16">
                  <c:v>5.508779069673544E-3</c:v>
                </c:pt>
                <c:pt idx="17">
                  <c:v>5.0875007473773111E-3</c:v>
                </c:pt>
                <c:pt idx="18">
                  <c:v>4.6971172054840315E-3</c:v>
                </c:pt>
                <c:pt idx="19">
                  <c:v>4.3376284439937051E-3</c:v>
                </c:pt>
                <c:pt idx="20">
                  <c:v>4.0090344629063312E-3</c:v>
                </c:pt>
                <c:pt idx="21">
                  <c:v>3.7113352622219109E-3</c:v>
                </c:pt>
                <c:pt idx="22">
                  <c:v>3.444530841940443E-3</c:v>
                </c:pt>
                <c:pt idx="23">
                  <c:v>3.2086212020619284E-3</c:v>
                </c:pt>
                <c:pt idx="24">
                  <c:v>3.0036063425863675E-3</c:v>
                </c:pt>
                <c:pt idx="25">
                  <c:v>2.8294862635137594E-3</c:v>
                </c:pt>
                <c:pt idx="26">
                  <c:v>2.6862609648441037E-3</c:v>
                </c:pt>
                <c:pt idx="27">
                  <c:v>2.5739304465774017E-3</c:v>
                </c:pt>
                <c:pt idx="28">
                  <c:v>2.4924947087136512E-3</c:v>
                </c:pt>
                <c:pt idx="29">
                  <c:v>2.4419537512528552E-3</c:v>
                </c:pt>
                <c:pt idx="30">
                  <c:v>2.4223075741950121E-3</c:v>
                </c:pt>
                <c:pt idx="31">
                  <c:v>2.4335561775401214E-3</c:v>
                </c:pt>
                <c:pt idx="32">
                  <c:v>2.4756995612881848E-3</c:v>
                </c:pt>
                <c:pt idx="33">
                  <c:v>2.5487377254392015E-3</c:v>
                </c:pt>
                <c:pt idx="34">
                  <c:v>2.6526706699931697E-3</c:v>
                </c:pt>
                <c:pt idx="35">
                  <c:v>2.7874983949500928E-3</c:v>
                </c:pt>
                <c:pt idx="36">
                  <c:v>2.9532209003099667E-3</c:v>
                </c:pt>
                <c:pt idx="37">
                  <c:v>3.1498381860727955E-3</c:v>
                </c:pt>
                <c:pt idx="38">
                  <c:v>3.3773502522385758E-3</c:v>
                </c:pt>
                <c:pt idx="39">
                  <c:v>3.635757098807312E-3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BA0-4E23-A1C6-9760AFD7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185232"/>
        <c:axId val="1"/>
      </c:scatterChart>
      <c:valAx>
        <c:axId val="660185232"/>
        <c:scaling>
          <c:orientation val="minMax"/>
          <c:min val="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18119957227572"/>
              <c:y val="0.840361445783132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919484702093397E-2"/>
              <c:y val="0.370481927710843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1852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077311592089636"/>
          <c:y val="0.92168674698795183"/>
          <c:w val="0.85990473413045587"/>
          <c:h val="6.02409638554216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DS And - O-C Diagr.</a:t>
            </a:r>
          </a:p>
        </c:rich>
      </c:tx>
      <c:layout>
        <c:manualLayout>
          <c:xMode val="edge"/>
          <c:yMode val="edge"/>
          <c:x val="0.37681227044687043"/>
          <c:y val="3.3033033033033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09683866879069"/>
          <c:y val="0.14414456686540114"/>
          <c:w val="0.80676455371338085"/>
          <c:h val="0.6366385036555216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Active!$H$21:$H$988</c:f>
              <c:numCache>
                <c:formatCode>General</c:formatCode>
                <c:ptCount val="968"/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83-4274-BF82-4C467770457B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Active!$I$21:$I$988</c:f>
              <c:numCache>
                <c:formatCode>General</c:formatCode>
                <c:ptCount val="968"/>
                <c:pt idx="0">
                  <c:v>1.2232000000949483E-2</c:v>
                </c:pt>
                <c:pt idx="1">
                  <c:v>1.708899999721325E-2</c:v>
                </c:pt>
                <c:pt idx="2">
                  <c:v>1.0426000004372327E-2</c:v>
                </c:pt>
                <c:pt idx="4">
                  <c:v>7.4779999995371327E-3</c:v>
                </c:pt>
                <c:pt idx="5">
                  <c:v>1.2758500008203555E-2</c:v>
                </c:pt>
                <c:pt idx="6">
                  <c:v>-8.2794999980251305E-3</c:v>
                </c:pt>
                <c:pt idx="10">
                  <c:v>1.6075999999884516E-2</c:v>
                </c:pt>
                <c:pt idx="11">
                  <c:v>-1.9961999998486135E-2</c:v>
                </c:pt>
                <c:pt idx="12">
                  <c:v>4.5190000018919818E-3</c:v>
                </c:pt>
                <c:pt idx="13">
                  <c:v>-9.9999999656574801E-4</c:v>
                </c:pt>
                <c:pt idx="15">
                  <c:v>1.5774000006786082E-2</c:v>
                </c:pt>
                <c:pt idx="16">
                  <c:v>-7.4499999755062163E-4</c:v>
                </c:pt>
                <c:pt idx="17">
                  <c:v>1.6735999997763429E-2</c:v>
                </c:pt>
                <c:pt idx="18">
                  <c:v>1.1216999999305699E-2</c:v>
                </c:pt>
                <c:pt idx="19">
                  <c:v>1.4141000006929971E-2</c:v>
                </c:pt>
                <c:pt idx="20">
                  <c:v>-1.3896999997086823E-2</c:v>
                </c:pt>
                <c:pt idx="21">
                  <c:v>1.2686499998380896E-2</c:v>
                </c:pt>
                <c:pt idx="22">
                  <c:v>-3.9059999980963767E-3</c:v>
                </c:pt>
                <c:pt idx="23">
                  <c:v>-1.905999997688923E-3</c:v>
                </c:pt>
                <c:pt idx="24">
                  <c:v>5.7499999820720404E-4</c:v>
                </c:pt>
                <c:pt idx="25">
                  <c:v>3.1843000004300848E-2</c:v>
                </c:pt>
                <c:pt idx="27">
                  <c:v>2.0932499995979015E-2</c:v>
                </c:pt>
                <c:pt idx="28">
                  <c:v>-8.8249999680556357E-4</c:v>
                </c:pt>
                <c:pt idx="29">
                  <c:v>-1.2784999998984858E-3</c:v>
                </c:pt>
                <c:pt idx="30">
                  <c:v>2.0280000004277099E-2</c:v>
                </c:pt>
                <c:pt idx="31">
                  <c:v>2.628000000549946E-2</c:v>
                </c:pt>
                <c:pt idx="32">
                  <c:v>7.2040000086417422E-3</c:v>
                </c:pt>
                <c:pt idx="33">
                  <c:v>7.2040000086417422E-3</c:v>
                </c:pt>
                <c:pt idx="34">
                  <c:v>2.2731000004569069E-2</c:v>
                </c:pt>
                <c:pt idx="35">
                  <c:v>2.8540000057546422E-3</c:v>
                </c:pt>
                <c:pt idx="36">
                  <c:v>1.5300000086426735E-4</c:v>
                </c:pt>
                <c:pt idx="37">
                  <c:v>4.8100000058184378E-3</c:v>
                </c:pt>
                <c:pt idx="38">
                  <c:v>1.9710000051418319E-3</c:v>
                </c:pt>
                <c:pt idx="39">
                  <c:v>1.9330000068293884E-3</c:v>
                </c:pt>
                <c:pt idx="40">
                  <c:v>-2.2959999987506308E-3</c:v>
                </c:pt>
                <c:pt idx="41">
                  <c:v>1.9015999998373445E-2</c:v>
                </c:pt>
                <c:pt idx="42">
                  <c:v>-1.361699999688426E-2</c:v>
                </c:pt>
                <c:pt idx="46">
                  <c:v>1.4974000005167909E-2</c:v>
                </c:pt>
                <c:pt idx="52">
                  <c:v>-4.7609999965061434E-3</c:v>
                </c:pt>
                <c:pt idx="53">
                  <c:v>-1.9598999999288935E-2</c:v>
                </c:pt>
                <c:pt idx="54">
                  <c:v>1.1401000003388617E-2</c:v>
                </c:pt>
                <c:pt idx="55">
                  <c:v>2.8820000006817281E-3</c:v>
                </c:pt>
                <c:pt idx="56">
                  <c:v>-2.3535999993328005E-2</c:v>
                </c:pt>
                <c:pt idx="59">
                  <c:v>2.1000000560889021E-4</c:v>
                </c:pt>
                <c:pt idx="60">
                  <c:v>2.1000000560889021E-4</c:v>
                </c:pt>
                <c:pt idx="62">
                  <c:v>2.1670000060112216E-3</c:v>
                </c:pt>
                <c:pt idx="63">
                  <c:v>-2.2000999997544568E-2</c:v>
                </c:pt>
                <c:pt idx="64">
                  <c:v>-2.1519999994779937E-2</c:v>
                </c:pt>
                <c:pt idx="65">
                  <c:v>-6.5719999984139577E-3</c:v>
                </c:pt>
                <c:pt idx="66">
                  <c:v>2.0520999998552725E-2</c:v>
                </c:pt>
                <c:pt idx="67">
                  <c:v>3.6900000122841448E-4</c:v>
                </c:pt>
                <c:pt idx="68">
                  <c:v>1.4605000003939494E-2</c:v>
                </c:pt>
                <c:pt idx="69">
                  <c:v>-8.4709999937331304E-3</c:v>
                </c:pt>
                <c:pt idx="73">
                  <c:v>-4.727999992610421E-3</c:v>
                </c:pt>
                <c:pt idx="74">
                  <c:v>-4.727999992610421E-3</c:v>
                </c:pt>
                <c:pt idx="75">
                  <c:v>-2.246999996714294E-3</c:v>
                </c:pt>
                <c:pt idx="93">
                  <c:v>1.5270000076270662E-3</c:v>
                </c:pt>
                <c:pt idx="96">
                  <c:v>-7.589999950141646E-4</c:v>
                </c:pt>
                <c:pt idx="97">
                  <c:v>8.7300000450341031E-4</c:v>
                </c:pt>
                <c:pt idx="99">
                  <c:v>9.2490000097313896E-3</c:v>
                </c:pt>
                <c:pt idx="115">
                  <c:v>3.8420000055339187E-3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83-4274-BF82-4C467770457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Active!$J$21:$J$988</c:f>
              <c:numCache>
                <c:formatCode>General</c:formatCode>
                <c:ptCount val="968"/>
                <c:pt idx="26">
                  <c:v>-5.4299999465001747E-4</c:v>
                </c:pt>
                <c:pt idx="43">
                  <c:v>3.9850000030128285E-4</c:v>
                </c:pt>
                <c:pt idx="44">
                  <c:v>3.9655000000493601E-3</c:v>
                </c:pt>
                <c:pt idx="47">
                  <c:v>6.7409999974188395E-3</c:v>
                </c:pt>
                <c:pt idx="48">
                  <c:v>9.5100000180536881E-4</c:v>
                </c:pt>
                <c:pt idx="49">
                  <c:v>1.0951000003842637E-2</c:v>
                </c:pt>
                <c:pt idx="50">
                  <c:v>1.9130000073346309E-3</c:v>
                </c:pt>
                <c:pt idx="51">
                  <c:v>1.9130000073346309E-3</c:v>
                </c:pt>
                <c:pt idx="57">
                  <c:v>-3.3999999868683517E-4</c:v>
                </c:pt>
                <c:pt idx="58">
                  <c:v>1.0000003385357559E-5</c:v>
                </c:pt>
                <c:pt idx="61">
                  <c:v>7.0200000482145697E-4</c:v>
                </c:pt>
                <c:pt idx="70">
                  <c:v>9.2670000085490756E-3</c:v>
                </c:pt>
                <c:pt idx="71">
                  <c:v>9.6670000057201833E-3</c:v>
                </c:pt>
                <c:pt idx="72">
                  <c:v>9.9670000054175034E-3</c:v>
                </c:pt>
                <c:pt idx="76">
                  <c:v>9.0300000010756776E-4</c:v>
                </c:pt>
                <c:pt idx="77">
                  <c:v>1.1030000023311004E-3</c:v>
                </c:pt>
                <c:pt idx="78">
                  <c:v>2.2460000036517158E-3</c:v>
                </c:pt>
                <c:pt idx="79">
                  <c:v>5.0459999984013848E-3</c:v>
                </c:pt>
                <c:pt idx="98">
                  <c:v>1.295000001846347E-3</c:v>
                </c:pt>
                <c:pt idx="100">
                  <c:v>5.6100000801961869E-4</c:v>
                </c:pt>
                <c:pt idx="102">
                  <c:v>3.6499999987427145E-4</c:v>
                </c:pt>
                <c:pt idx="107">
                  <c:v>2.4259999991045333E-3</c:v>
                </c:pt>
                <c:pt idx="114">
                  <c:v>8.4609999976237305E-3</c:v>
                </c:pt>
                <c:pt idx="124">
                  <c:v>-2.5029999960679561E-3</c:v>
                </c:pt>
                <c:pt idx="126">
                  <c:v>2.921000006608665E-3</c:v>
                </c:pt>
                <c:pt idx="129">
                  <c:v>2.7875000014319085E-3</c:v>
                </c:pt>
                <c:pt idx="131">
                  <c:v>2.7154999988852069E-3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83-4274-BF82-4C467770457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Active!$K$21:$K$988</c:f>
              <c:numCache>
                <c:formatCode>General</c:formatCode>
                <c:ptCount val="968"/>
                <c:pt idx="80">
                  <c:v>1.0450000263517722E-4</c:v>
                </c:pt>
                <c:pt idx="81">
                  <c:v>-9.0949999939766712E-3</c:v>
                </c:pt>
                <c:pt idx="82">
                  <c:v>-4.094999996596016E-3</c:v>
                </c:pt>
                <c:pt idx="83">
                  <c:v>1.8629999976838008E-3</c:v>
                </c:pt>
                <c:pt idx="84">
                  <c:v>-7.1000002208165824E-5</c:v>
                </c:pt>
                <c:pt idx="85">
                  <c:v>-7.9600000026402995E-4</c:v>
                </c:pt>
                <c:pt idx="86">
                  <c:v>1.8710000003920868E-3</c:v>
                </c:pt>
                <c:pt idx="87">
                  <c:v>6.809999977122061E-4</c:v>
                </c:pt>
                <c:pt idx="88">
                  <c:v>3.7850000007892959E-3</c:v>
                </c:pt>
                <c:pt idx="89">
                  <c:v>1.0660000043571927E-3</c:v>
                </c:pt>
                <c:pt idx="90">
                  <c:v>2.0280000098864548E-3</c:v>
                </c:pt>
                <c:pt idx="91">
                  <c:v>4.3300000033923425E-3</c:v>
                </c:pt>
                <c:pt idx="92">
                  <c:v>2.6389999984530732E-3</c:v>
                </c:pt>
                <c:pt idx="94">
                  <c:v>6.5500000346219167E-4</c:v>
                </c:pt>
                <c:pt idx="95">
                  <c:v>1.4050000027054921E-3</c:v>
                </c:pt>
                <c:pt idx="101">
                  <c:v>5.3950000437907875E-4</c:v>
                </c:pt>
                <c:pt idx="103">
                  <c:v>2.2270000044954941E-3</c:v>
                </c:pt>
                <c:pt idx="104">
                  <c:v>1.2670000069192611E-3</c:v>
                </c:pt>
                <c:pt idx="105">
                  <c:v>1.4520000040647574E-3</c:v>
                </c:pt>
                <c:pt idx="106">
                  <c:v>2.3520000031567179E-3</c:v>
                </c:pt>
                <c:pt idx="108">
                  <c:v>1.7750000042724423E-3</c:v>
                </c:pt>
                <c:pt idx="109">
                  <c:v>-5.3999996453057975E-5</c:v>
                </c:pt>
                <c:pt idx="110">
                  <c:v>2.0880000010947697E-3</c:v>
                </c:pt>
                <c:pt idx="111">
                  <c:v>7.4999996286351234E-5</c:v>
                </c:pt>
                <c:pt idx="112">
                  <c:v>3.0490000062854961E-3</c:v>
                </c:pt>
                <c:pt idx="113">
                  <c:v>4.0750000043772161E-3</c:v>
                </c:pt>
                <c:pt idx="116">
                  <c:v>2.2710000048391521E-3</c:v>
                </c:pt>
                <c:pt idx="117">
                  <c:v>2.2710000048391521E-3</c:v>
                </c:pt>
                <c:pt idx="118">
                  <c:v>3.5770000031334348E-3</c:v>
                </c:pt>
                <c:pt idx="119">
                  <c:v>3.5770000031334348E-3</c:v>
                </c:pt>
                <c:pt idx="120">
                  <c:v>3.7340000053518452E-3</c:v>
                </c:pt>
                <c:pt idx="122">
                  <c:v>7.7229999951669015E-3</c:v>
                </c:pt>
                <c:pt idx="123">
                  <c:v>3.1280000112019479E-3</c:v>
                </c:pt>
                <c:pt idx="125">
                  <c:v>3.1995000099414028E-3</c:v>
                </c:pt>
                <c:pt idx="127">
                  <c:v>1.9730000058189034E-3</c:v>
                </c:pt>
                <c:pt idx="128">
                  <c:v>2.8840000013587996E-3</c:v>
                </c:pt>
                <c:pt idx="130">
                  <c:v>2.8510000047390349E-3</c:v>
                </c:pt>
                <c:pt idx="132">
                  <c:v>2.9885000039939769E-3</c:v>
                </c:pt>
                <c:pt idx="133">
                  <c:v>3.1694999997853301E-3</c:v>
                </c:pt>
                <c:pt idx="134">
                  <c:v>5.3340000013122335E-3</c:v>
                </c:pt>
                <c:pt idx="135">
                  <c:v>2.2450000105891377E-3</c:v>
                </c:pt>
                <c:pt idx="136">
                  <c:v>3.9445000002160668E-3</c:v>
                </c:pt>
                <c:pt idx="137">
                  <c:v>3.2869999995455146E-3</c:v>
                </c:pt>
                <c:pt idx="138">
                  <c:v>4.3210000003455207E-3</c:v>
                </c:pt>
                <c:pt idx="139">
                  <c:v>3.9459999970858917E-3</c:v>
                </c:pt>
                <c:pt idx="140">
                  <c:v>3.6340000006021E-3</c:v>
                </c:pt>
                <c:pt idx="141">
                  <c:v>3.2870000068214722E-3</c:v>
                </c:pt>
                <c:pt idx="142">
                  <c:v>3.5170000046491623E-3</c:v>
                </c:pt>
                <c:pt idx="143">
                  <c:v>4.8055000079330057E-3</c:v>
                </c:pt>
                <c:pt idx="144">
                  <c:v>3.5290000014356337E-3</c:v>
                </c:pt>
                <c:pt idx="145">
                  <c:v>4.6805000019958243E-3</c:v>
                </c:pt>
                <c:pt idx="146">
                  <c:v>4.914500008453615E-3</c:v>
                </c:pt>
                <c:pt idx="147">
                  <c:v>5.375500004447531E-3</c:v>
                </c:pt>
                <c:pt idx="148">
                  <c:v>6.7660000058822334E-3</c:v>
                </c:pt>
                <c:pt idx="149">
                  <c:v>4.1700000001583248E-3</c:v>
                </c:pt>
                <c:pt idx="150">
                  <c:v>4.1700000001583248E-3</c:v>
                </c:pt>
                <c:pt idx="151">
                  <c:v>5.2645000032498501E-3</c:v>
                </c:pt>
                <c:pt idx="152">
                  <c:v>5.2645000032498501E-3</c:v>
                </c:pt>
                <c:pt idx="153">
                  <c:v>5.7175000038114376E-3</c:v>
                </c:pt>
                <c:pt idx="154">
                  <c:v>5.7175000038114376E-3</c:v>
                </c:pt>
                <c:pt idx="155">
                  <c:v>4.8110000061569735E-3</c:v>
                </c:pt>
                <c:pt idx="156">
                  <c:v>4.9260000014328398E-3</c:v>
                </c:pt>
                <c:pt idx="157">
                  <c:v>4.9260000014328398E-3</c:v>
                </c:pt>
                <c:pt idx="158">
                  <c:v>4.7640000047977082E-3</c:v>
                </c:pt>
                <c:pt idx="159">
                  <c:v>5.605000005743932E-3</c:v>
                </c:pt>
                <c:pt idx="160">
                  <c:v>5.5390000052284449E-3</c:v>
                </c:pt>
                <c:pt idx="161">
                  <c:v>5.2540000033332035E-3</c:v>
                </c:pt>
                <c:pt idx="162">
                  <c:v>5.9519999995245598E-3</c:v>
                </c:pt>
                <c:pt idx="163">
                  <c:v>5.5629999988013878E-3</c:v>
                </c:pt>
                <c:pt idx="164">
                  <c:v>5.3250000055413693E-3</c:v>
                </c:pt>
                <c:pt idx="165">
                  <c:v>5.2240000004530884E-3</c:v>
                </c:pt>
                <c:pt idx="166">
                  <c:v>6.3045000060810708E-3</c:v>
                </c:pt>
                <c:pt idx="167">
                  <c:v>7.3700000066310167E-3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83-4274-BF82-4C467770457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Active!$L$21:$L$988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83-4274-BF82-4C467770457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Active!$M$21:$M$988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383-4274-BF82-4C467770457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22">
                    <c:v>0</c:v>
                  </c:pt>
                  <c:pt idx="23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6">
                    <c:v>0</c:v>
                  </c:pt>
                  <c:pt idx="48">
                    <c:v>5.0000000000000001E-4</c:v>
                  </c:pt>
                  <c:pt idx="56">
                    <c:v>0</c:v>
                  </c:pt>
                  <c:pt idx="65">
                    <c:v>0</c:v>
                  </c:pt>
                  <c:pt idx="67">
                    <c:v>0</c:v>
                  </c:pt>
                  <c:pt idx="68">
                    <c:v>0</c:v>
                  </c:pt>
                  <c:pt idx="70">
                    <c:v>9.2999999999999992E-3</c:v>
                  </c:pt>
                  <c:pt idx="71">
                    <c:v>0</c:v>
                  </c:pt>
                  <c:pt idx="72">
                    <c:v>9.9000000000000008E-3</c:v>
                  </c:pt>
                  <c:pt idx="75">
                    <c:v>0</c:v>
                  </c:pt>
                  <c:pt idx="78">
                    <c:v>6.9999999999999999E-4</c:v>
                  </c:pt>
                  <c:pt idx="79">
                    <c:v>5.0000000000000001E-4</c:v>
                  </c:pt>
                  <c:pt idx="83">
                    <c:v>1E-4</c:v>
                  </c:pt>
                  <c:pt idx="84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1E-4</c:v>
                  </c:pt>
                  <c:pt idx="95">
                    <c:v>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5.9999999999999995E-4</c:v>
                  </c:pt>
                  <c:pt idx="99">
                    <c:v>0</c:v>
                  </c:pt>
                  <c:pt idx="100">
                    <c:v>8.0000000000000004E-4</c:v>
                  </c:pt>
                  <c:pt idx="101">
                    <c:v>5.0000000000000001E-4</c:v>
                  </c:pt>
                  <c:pt idx="102">
                    <c:v>3.3999999999999998E-3</c:v>
                  </c:pt>
                  <c:pt idx="103">
                    <c:v>4.0000000000000002E-4</c:v>
                  </c:pt>
                  <c:pt idx="104">
                    <c:v>5.0000000000000001E-4</c:v>
                  </c:pt>
                  <c:pt idx="105">
                    <c:v>2.9999999999999997E-4</c:v>
                  </c:pt>
                  <c:pt idx="106">
                    <c:v>1E-4</c:v>
                  </c:pt>
                  <c:pt idx="107">
                    <c:v>1.1999999999999999E-3</c:v>
                  </c:pt>
                  <c:pt idx="108">
                    <c:v>4.0000000000000002E-4</c:v>
                  </c:pt>
                  <c:pt idx="109">
                    <c:v>4.0000000000000002E-4</c:v>
                  </c:pt>
                  <c:pt idx="110">
                    <c:v>4.0000000000000002E-4</c:v>
                  </c:pt>
                  <c:pt idx="111">
                    <c:v>4.0000000000000002E-4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2.9999999999999997E-4</c:v>
                  </c:pt>
                  <c:pt idx="117">
                    <c:v>2.9999999999999997E-4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2.9999999999999997E-4</c:v>
                  </c:pt>
                  <c:pt idx="121">
                    <c:v>1.1000000000000001E-3</c:v>
                  </c:pt>
                  <c:pt idx="122">
                    <c:v>0</c:v>
                  </c:pt>
                  <c:pt idx="123">
                    <c:v>2.0000000000000001E-4</c:v>
                  </c:pt>
                  <c:pt idx="124">
                    <c:v>3.3999999999999998E-3</c:v>
                  </c:pt>
                  <c:pt idx="125">
                    <c:v>2.9999999999999997E-4</c:v>
                  </c:pt>
                  <c:pt idx="126">
                    <c:v>2.2000000000000001E-3</c:v>
                  </c:pt>
                  <c:pt idx="127">
                    <c:v>8.9999999999999998E-4</c:v>
                  </c:pt>
                  <c:pt idx="128">
                    <c:v>1E-4</c:v>
                  </c:pt>
                  <c:pt idx="129">
                    <c:v>5.5999999999999999E-3</c:v>
                  </c:pt>
                  <c:pt idx="130">
                    <c:v>2.0000000000000001E-4</c:v>
                  </c:pt>
                  <c:pt idx="131">
                    <c:v>7.3000000000000001E-3</c:v>
                  </c:pt>
                  <c:pt idx="132">
                    <c:v>2.0000000000000001E-4</c:v>
                  </c:pt>
                  <c:pt idx="133">
                    <c:v>2.9999999999999997E-4</c:v>
                  </c:pt>
                  <c:pt idx="134">
                    <c:v>7.6E-3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2.9999999999999997E-4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6.9999999999999999E-4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1.1999999999999999E-3</c:v>
                  </c:pt>
                  <c:pt idx="156">
                    <c:v>2.9999999999999997E-4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8.9999999999999998E-4</c:v>
                  </c:pt>
                  <c:pt idx="160">
                    <c:v>5.7999999999999996E-3</c:v>
                  </c:pt>
                  <c:pt idx="161">
                    <c:v>1E-4</c:v>
                  </c:pt>
                  <c:pt idx="162">
                    <c:v>2.0000000000000001E-4</c:v>
                  </c:pt>
                  <c:pt idx="163">
                    <c:v>4.0000000000000002E-4</c:v>
                  </c:pt>
                  <c:pt idx="164">
                    <c:v>2.0000000000000001E-4</c:v>
                  </c:pt>
                  <c:pt idx="165">
                    <c:v>1E-4</c:v>
                  </c:pt>
                  <c:pt idx="166">
                    <c:v>2.0000000000000001E-4</c:v>
                  </c:pt>
                  <c:pt idx="167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Active!$N$21:$N$988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383-4274-BF82-4C467770457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Active!$O$21:$O$988</c:f>
              <c:numCache>
                <c:formatCode>General</c:formatCode>
                <c:ptCount val="968"/>
                <c:pt idx="13">
                  <c:v>-7.2664335793686174E-3</c:v>
                </c:pt>
                <c:pt idx="23">
                  <c:v>-5.3549720261955236E-3</c:v>
                </c:pt>
                <c:pt idx="30">
                  <c:v>-3.5868433483023372E-3</c:v>
                </c:pt>
                <c:pt idx="31">
                  <c:v>-3.5868433483023372E-3</c:v>
                </c:pt>
                <c:pt idx="32">
                  <c:v>-3.5847040516563682E-3</c:v>
                </c:pt>
                <c:pt idx="33">
                  <c:v>-3.5847040516563682E-3</c:v>
                </c:pt>
                <c:pt idx="34">
                  <c:v>-3.3884235843887338E-3</c:v>
                </c:pt>
                <c:pt idx="35">
                  <c:v>-3.2370683466864435E-3</c:v>
                </c:pt>
                <c:pt idx="36">
                  <c:v>-3.0343699894809029E-3</c:v>
                </c:pt>
                <c:pt idx="37">
                  <c:v>-2.9824920458161605E-3</c:v>
                </c:pt>
                <c:pt idx="38">
                  <c:v>-2.8322064564368539E-3</c:v>
                </c:pt>
                <c:pt idx="39">
                  <c:v>-2.8311368081138698E-3</c:v>
                </c:pt>
                <c:pt idx="40">
                  <c:v>-2.7824678094180806E-3</c:v>
                </c:pt>
                <c:pt idx="46">
                  <c:v>-2.424135621218312E-3</c:v>
                </c:pt>
                <c:pt idx="56">
                  <c:v>-2.2690366143855757E-3</c:v>
                </c:pt>
                <c:pt idx="65">
                  <c:v>-1.8176450220861659E-3</c:v>
                </c:pt>
                <c:pt idx="67">
                  <c:v>-1.464126251339827E-3</c:v>
                </c:pt>
                <c:pt idx="68">
                  <c:v>-1.2737288498486073E-3</c:v>
                </c:pt>
                <c:pt idx="71">
                  <c:v>-1.1122119530779647E-3</c:v>
                </c:pt>
                <c:pt idx="75">
                  <c:v>-1.1090030081090116E-3</c:v>
                </c:pt>
                <c:pt idx="76">
                  <c:v>-7.0788488698986761E-4</c:v>
                </c:pt>
                <c:pt idx="77">
                  <c:v>-7.0788488698986761E-4</c:v>
                </c:pt>
                <c:pt idx="78">
                  <c:v>-7.0628041450539105E-4</c:v>
                </c:pt>
                <c:pt idx="79">
                  <c:v>-7.0628041450539105E-4</c:v>
                </c:pt>
                <c:pt idx="80">
                  <c:v>8.8669335049910199E-4</c:v>
                </c:pt>
                <c:pt idx="81">
                  <c:v>1.026015044567819E-3</c:v>
                </c:pt>
                <c:pt idx="82">
                  <c:v>1.026015044567819E-3</c:v>
                </c:pt>
                <c:pt idx="83">
                  <c:v>1.0356418794746783E-3</c:v>
                </c:pt>
                <c:pt idx="84">
                  <c:v>1.0816367573630069E-3</c:v>
                </c:pt>
                <c:pt idx="85">
                  <c:v>1.2287134017733596E-3</c:v>
                </c:pt>
                <c:pt idx="86">
                  <c:v>1.2324571709038052E-3</c:v>
                </c:pt>
                <c:pt idx="87">
                  <c:v>1.2378054125187265E-3</c:v>
                </c:pt>
                <c:pt idx="88">
                  <c:v>1.2827306420840701E-3</c:v>
                </c:pt>
                <c:pt idx="89">
                  <c:v>1.2832654662455626E-3</c:v>
                </c:pt>
                <c:pt idx="90">
                  <c:v>1.2843351145685475E-3</c:v>
                </c:pt>
                <c:pt idx="91">
                  <c:v>1.4137625616496572E-3</c:v>
                </c:pt>
                <c:pt idx="92">
                  <c:v>1.4613619120224632E-3</c:v>
                </c:pt>
                <c:pt idx="93">
                  <c:v>1.4870334717740881E-3</c:v>
                </c:pt>
                <c:pt idx="94">
                  <c:v>1.6410628302838395E-3</c:v>
                </c:pt>
                <c:pt idx="95">
                  <c:v>1.6678040383584494E-3</c:v>
                </c:pt>
                <c:pt idx="96">
                  <c:v>1.8047190237004502E-3</c:v>
                </c:pt>
                <c:pt idx="97">
                  <c:v>1.8432263633278876E-3</c:v>
                </c:pt>
                <c:pt idx="98">
                  <c:v>1.9833502936388416E-3</c:v>
                </c:pt>
                <c:pt idx="99">
                  <c:v>2.0015343151295771E-3</c:v>
                </c:pt>
                <c:pt idx="100">
                  <c:v>2.0293451715271702E-3</c:v>
                </c:pt>
                <c:pt idx="101">
                  <c:v>2.07667710981923E-3</c:v>
                </c:pt>
                <c:pt idx="102">
                  <c:v>2.2347176495401714E-3</c:v>
                </c:pt>
                <c:pt idx="103">
                  <c:v>2.2357872978631564E-3</c:v>
                </c:pt>
                <c:pt idx="104">
                  <c:v>2.3641450966212828E-3</c:v>
                </c:pt>
                <c:pt idx="105">
                  <c:v>2.4096051503481189E-3</c:v>
                </c:pt>
                <c:pt idx="106">
                  <c:v>2.4096051503481189E-3</c:v>
                </c:pt>
                <c:pt idx="107">
                  <c:v>2.438485655068697E-3</c:v>
                </c:pt>
                <c:pt idx="108">
                  <c:v>2.5609603880504097E-3</c:v>
                </c:pt>
                <c:pt idx="109">
                  <c:v>2.6096293867461989E-3</c:v>
                </c:pt>
                <c:pt idx="110">
                  <c:v>2.7604498002869972E-3</c:v>
                </c:pt>
                <c:pt idx="111">
                  <c:v>2.7748900526472853E-3</c:v>
                </c:pt>
                <c:pt idx="112">
                  <c:v>2.964217805815521E-3</c:v>
                </c:pt>
                <c:pt idx="113">
                  <c:v>2.9888197172441627E-3</c:v>
                </c:pt>
                <c:pt idx="114">
                  <c:v>3.1524759106607734E-3</c:v>
                </c:pt>
                <c:pt idx="115">
                  <c:v>3.1530107348222659E-3</c:v>
                </c:pt>
                <c:pt idx="116">
                  <c:v>3.1578241522756947E-3</c:v>
                </c:pt>
                <c:pt idx="117">
                  <c:v>3.1578241522756947E-3</c:v>
                </c:pt>
                <c:pt idx="118">
                  <c:v>3.1717295804744921E-3</c:v>
                </c:pt>
                <c:pt idx="119">
                  <c:v>3.1717295804744921E-3</c:v>
                </c:pt>
                <c:pt idx="120">
                  <c:v>3.330572356437674E-3</c:v>
                </c:pt>
                <c:pt idx="121">
                  <c:v>3.3594528611582521E-3</c:v>
                </c:pt>
                <c:pt idx="122">
                  <c:v>3.367475223580634E-3</c:v>
                </c:pt>
                <c:pt idx="123">
                  <c:v>3.5305965928357523E-3</c:v>
                </c:pt>
                <c:pt idx="124">
                  <c:v>3.5568029767488697E-3</c:v>
                </c:pt>
                <c:pt idx="125">
                  <c:v>3.5581400371526009E-3</c:v>
                </c:pt>
                <c:pt idx="126">
                  <c:v>3.5589422733948396E-3</c:v>
                </c:pt>
                <c:pt idx="127">
                  <c:v>3.5600119217178228E-3</c:v>
                </c:pt>
                <c:pt idx="128">
                  <c:v>3.5712432291091596E-3</c:v>
                </c:pt>
                <c:pt idx="129">
                  <c:v>3.5838115969042258E-3</c:v>
                </c:pt>
                <c:pt idx="130">
                  <c:v>3.7354342466872628E-3</c:v>
                </c:pt>
                <c:pt idx="131">
                  <c:v>3.7378409554139772E-3</c:v>
                </c:pt>
                <c:pt idx="132">
                  <c:v>3.9159374011908778E-3</c:v>
                </c:pt>
                <c:pt idx="133">
                  <c:v>3.9164722253523703E-3</c:v>
                </c:pt>
                <c:pt idx="134">
                  <c:v>3.9188789340790847E-3</c:v>
                </c:pt>
                <c:pt idx="135">
                  <c:v>3.9354584830853427E-3</c:v>
                </c:pt>
                <c:pt idx="136">
                  <c:v>3.9565840374642834E-3</c:v>
                </c:pt>
                <c:pt idx="137">
                  <c:v>3.9793140643277014E-3</c:v>
                </c:pt>
                <c:pt idx="138">
                  <c:v>4.0937664348870305E-3</c:v>
                </c:pt>
                <c:pt idx="139">
                  <c:v>4.1071370389243354E-3</c:v>
                </c:pt>
                <c:pt idx="140">
                  <c:v>4.1328085986759603E-3</c:v>
                </c:pt>
                <c:pt idx="141">
                  <c:v>4.139761312775359E-3</c:v>
                </c:pt>
                <c:pt idx="142">
                  <c:v>4.3162532860677822E-3</c:v>
                </c:pt>
                <c:pt idx="143">
                  <c:v>4.3207992914404665E-3</c:v>
                </c:pt>
                <c:pt idx="144">
                  <c:v>4.3440641424653771E-3</c:v>
                </c:pt>
                <c:pt idx="145">
                  <c:v>4.3609111035523814E-3</c:v>
                </c:pt>
                <c:pt idx="146">
                  <c:v>4.4753634741117104E-3</c:v>
                </c:pt>
                <c:pt idx="147">
                  <c:v>4.5186842311925783E-3</c:v>
                </c:pt>
                <c:pt idx="148">
                  <c:v>4.5456928513479327E-3</c:v>
                </c:pt>
                <c:pt idx="149">
                  <c:v>4.6975829132117159E-3</c:v>
                </c:pt>
                <c:pt idx="150">
                  <c:v>4.6975829132117159E-3</c:v>
                </c:pt>
                <c:pt idx="151">
                  <c:v>4.7160343467831959E-3</c:v>
                </c:pt>
                <c:pt idx="152">
                  <c:v>4.7160343467831959E-3</c:v>
                </c:pt>
                <c:pt idx="153">
                  <c:v>4.7229870608825946E-3</c:v>
                </c:pt>
                <c:pt idx="154">
                  <c:v>4.7229870608825946E-3</c:v>
                </c:pt>
                <c:pt idx="155">
                  <c:v>4.8906544355103972E-3</c:v>
                </c:pt>
                <c:pt idx="156">
                  <c:v>4.8986767979327809E-3</c:v>
                </c:pt>
                <c:pt idx="157">
                  <c:v>4.8986767979327809E-3</c:v>
                </c:pt>
                <c:pt idx="158">
                  <c:v>5.0580543980574535E-3</c:v>
                </c:pt>
                <c:pt idx="159">
                  <c:v>5.0906786719084772E-3</c:v>
                </c:pt>
                <c:pt idx="160">
                  <c:v>5.0981662101693683E-3</c:v>
                </c:pt>
                <c:pt idx="161">
                  <c:v>5.1061885725917503E-3</c:v>
                </c:pt>
                <c:pt idx="162">
                  <c:v>5.1372083739582982E-3</c:v>
                </c:pt>
                <c:pt idx="163">
                  <c:v>5.1537879229645563E-3</c:v>
                </c:pt>
                <c:pt idx="164">
                  <c:v>5.2618224035859791E-3</c:v>
                </c:pt>
                <c:pt idx="165">
                  <c:v>5.3040735123438621E-3</c:v>
                </c:pt>
                <c:pt idx="166">
                  <c:v>5.3257338908842952E-3</c:v>
                </c:pt>
                <c:pt idx="167">
                  <c:v>5.3393719070023464E-3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383-4274-BF82-4C467770457B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-9328</c:v>
                </c:pt>
                <c:pt idx="1">
                  <c:v>-9031</c:v>
                </c:pt>
                <c:pt idx="2">
                  <c:v>-8654</c:v>
                </c:pt>
                <c:pt idx="3">
                  <c:v>-7980</c:v>
                </c:pt>
                <c:pt idx="4">
                  <c:v>-6762</c:v>
                </c:pt>
                <c:pt idx="5">
                  <c:v>-421.5</c:v>
                </c:pt>
                <c:pt idx="6">
                  <c:v>-419.5</c:v>
                </c:pt>
                <c:pt idx="7">
                  <c:v>-417.5</c:v>
                </c:pt>
                <c:pt idx="8">
                  <c:v>-386</c:v>
                </c:pt>
                <c:pt idx="9">
                  <c:v>-383</c:v>
                </c:pt>
                <c:pt idx="10">
                  <c:v>-4</c:v>
                </c:pt>
                <c:pt idx="11">
                  <c:v>-2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2854</c:v>
                </c:pt>
                <c:pt idx="16">
                  <c:v>2855</c:v>
                </c:pt>
                <c:pt idx="17">
                  <c:v>2856</c:v>
                </c:pt>
                <c:pt idx="18">
                  <c:v>2857</c:v>
                </c:pt>
                <c:pt idx="19">
                  <c:v>2861</c:v>
                </c:pt>
                <c:pt idx="20">
                  <c:v>2863</c:v>
                </c:pt>
                <c:pt idx="21">
                  <c:v>3266.5</c:v>
                </c:pt>
                <c:pt idx="22">
                  <c:v>3574</c:v>
                </c:pt>
                <c:pt idx="23">
                  <c:v>3574</c:v>
                </c:pt>
                <c:pt idx="24">
                  <c:v>3575</c:v>
                </c:pt>
                <c:pt idx="25">
                  <c:v>5403</c:v>
                </c:pt>
                <c:pt idx="26">
                  <c:v>5497</c:v>
                </c:pt>
                <c:pt idx="27">
                  <c:v>5832.5</c:v>
                </c:pt>
                <c:pt idx="28">
                  <c:v>6217.5</c:v>
                </c:pt>
                <c:pt idx="29">
                  <c:v>6501.5</c:v>
                </c:pt>
                <c:pt idx="30">
                  <c:v>6880</c:v>
                </c:pt>
                <c:pt idx="31">
                  <c:v>6880</c:v>
                </c:pt>
                <c:pt idx="32">
                  <c:v>6884</c:v>
                </c:pt>
                <c:pt idx="33">
                  <c:v>6884</c:v>
                </c:pt>
                <c:pt idx="34">
                  <c:v>7251</c:v>
                </c:pt>
                <c:pt idx="35">
                  <c:v>7534</c:v>
                </c:pt>
                <c:pt idx="36">
                  <c:v>7913</c:v>
                </c:pt>
                <c:pt idx="37">
                  <c:v>8010</c:v>
                </c:pt>
                <c:pt idx="38">
                  <c:v>8291</c:v>
                </c:pt>
                <c:pt idx="39">
                  <c:v>8293</c:v>
                </c:pt>
                <c:pt idx="40">
                  <c:v>8384</c:v>
                </c:pt>
                <c:pt idx="41">
                  <c:v>8736</c:v>
                </c:pt>
                <c:pt idx="42">
                  <c:v>8743</c:v>
                </c:pt>
                <c:pt idx="43">
                  <c:v>9018.5</c:v>
                </c:pt>
                <c:pt idx="44">
                  <c:v>9025.5</c:v>
                </c:pt>
                <c:pt idx="45">
                  <c:v>9030.5</c:v>
                </c:pt>
                <c:pt idx="46">
                  <c:v>9054</c:v>
                </c:pt>
                <c:pt idx="47">
                  <c:v>9061</c:v>
                </c:pt>
                <c:pt idx="48">
                  <c:v>9071</c:v>
                </c:pt>
                <c:pt idx="49">
                  <c:v>9071</c:v>
                </c:pt>
                <c:pt idx="50">
                  <c:v>9073</c:v>
                </c:pt>
                <c:pt idx="51">
                  <c:v>9073</c:v>
                </c:pt>
                <c:pt idx="52">
                  <c:v>9119</c:v>
                </c:pt>
                <c:pt idx="53">
                  <c:v>9321</c:v>
                </c:pt>
                <c:pt idx="54">
                  <c:v>9321</c:v>
                </c:pt>
                <c:pt idx="55">
                  <c:v>9322</c:v>
                </c:pt>
                <c:pt idx="56">
                  <c:v>9344</c:v>
                </c:pt>
                <c:pt idx="57">
                  <c:v>9360</c:v>
                </c:pt>
                <c:pt idx="58">
                  <c:v>9410</c:v>
                </c:pt>
                <c:pt idx="59">
                  <c:v>9410</c:v>
                </c:pt>
                <c:pt idx="60">
                  <c:v>9410</c:v>
                </c:pt>
                <c:pt idx="61">
                  <c:v>9442</c:v>
                </c:pt>
                <c:pt idx="62">
                  <c:v>9807</c:v>
                </c:pt>
                <c:pt idx="63">
                  <c:v>10079</c:v>
                </c:pt>
                <c:pt idx="64">
                  <c:v>10080</c:v>
                </c:pt>
                <c:pt idx="65">
                  <c:v>10188</c:v>
                </c:pt>
                <c:pt idx="66">
                  <c:v>10841</c:v>
                </c:pt>
                <c:pt idx="67">
                  <c:v>10849</c:v>
                </c:pt>
                <c:pt idx="68">
                  <c:v>11205</c:v>
                </c:pt>
                <c:pt idx="69">
                  <c:v>11209</c:v>
                </c:pt>
                <c:pt idx="70">
                  <c:v>11507</c:v>
                </c:pt>
                <c:pt idx="71">
                  <c:v>11507</c:v>
                </c:pt>
                <c:pt idx="72">
                  <c:v>11507</c:v>
                </c:pt>
                <c:pt idx="73">
                  <c:v>11512</c:v>
                </c:pt>
                <c:pt idx="74">
                  <c:v>11512</c:v>
                </c:pt>
                <c:pt idx="75">
                  <c:v>11513</c:v>
                </c:pt>
                <c:pt idx="76">
                  <c:v>12263</c:v>
                </c:pt>
                <c:pt idx="77">
                  <c:v>12263</c:v>
                </c:pt>
                <c:pt idx="78">
                  <c:v>12266</c:v>
                </c:pt>
                <c:pt idx="79">
                  <c:v>12266</c:v>
                </c:pt>
                <c:pt idx="80">
                  <c:v>15244.5</c:v>
                </c:pt>
                <c:pt idx="81">
                  <c:v>15505</c:v>
                </c:pt>
                <c:pt idx="82">
                  <c:v>15505</c:v>
                </c:pt>
                <c:pt idx="83">
                  <c:v>15523</c:v>
                </c:pt>
                <c:pt idx="84">
                  <c:v>15609</c:v>
                </c:pt>
                <c:pt idx="85">
                  <c:v>15884</c:v>
                </c:pt>
                <c:pt idx="86">
                  <c:v>15891</c:v>
                </c:pt>
                <c:pt idx="87">
                  <c:v>15901</c:v>
                </c:pt>
                <c:pt idx="88">
                  <c:v>15985</c:v>
                </c:pt>
                <c:pt idx="89">
                  <c:v>15986</c:v>
                </c:pt>
                <c:pt idx="90">
                  <c:v>15988</c:v>
                </c:pt>
                <c:pt idx="91">
                  <c:v>16230</c:v>
                </c:pt>
                <c:pt idx="92">
                  <c:v>16319</c:v>
                </c:pt>
                <c:pt idx="93">
                  <c:v>16367</c:v>
                </c:pt>
                <c:pt idx="94">
                  <c:v>16655</c:v>
                </c:pt>
                <c:pt idx="95">
                  <c:v>16705</c:v>
                </c:pt>
                <c:pt idx="96">
                  <c:v>16961</c:v>
                </c:pt>
                <c:pt idx="97">
                  <c:v>17033</c:v>
                </c:pt>
                <c:pt idx="98">
                  <c:v>17295</c:v>
                </c:pt>
                <c:pt idx="99">
                  <c:v>17329</c:v>
                </c:pt>
                <c:pt idx="100">
                  <c:v>17381</c:v>
                </c:pt>
                <c:pt idx="101">
                  <c:v>17469.5</c:v>
                </c:pt>
                <c:pt idx="102">
                  <c:v>17765</c:v>
                </c:pt>
                <c:pt idx="103">
                  <c:v>17767</c:v>
                </c:pt>
                <c:pt idx="104">
                  <c:v>18007</c:v>
                </c:pt>
                <c:pt idx="105">
                  <c:v>18092</c:v>
                </c:pt>
                <c:pt idx="106">
                  <c:v>18092</c:v>
                </c:pt>
                <c:pt idx="107">
                  <c:v>18146</c:v>
                </c:pt>
                <c:pt idx="108">
                  <c:v>18375</c:v>
                </c:pt>
                <c:pt idx="109">
                  <c:v>18466</c:v>
                </c:pt>
                <c:pt idx="110">
                  <c:v>18748</c:v>
                </c:pt>
                <c:pt idx="111">
                  <c:v>18775</c:v>
                </c:pt>
                <c:pt idx="112">
                  <c:v>19129</c:v>
                </c:pt>
                <c:pt idx="113">
                  <c:v>19175</c:v>
                </c:pt>
                <c:pt idx="114">
                  <c:v>19481</c:v>
                </c:pt>
                <c:pt idx="115">
                  <c:v>19482</c:v>
                </c:pt>
                <c:pt idx="116">
                  <c:v>19491</c:v>
                </c:pt>
                <c:pt idx="117">
                  <c:v>19491</c:v>
                </c:pt>
                <c:pt idx="118">
                  <c:v>19517</c:v>
                </c:pt>
                <c:pt idx="119">
                  <c:v>19517</c:v>
                </c:pt>
                <c:pt idx="120">
                  <c:v>19814</c:v>
                </c:pt>
                <c:pt idx="121">
                  <c:v>19868</c:v>
                </c:pt>
                <c:pt idx="122">
                  <c:v>19883</c:v>
                </c:pt>
                <c:pt idx="123">
                  <c:v>20188</c:v>
                </c:pt>
                <c:pt idx="124">
                  <c:v>20237</c:v>
                </c:pt>
                <c:pt idx="125">
                  <c:v>20239.5</c:v>
                </c:pt>
                <c:pt idx="126">
                  <c:v>20241</c:v>
                </c:pt>
                <c:pt idx="127">
                  <c:v>20243</c:v>
                </c:pt>
                <c:pt idx="128">
                  <c:v>20264</c:v>
                </c:pt>
                <c:pt idx="129">
                  <c:v>20287.5</c:v>
                </c:pt>
                <c:pt idx="130">
                  <c:v>20571</c:v>
                </c:pt>
                <c:pt idx="131">
                  <c:v>20575.5</c:v>
                </c:pt>
                <c:pt idx="132">
                  <c:v>20908.5</c:v>
                </c:pt>
                <c:pt idx="133">
                  <c:v>20909.5</c:v>
                </c:pt>
                <c:pt idx="134">
                  <c:v>20914</c:v>
                </c:pt>
                <c:pt idx="135">
                  <c:v>20945</c:v>
                </c:pt>
                <c:pt idx="136">
                  <c:v>20984.5</c:v>
                </c:pt>
                <c:pt idx="137">
                  <c:v>21027</c:v>
                </c:pt>
                <c:pt idx="138">
                  <c:v>21241</c:v>
                </c:pt>
                <c:pt idx="139">
                  <c:v>21266</c:v>
                </c:pt>
                <c:pt idx="140">
                  <c:v>21314</c:v>
                </c:pt>
                <c:pt idx="141">
                  <c:v>21327</c:v>
                </c:pt>
                <c:pt idx="142">
                  <c:v>21657</c:v>
                </c:pt>
                <c:pt idx="143">
                  <c:v>21665.5</c:v>
                </c:pt>
                <c:pt idx="144">
                  <c:v>21709</c:v>
                </c:pt>
                <c:pt idx="145">
                  <c:v>21740.5</c:v>
                </c:pt>
                <c:pt idx="146">
                  <c:v>21954.5</c:v>
                </c:pt>
                <c:pt idx="147">
                  <c:v>22035.5</c:v>
                </c:pt>
                <c:pt idx="148">
                  <c:v>22086</c:v>
                </c:pt>
                <c:pt idx="149">
                  <c:v>22370</c:v>
                </c:pt>
                <c:pt idx="150">
                  <c:v>22370</c:v>
                </c:pt>
                <c:pt idx="151">
                  <c:v>22404.5</c:v>
                </c:pt>
                <c:pt idx="152">
                  <c:v>22404.5</c:v>
                </c:pt>
                <c:pt idx="153">
                  <c:v>22417.5</c:v>
                </c:pt>
                <c:pt idx="154">
                  <c:v>22417.5</c:v>
                </c:pt>
                <c:pt idx="155">
                  <c:v>22731</c:v>
                </c:pt>
                <c:pt idx="156">
                  <c:v>22746</c:v>
                </c:pt>
                <c:pt idx="157">
                  <c:v>22746</c:v>
                </c:pt>
                <c:pt idx="158">
                  <c:v>23044</c:v>
                </c:pt>
                <c:pt idx="159">
                  <c:v>23105</c:v>
                </c:pt>
                <c:pt idx="160">
                  <c:v>23119</c:v>
                </c:pt>
                <c:pt idx="161">
                  <c:v>23134</c:v>
                </c:pt>
                <c:pt idx="162">
                  <c:v>23192</c:v>
                </c:pt>
                <c:pt idx="163">
                  <c:v>23223</c:v>
                </c:pt>
                <c:pt idx="164">
                  <c:v>23425</c:v>
                </c:pt>
                <c:pt idx="165">
                  <c:v>23504</c:v>
                </c:pt>
                <c:pt idx="166">
                  <c:v>23544.5</c:v>
                </c:pt>
                <c:pt idx="167">
                  <c:v>23570</c:v>
                </c:pt>
              </c:numCache>
            </c:numRef>
          </c:xVal>
          <c:yVal>
            <c:numRef>
              <c:f>Active!$U$21:$U$988</c:f>
              <c:numCache>
                <c:formatCode>General</c:formatCode>
                <c:ptCount val="968"/>
                <c:pt idx="3">
                  <c:v>-2.6379999999335269E-2</c:v>
                </c:pt>
                <c:pt idx="7">
                  <c:v>-3.9317499999015126E-2</c:v>
                </c:pt>
                <c:pt idx="8">
                  <c:v>4.9334000003000256E-2</c:v>
                </c:pt>
                <c:pt idx="9">
                  <c:v>3.7777000005007721E-2</c:v>
                </c:pt>
                <c:pt idx="45">
                  <c:v>-4.8629499993694481E-2</c:v>
                </c:pt>
                <c:pt idx="121">
                  <c:v>0.16090799999801675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383-4274-BF82-4C4677704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183264"/>
        <c:axId val="1"/>
      </c:scatterChart>
      <c:valAx>
        <c:axId val="660183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73997573974751"/>
              <c:y val="0.84084336304808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919484702093397E-2"/>
              <c:y val="0.37237331820008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1832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264123989332249"/>
          <c:y val="0.92192475940507435"/>
          <c:w val="0.7632862075815402"/>
          <c:h val="6.00603753359658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DS And -- O-C Diagr</a:t>
            </a:r>
          </a:p>
        </c:rich>
      </c:tx>
      <c:layout>
        <c:manualLayout>
          <c:xMode val="edge"/>
          <c:yMode val="edge"/>
          <c:x val="0.41448931116389548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83610451306407E-2"/>
          <c:y val="0.11294117647058824"/>
          <c:w val="0.89904988123515439"/>
          <c:h val="0.77176470588235291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Q_fit!$D$21:$D$455</c:f>
              <c:numCache>
                <c:formatCode>General</c:formatCode>
                <c:ptCount val="435"/>
                <c:pt idx="0">
                  <c:v>-0.93279999999999996</c:v>
                </c:pt>
                <c:pt idx="1">
                  <c:v>-0.90310000000000001</c:v>
                </c:pt>
                <c:pt idx="2">
                  <c:v>-0.86539999999999995</c:v>
                </c:pt>
                <c:pt idx="3">
                  <c:v>-0.67620000000000002</c:v>
                </c:pt>
                <c:pt idx="4">
                  <c:v>-4.215E-2</c:v>
                </c:pt>
                <c:pt idx="5">
                  <c:v>-4.1950000000000001E-2</c:v>
                </c:pt>
                <c:pt idx="6">
                  <c:v>-4.0000000000000002E-4</c:v>
                </c:pt>
                <c:pt idx="7">
                  <c:v>-2.0000000000000001E-4</c:v>
                </c:pt>
                <c:pt idx="8">
                  <c:v>-1E-4</c:v>
                </c:pt>
                <c:pt idx="9">
                  <c:v>0</c:v>
                </c:pt>
                <c:pt idx="10">
                  <c:v>0</c:v>
                </c:pt>
                <c:pt idx="11">
                  <c:v>0.28539999999999999</c:v>
                </c:pt>
                <c:pt idx="12">
                  <c:v>0.28549999999999998</c:v>
                </c:pt>
                <c:pt idx="13">
                  <c:v>0.28560000000000002</c:v>
                </c:pt>
                <c:pt idx="14">
                  <c:v>0.28570000000000001</c:v>
                </c:pt>
                <c:pt idx="15">
                  <c:v>0.28610000000000002</c:v>
                </c:pt>
                <c:pt idx="16">
                  <c:v>0.2863</c:v>
                </c:pt>
                <c:pt idx="17">
                  <c:v>0.32665</c:v>
                </c:pt>
                <c:pt idx="18">
                  <c:v>0.3574</c:v>
                </c:pt>
                <c:pt idx="19">
                  <c:v>0.3574</c:v>
                </c:pt>
                <c:pt idx="20">
                  <c:v>0.35749999999999998</c:v>
                </c:pt>
                <c:pt idx="21">
                  <c:v>0.5403</c:v>
                </c:pt>
                <c:pt idx="22">
                  <c:v>0.54969999999999997</c:v>
                </c:pt>
                <c:pt idx="23">
                  <c:v>0.58325000000000005</c:v>
                </c:pt>
                <c:pt idx="24">
                  <c:v>0.62175000000000002</c:v>
                </c:pt>
                <c:pt idx="25">
                  <c:v>0.65015000000000001</c:v>
                </c:pt>
                <c:pt idx="26">
                  <c:v>0.68799999999999994</c:v>
                </c:pt>
                <c:pt idx="27">
                  <c:v>0.68799999999999994</c:v>
                </c:pt>
                <c:pt idx="28">
                  <c:v>0.68840000000000001</c:v>
                </c:pt>
                <c:pt idx="29">
                  <c:v>0.68840000000000001</c:v>
                </c:pt>
                <c:pt idx="30">
                  <c:v>0.72509999999999997</c:v>
                </c:pt>
                <c:pt idx="31">
                  <c:v>0.75339999999999996</c:v>
                </c:pt>
                <c:pt idx="32">
                  <c:v>0.7913</c:v>
                </c:pt>
                <c:pt idx="33">
                  <c:v>0.80100000000000005</c:v>
                </c:pt>
                <c:pt idx="34">
                  <c:v>0.82909999999999995</c:v>
                </c:pt>
                <c:pt idx="35">
                  <c:v>0.82930000000000004</c:v>
                </c:pt>
                <c:pt idx="36">
                  <c:v>0.83840000000000003</c:v>
                </c:pt>
                <c:pt idx="37">
                  <c:v>0.87360000000000004</c:v>
                </c:pt>
                <c:pt idx="38">
                  <c:v>0.87429999999999997</c:v>
                </c:pt>
                <c:pt idx="39">
                  <c:v>0.90185000000000004</c:v>
                </c:pt>
                <c:pt idx="40">
                  <c:v>0.90254999999999996</c:v>
                </c:pt>
                <c:pt idx="41">
                  <c:v>0.90539999999999998</c:v>
                </c:pt>
                <c:pt idx="42">
                  <c:v>0.90610000000000002</c:v>
                </c:pt>
                <c:pt idx="43">
                  <c:v>0.90710000000000002</c:v>
                </c:pt>
                <c:pt idx="44">
                  <c:v>0.90710000000000002</c:v>
                </c:pt>
                <c:pt idx="45">
                  <c:v>0.9073</c:v>
                </c:pt>
                <c:pt idx="46">
                  <c:v>0.9073</c:v>
                </c:pt>
                <c:pt idx="47">
                  <c:v>0.91190000000000004</c:v>
                </c:pt>
                <c:pt idx="48">
                  <c:v>0.93210000000000004</c:v>
                </c:pt>
                <c:pt idx="49">
                  <c:v>0.93210000000000004</c:v>
                </c:pt>
                <c:pt idx="50">
                  <c:v>0.93220000000000003</c:v>
                </c:pt>
                <c:pt idx="51">
                  <c:v>0.93440000000000001</c:v>
                </c:pt>
                <c:pt idx="52">
                  <c:v>0.93600000000000005</c:v>
                </c:pt>
                <c:pt idx="53">
                  <c:v>0.94099999999999995</c:v>
                </c:pt>
                <c:pt idx="54">
                  <c:v>0.94099999999999995</c:v>
                </c:pt>
                <c:pt idx="55">
                  <c:v>0.94099999999999995</c:v>
                </c:pt>
                <c:pt idx="56">
                  <c:v>0.94420000000000004</c:v>
                </c:pt>
                <c:pt idx="57">
                  <c:v>0.98070000000000002</c:v>
                </c:pt>
                <c:pt idx="58">
                  <c:v>1.0079</c:v>
                </c:pt>
                <c:pt idx="59">
                  <c:v>1.008</c:v>
                </c:pt>
                <c:pt idx="60">
                  <c:v>1.0187999999999999</c:v>
                </c:pt>
                <c:pt idx="61">
                  <c:v>1.0841000000000001</c:v>
                </c:pt>
                <c:pt idx="62">
                  <c:v>1.0849</c:v>
                </c:pt>
                <c:pt idx="63">
                  <c:v>1.1205000000000001</c:v>
                </c:pt>
                <c:pt idx="64">
                  <c:v>1.1209</c:v>
                </c:pt>
                <c:pt idx="65">
                  <c:v>1.1507000000000001</c:v>
                </c:pt>
                <c:pt idx="66">
                  <c:v>1.1507000000000001</c:v>
                </c:pt>
                <c:pt idx="67">
                  <c:v>1.1507000000000001</c:v>
                </c:pt>
                <c:pt idx="68">
                  <c:v>1.1512</c:v>
                </c:pt>
                <c:pt idx="69">
                  <c:v>1.1512</c:v>
                </c:pt>
                <c:pt idx="70">
                  <c:v>1.1513</c:v>
                </c:pt>
                <c:pt idx="71">
                  <c:v>1.2262999999999999</c:v>
                </c:pt>
                <c:pt idx="72">
                  <c:v>1.2262999999999999</c:v>
                </c:pt>
                <c:pt idx="73">
                  <c:v>1.2265999999999999</c:v>
                </c:pt>
                <c:pt idx="74">
                  <c:v>1.2265999999999999</c:v>
                </c:pt>
                <c:pt idx="75">
                  <c:v>1.5244500000000001</c:v>
                </c:pt>
                <c:pt idx="76">
                  <c:v>1.5505</c:v>
                </c:pt>
                <c:pt idx="77">
                  <c:v>1.5505</c:v>
                </c:pt>
                <c:pt idx="78">
                  <c:v>1.5523</c:v>
                </c:pt>
                <c:pt idx="79">
                  <c:v>1.5609</c:v>
                </c:pt>
                <c:pt idx="80">
                  <c:v>1.5884</c:v>
                </c:pt>
                <c:pt idx="81">
                  <c:v>1.5891</c:v>
                </c:pt>
                <c:pt idx="82">
                  <c:v>1.5901000000000001</c:v>
                </c:pt>
                <c:pt idx="83">
                  <c:v>1.5985</c:v>
                </c:pt>
                <c:pt idx="84">
                  <c:v>1.5986</c:v>
                </c:pt>
                <c:pt idx="85">
                  <c:v>1.5988</c:v>
                </c:pt>
                <c:pt idx="86">
                  <c:v>1.623</c:v>
                </c:pt>
                <c:pt idx="87">
                  <c:v>1.6318999999999999</c:v>
                </c:pt>
                <c:pt idx="88">
                  <c:v>1.6367</c:v>
                </c:pt>
                <c:pt idx="89">
                  <c:v>1.6655</c:v>
                </c:pt>
                <c:pt idx="90">
                  <c:v>1.6705000000000001</c:v>
                </c:pt>
                <c:pt idx="91">
                  <c:v>1.6960999999999999</c:v>
                </c:pt>
                <c:pt idx="92">
                  <c:v>1.7033</c:v>
                </c:pt>
                <c:pt idx="93">
                  <c:v>1.7295</c:v>
                </c:pt>
                <c:pt idx="94">
                  <c:v>1.7329000000000001</c:v>
                </c:pt>
                <c:pt idx="95">
                  <c:v>1.7381</c:v>
                </c:pt>
                <c:pt idx="96">
                  <c:v>1.74695</c:v>
                </c:pt>
                <c:pt idx="97">
                  <c:v>1.7765</c:v>
                </c:pt>
                <c:pt idx="98">
                  <c:v>1.7766999999999999</c:v>
                </c:pt>
                <c:pt idx="99">
                  <c:v>1.8007</c:v>
                </c:pt>
                <c:pt idx="100">
                  <c:v>1.8091999999999999</c:v>
                </c:pt>
                <c:pt idx="101">
                  <c:v>1.8091999999999999</c:v>
                </c:pt>
                <c:pt idx="102">
                  <c:v>1.8146</c:v>
                </c:pt>
                <c:pt idx="103">
                  <c:v>1.8374999999999999</c:v>
                </c:pt>
                <c:pt idx="104">
                  <c:v>1.8466</c:v>
                </c:pt>
                <c:pt idx="105">
                  <c:v>1.8748</c:v>
                </c:pt>
                <c:pt idx="106">
                  <c:v>1.8774999999999999</c:v>
                </c:pt>
                <c:pt idx="107">
                  <c:v>1.9129</c:v>
                </c:pt>
                <c:pt idx="108">
                  <c:v>1.9175</c:v>
                </c:pt>
                <c:pt idx="109">
                  <c:v>1.9480999999999999</c:v>
                </c:pt>
                <c:pt idx="110">
                  <c:v>1.9481999999999999</c:v>
                </c:pt>
                <c:pt idx="111">
                  <c:v>1.9491000000000001</c:v>
                </c:pt>
                <c:pt idx="112">
                  <c:v>1.9517</c:v>
                </c:pt>
                <c:pt idx="113">
                  <c:v>1.9517</c:v>
                </c:pt>
                <c:pt idx="114">
                  <c:v>1.9814000000000001</c:v>
                </c:pt>
                <c:pt idx="115">
                  <c:v>1.9883</c:v>
                </c:pt>
                <c:pt idx="116">
                  <c:v>2.0188000000000001</c:v>
                </c:pt>
                <c:pt idx="117">
                  <c:v>2.0236999999999998</c:v>
                </c:pt>
                <c:pt idx="118">
                  <c:v>2.0239500000000001</c:v>
                </c:pt>
                <c:pt idx="119">
                  <c:v>2.0240999999999998</c:v>
                </c:pt>
                <c:pt idx="120">
                  <c:v>2.0243000000000002</c:v>
                </c:pt>
                <c:pt idx="121">
                  <c:v>2.0264000000000002</c:v>
                </c:pt>
                <c:pt idx="122">
                  <c:v>2.0287500000000001</c:v>
                </c:pt>
                <c:pt idx="123">
                  <c:v>2.0571000000000002</c:v>
                </c:pt>
                <c:pt idx="124">
                  <c:v>2.05755</c:v>
                </c:pt>
                <c:pt idx="125">
                  <c:v>2.0908500000000001</c:v>
                </c:pt>
                <c:pt idx="126">
                  <c:v>2.0909499999999999</c:v>
                </c:pt>
                <c:pt idx="127">
                  <c:v>2.0914000000000001</c:v>
                </c:pt>
                <c:pt idx="128">
                  <c:v>2.0945</c:v>
                </c:pt>
                <c:pt idx="129">
                  <c:v>2.0984500000000001</c:v>
                </c:pt>
                <c:pt idx="130">
                  <c:v>2.1027</c:v>
                </c:pt>
                <c:pt idx="131">
                  <c:v>2.1240999999999999</c:v>
                </c:pt>
                <c:pt idx="132">
                  <c:v>2.1314000000000002</c:v>
                </c:pt>
                <c:pt idx="133">
                  <c:v>2.1326999999999998</c:v>
                </c:pt>
              </c:numCache>
            </c:numRef>
          </c:xVal>
          <c:yVal>
            <c:numRef>
              <c:f>Q_fit!$E$21:$E$455</c:f>
              <c:numCache>
                <c:formatCode>General</c:formatCode>
                <c:ptCount val="435"/>
                <c:pt idx="0">
                  <c:v>1.2232000000949483E-2</c:v>
                </c:pt>
                <c:pt idx="1">
                  <c:v>1.708899999721325E-2</c:v>
                </c:pt>
                <c:pt idx="2">
                  <c:v>1.0426000004372327E-2</c:v>
                </c:pt>
                <c:pt idx="3">
                  <c:v>7.4779999995371327E-3</c:v>
                </c:pt>
                <c:pt idx="4">
                  <c:v>1.2758500008203555E-2</c:v>
                </c:pt>
                <c:pt idx="5">
                  <c:v>-8.2794999980251305E-3</c:v>
                </c:pt>
                <c:pt idx="6">
                  <c:v>1.6075999999884516E-2</c:v>
                </c:pt>
                <c:pt idx="7">
                  <c:v>-1.9961999998486135E-2</c:v>
                </c:pt>
                <c:pt idx="8">
                  <c:v>4.5190000018919818E-3</c:v>
                </c:pt>
                <c:pt idx="9">
                  <c:v>-9.9999999656574801E-4</c:v>
                </c:pt>
                <c:pt idx="10">
                  <c:v>0</c:v>
                </c:pt>
                <c:pt idx="11">
                  <c:v>1.5774000006786082E-2</c:v>
                </c:pt>
                <c:pt idx="12">
                  <c:v>-7.4499999755062163E-4</c:v>
                </c:pt>
                <c:pt idx="13">
                  <c:v>1.6735999997763429E-2</c:v>
                </c:pt>
                <c:pt idx="14">
                  <c:v>1.1216999999305699E-2</c:v>
                </c:pt>
                <c:pt idx="15">
                  <c:v>1.4141000006929971E-2</c:v>
                </c:pt>
                <c:pt idx="16">
                  <c:v>-1.3896999997086823E-2</c:v>
                </c:pt>
                <c:pt idx="17">
                  <c:v>1.2686499998380896E-2</c:v>
                </c:pt>
                <c:pt idx="18">
                  <c:v>-3.9059999980963767E-3</c:v>
                </c:pt>
                <c:pt idx="19">
                  <c:v>-1.905999997688923E-3</c:v>
                </c:pt>
                <c:pt idx="20">
                  <c:v>5.7499999820720404E-4</c:v>
                </c:pt>
                <c:pt idx="21">
                  <c:v>3.1843000004300848E-2</c:v>
                </c:pt>
                <c:pt idx="22">
                  <c:v>-5.4299999465001747E-4</c:v>
                </c:pt>
                <c:pt idx="23">
                  <c:v>2.0932499995979015E-2</c:v>
                </c:pt>
                <c:pt idx="24">
                  <c:v>-8.8249999680556357E-4</c:v>
                </c:pt>
                <c:pt idx="25">
                  <c:v>-1.2784999998984858E-3</c:v>
                </c:pt>
                <c:pt idx="26">
                  <c:v>2.0280000004277099E-2</c:v>
                </c:pt>
                <c:pt idx="27">
                  <c:v>2.628000000549946E-2</c:v>
                </c:pt>
                <c:pt idx="28">
                  <c:v>7.2040000086417422E-3</c:v>
                </c:pt>
                <c:pt idx="29">
                  <c:v>7.2040000086417422E-3</c:v>
                </c:pt>
                <c:pt idx="30">
                  <c:v>2.2731000004569069E-2</c:v>
                </c:pt>
                <c:pt idx="31">
                  <c:v>2.8540000057546422E-3</c:v>
                </c:pt>
                <c:pt idx="32">
                  <c:v>1.5300000086426735E-4</c:v>
                </c:pt>
                <c:pt idx="33">
                  <c:v>4.8100000058184378E-3</c:v>
                </c:pt>
                <c:pt idx="34">
                  <c:v>1.9710000051418319E-3</c:v>
                </c:pt>
                <c:pt idx="35">
                  <c:v>1.9330000068293884E-3</c:v>
                </c:pt>
                <c:pt idx="36">
                  <c:v>-2.2959999987506308E-3</c:v>
                </c:pt>
                <c:pt idx="37">
                  <c:v>1.9015999998373445E-2</c:v>
                </c:pt>
                <c:pt idx="38">
                  <c:v>-1.361699999688426E-2</c:v>
                </c:pt>
                <c:pt idx="39">
                  <c:v>3.9850000030128285E-4</c:v>
                </c:pt>
                <c:pt idx="40">
                  <c:v>3.9655000000493601E-3</c:v>
                </c:pt>
                <c:pt idx="41">
                  <c:v>1.4974000005167909E-2</c:v>
                </c:pt>
                <c:pt idx="42">
                  <c:v>6.7409999974188395E-3</c:v>
                </c:pt>
                <c:pt idx="43">
                  <c:v>9.5100000180536881E-4</c:v>
                </c:pt>
                <c:pt idx="44">
                  <c:v>1.0951000003842637E-2</c:v>
                </c:pt>
                <c:pt idx="45">
                  <c:v>1.9130000073346309E-3</c:v>
                </c:pt>
                <c:pt idx="46">
                  <c:v>1.9130000073346309E-3</c:v>
                </c:pt>
                <c:pt idx="47">
                  <c:v>-4.7609999965061434E-3</c:v>
                </c:pt>
                <c:pt idx="48">
                  <c:v>-1.9598999999288935E-2</c:v>
                </c:pt>
                <c:pt idx="49">
                  <c:v>1.1401000003388617E-2</c:v>
                </c:pt>
                <c:pt idx="50">
                  <c:v>2.8820000006817281E-3</c:v>
                </c:pt>
                <c:pt idx="51">
                  <c:v>-2.3535999993328005E-2</c:v>
                </c:pt>
                <c:pt idx="52">
                  <c:v>-3.3999999868683517E-4</c:v>
                </c:pt>
                <c:pt idx="53">
                  <c:v>1.0000003385357559E-5</c:v>
                </c:pt>
                <c:pt idx="54">
                  <c:v>2.1000000560889021E-4</c:v>
                </c:pt>
                <c:pt idx="55">
                  <c:v>2.1000000560889021E-4</c:v>
                </c:pt>
                <c:pt idx="56">
                  <c:v>7.0200000482145697E-4</c:v>
                </c:pt>
                <c:pt idx="57">
                  <c:v>2.1670000060112216E-3</c:v>
                </c:pt>
                <c:pt idx="58">
                  <c:v>-2.2000999997544568E-2</c:v>
                </c:pt>
                <c:pt idx="59">
                  <c:v>-2.1519999994779937E-2</c:v>
                </c:pt>
                <c:pt idx="60">
                  <c:v>-6.5719999984139577E-3</c:v>
                </c:pt>
                <c:pt idx="61">
                  <c:v>2.0520999998552725E-2</c:v>
                </c:pt>
                <c:pt idx="62">
                  <c:v>3.6900000122841448E-4</c:v>
                </c:pt>
                <c:pt idx="63">
                  <c:v>1.4605000003939494E-2</c:v>
                </c:pt>
                <c:pt idx="64">
                  <c:v>-8.4709999937331304E-3</c:v>
                </c:pt>
                <c:pt idx="65">
                  <c:v>9.2670000085490756E-3</c:v>
                </c:pt>
                <c:pt idx="66">
                  <c:v>9.6670000057201833E-3</c:v>
                </c:pt>
                <c:pt idx="67">
                  <c:v>9.9670000054175034E-3</c:v>
                </c:pt>
                <c:pt idx="68">
                  <c:v>-4.727999992610421E-3</c:v>
                </c:pt>
                <c:pt idx="69">
                  <c:v>-4.727999992610421E-3</c:v>
                </c:pt>
                <c:pt idx="70">
                  <c:v>-2.246999996714294E-3</c:v>
                </c:pt>
                <c:pt idx="71">
                  <c:v>9.0300000010756776E-4</c:v>
                </c:pt>
                <c:pt idx="72">
                  <c:v>1.1030000023311004E-3</c:v>
                </c:pt>
                <c:pt idx="73">
                  <c:v>2.2460000036517158E-3</c:v>
                </c:pt>
                <c:pt idx="74">
                  <c:v>5.0459999984013848E-3</c:v>
                </c:pt>
                <c:pt idx="75">
                  <c:v>1.0450000263517722E-4</c:v>
                </c:pt>
                <c:pt idx="76">
                  <c:v>-9.0949999939766712E-3</c:v>
                </c:pt>
                <c:pt idx="77">
                  <c:v>-4.094999996596016E-3</c:v>
                </c:pt>
                <c:pt idx="78">
                  <c:v>1.8629999976838008E-3</c:v>
                </c:pt>
                <c:pt idx="79">
                  <c:v>-7.1000002208165824E-5</c:v>
                </c:pt>
                <c:pt idx="80">
                  <c:v>-7.9600000026402995E-4</c:v>
                </c:pt>
                <c:pt idx="81">
                  <c:v>1.8710000003920868E-3</c:v>
                </c:pt>
                <c:pt idx="82">
                  <c:v>6.809999977122061E-4</c:v>
                </c:pt>
                <c:pt idx="83">
                  <c:v>3.7850000007892959E-3</c:v>
                </c:pt>
                <c:pt idx="84">
                  <c:v>1.0660000043571927E-3</c:v>
                </c:pt>
                <c:pt idx="85">
                  <c:v>2.0280000098864548E-3</c:v>
                </c:pt>
                <c:pt idx="86">
                  <c:v>4.3300000033923425E-3</c:v>
                </c:pt>
                <c:pt idx="87">
                  <c:v>2.6389999984530732E-3</c:v>
                </c:pt>
                <c:pt idx="88">
                  <c:v>1.5270000076270662E-3</c:v>
                </c:pt>
                <c:pt idx="89">
                  <c:v>6.5500000346219167E-4</c:v>
                </c:pt>
                <c:pt idx="90">
                  <c:v>1.4050000027054921E-3</c:v>
                </c:pt>
                <c:pt idx="91">
                  <c:v>-7.589999950141646E-4</c:v>
                </c:pt>
                <c:pt idx="92">
                  <c:v>8.7300000450341031E-4</c:v>
                </c:pt>
                <c:pt idx="93">
                  <c:v>1.295000001846347E-3</c:v>
                </c:pt>
                <c:pt idx="94">
                  <c:v>9.2490000097313896E-3</c:v>
                </c:pt>
                <c:pt idx="95">
                  <c:v>5.6100000801961869E-4</c:v>
                </c:pt>
                <c:pt idx="96">
                  <c:v>5.3950000437907875E-4</c:v>
                </c:pt>
                <c:pt idx="97">
                  <c:v>3.6499999987427145E-4</c:v>
                </c:pt>
                <c:pt idx="98">
                  <c:v>2.2270000044954941E-3</c:v>
                </c:pt>
                <c:pt idx="99">
                  <c:v>1.2670000069192611E-3</c:v>
                </c:pt>
                <c:pt idx="100">
                  <c:v>1.4520000040647574E-3</c:v>
                </c:pt>
                <c:pt idx="101">
                  <c:v>2.3520000031567179E-3</c:v>
                </c:pt>
                <c:pt idx="102">
                  <c:v>2.4259999991045333E-3</c:v>
                </c:pt>
                <c:pt idx="103">
                  <c:v>1.7750000042724423E-3</c:v>
                </c:pt>
                <c:pt idx="104">
                  <c:v>-5.3999996453057975E-5</c:v>
                </c:pt>
                <c:pt idx="105">
                  <c:v>2.0880000010947697E-3</c:v>
                </c:pt>
                <c:pt idx="106">
                  <c:v>7.4999996286351234E-5</c:v>
                </c:pt>
                <c:pt idx="107">
                  <c:v>3.0490000062854961E-3</c:v>
                </c:pt>
                <c:pt idx="108">
                  <c:v>4.0750000043772161E-3</c:v>
                </c:pt>
                <c:pt idx="109">
                  <c:v>8.4609999976237305E-3</c:v>
                </c:pt>
                <c:pt idx="110">
                  <c:v>3.8420000055339187E-3</c:v>
                </c:pt>
                <c:pt idx="111">
                  <c:v>2.2710000048391521E-3</c:v>
                </c:pt>
                <c:pt idx="112">
                  <c:v>3.5770000031334348E-3</c:v>
                </c:pt>
                <c:pt idx="113">
                  <c:v>3.5770000031334348E-3</c:v>
                </c:pt>
                <c:pt idx="114">
                  <c:v>3.7340000053518452E-3</c:v>
                </c:pt>
                <c:pt idx="115">
                  <c:v>7.7229999951669015E-3</c:v>
                </c:pt>
                <c:pt idx="116">
                  <c:v>3.1280000112019479E-3</c:v>
                </c:pt>
                <c:pt idx="117">
                  <c:v>-2.5029999960679561E-3</c:v>
                </c:pt>
                <c:pt idx="118">
                  <c:v>3.1995000099414028E-3</c:v>
                </c:pt>
                <c:pt idx="119">
                  <c:v>2.921000006608665E-3</c:v>
                </c:pt>
                <c:pt idx="120">
                  <c:v>1.9730000058189034E-3</c:v>
                </c:pt>
                <c:pt idx="121">
                  <c:v>2.8840000013587996E-3</c:v>
                </c:pt>
                <c:pt idx="122">
                  <c:v>2.7875000014319085E-3</c:v>
                </c:pt>
                <c:pt idx="123">
                  <c:v>2.8510000047390349E-3</c:v>
                </c:pt>
                <c:pt idx="124">
                  <c:v>2.7154999988852069E-3</c:v>
                </c:pt>
                <c:pt idx="125">
                  <c:v>2.9885000039939769E-3</c:v>
                </c:pt>
                <c:pt idx="126">
                  <c:v>3.1694999997853301E-3</c:v>
                </c:pt>
                <c:pt idx="127">
                  <c:v>5.3340000013122335E-3</c:v>
                </c:pt>
                <c:pt idx="128">
                  <c:v>2.2450000105891377E-3</c:v>
                </c:pt>
                <c:pt idx="129">
                  <c:v>3.9445000002160668E-3</c:v>
                </c:pt>
                <c:pt idx="130">
                  <c:v>3.2869999995455146E-3</c:v>
                </c:pt>
                <c:pt idx="131">
                  <c:v>4.3210000003455207E-3</c:v>
                </c:pt>
                <c:pt idx="132">
                  <c:v>3.6340000006021E-3</c:v>
                </c:pt>
                <c:pt idx="133">
                  <c:v>3.2870000068214722E-3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7D-4856-A45D-07789433CE68}"/>
            </c:ext>
          </c:extLst>
        </c:ser>
        <c:ser>
          <c:idx val="1"/>
          <c:order val="1"/>
          <c:tx>
            <c:strRef>
              <c:f>Q_fit!$V$1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Q_fit!$U$2:$U$28</c:f>
              <c:numCache>
                <c:formatCode>General</c:formatCode>
                <c:ptCount val="27"/>
                <c:pt idx="0">
                  <c:v>-6</c:v>
                </c:pt>
                <c:pt idx="1">
                  <c:v>-5.5</c:v>
                </c:pt>
                <c:pt idx="2">
                  <c:v>-5</c:v>
                </c:pt>
                <c:pt idx="3">
                  <c:v>-4.5</c:v>
                </c:pt>
                <c:pt idx="4">
                  <c:v>-4</c:v>
                </c:pt>
                <c:pt idx="5">
                  <c:v>-3.5</c:v>
                </c:pt>
                <c:pt idx="6">
                  <c:v>-3</c:v>
                </c:pt>
                <c:pt idx="7">
                  <c:v>-2.5</c:v>
                </c:pt>
                <c:pt idx="8">
                  <c:v>-2</c:v>
                </c:pt>
                <c:pt idx="9">
                  <c:v>-1.5</c:v>
                </c:pt>
                <c:pt idx="10">
                  <c:v>-1</c:v>
                </c:pt>
                <c:pt idx="11">
                  <c:v>-0.5</c:v>
                </c:pt>
                <c:pt idx="12">
                  <c:v>0</c:v>
                </c:pt>
                <c:pt idx="13">
                  <c:v>0.5</c:v>
                </c:pt>
                <c:pt idx="14">
                  <c:v>1</c:v>
                </c:pt>
                <c:pt idx="15">
                  <c:v>1.5</c:v>
                </c:pt>
                <c:pt idx="16">
                  <c:v>2</c:v>
                </c:pt>
                <c:pt idx="17">
                  <c:v>2.5</c:v>
                </c:pt>
                <c:pt idx="18">
                  <c:v>3</c:v>
                </c:pt>
                <c:pt idx="19">
                  <c:v>3.5</c:v>
                </c:pt>
                <c:pt idx="20">
                  <c:v>4</c:v>
                </c:pt>
                <c:pt idx="21">
                  <c:v>4.5</c:v>
                </c:pt>
                <c:pt idx="22">
                  <c:v>5</c:v>
                </c:pt>
                <c:pt idx="23">
                  <c:v>5.5</c:v>
                </c:pt>
                <c:pt idx="24">
                  <c:v>6</c:v>
                </c:pt>
                <c:pt idx="25">
                  <c:v>6.5</c:v>
                </c:pt>
                <c:pt idx="26">
                  <c:v>7</c:v>
                </c:pt>
              </c:numCache>
            </c:numRef>
          </c:xVal>
          <c:yVal>
            <c:numRef>
              <c:f>Q_fit!$V$2:$V$28</c:f>
              <c:numCache>
                <c:formatCode>General</c:formatCode>
                <c:ptCount val="27"/>
                <c:pt idx="0">
                  <c:v>8.1568470017345199E-2</c:v>
                </c:pt>
                <c:pt idx="1">
                  <c:v>7.1491215236646921E-2</c:v>
                </c:pt>
                <c:pt idx="2">
                  <c:v>6.2099819746520499E-2</c:v>
                </c:pt>
                <c:pt idx="3">
                  <c:v>5.3394283546965925E-2</c:v>
                </c:pt>
                <c:pt idx="4">
                  <c:v>4.5374606637983199E-2</c:v>
                </c:pt>
                <c:pt idx="5">
                  <c:v>3.8040789019572328E-2</c:v>
                </c:pt>
                <c:pt idx="6">
                  <c:v>3.1392830691733306E-2</c:v>
                </c:pt>
                <c:pt idx="7">
                  <c:v>2.5430731654466139E-2</c:v>
                </c:pt>
                <c:pt idx="8">
                  <c:v>2.015449190777082E-2</c:v>
                </c:pt>
                <c:pt idx="9">
                  <c:v>1.5564111451647355E-2</c:v>
                </c:pt>
                <c:pt idx="10">
                  <c:v>1.1659590286095742E-2</c:v>
                </c:pt>
                <c:pt idx="11">
                  <c:v>8.4409284111159819E-3</c:v>
                </c:pt>
                <c:pt idx="12">
                  <c:v>5.908125826708072E-3</c:v>
                </c:pt>
                <c:pt idx="13">
                  <c:v>4.0611825328720139E-3</c:v>
                </c:pt>
                <c:pt idx="14">
                  <c:v>2.9000985296078084E-3</c:v>
                </c:pt>
                <c:pt idx="15">
                  <c:v>2.4248738169154547E-3</c:v>
                </c:pt>
                <c:pt idx="16">
                  <c:v>2.6355083947949519E-3</c:v>
                </c:pt>
                <c:pt idx="17">
                  <c:v>3.5320022632463009E-3</c:v>
                </c:pt>
                <c:pt idx="18">
                  <c:v>5.1143554222695033E-3</c:v>
                </c:pt>
                <c:pt idx="19">
                  <c:v>7.3825678718645576E-3</c:v>
                </c:pt>
                <c:pt idx="20">
                  <c:v>1.033663961203146E-2</c:v>
                </c:pt>
                <c:pt idx="21">
                  <c:v>1.3976570642770218E-2</c:v>
                </c:pt>
                <c:pt idx="22">
                  <c:v>1.8302360964080826E-2</c:v>
                </c:pt>
                <c:pt idx="23">
                  <c:v>2.3314010575963287E-2</c:v>
                </c:pt>
                <c:pt idx="24">
                  <c:v>2.9011519478417597E-2</c:v>
                </c:pt>
                <c:pt idx="25">
                  <c:v>3.5394887671443762E-2</c:v>
                </c:pt>
                <c:pt idx="26">
                  <c:v>4.2464115155041782E-2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7D-4856-A45D-07789433C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821952"/>
        <c:axId val="1"/>
      </c:scatterChart>
      <c:valAx>
        <c:axId val="266821952"/>
        <c:scaling>
          <c:orientation val="minMax"/>
          <c:max val="2.5"/>
          <c:min val="-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Cycle/10^n</a:t>
                </a:r>
              </a:p>
            </c:rich>
          </c:tx>
          <c:layout>
            <c:manualLayout>
              <c:xMode val="edge"/>
              <c:yMode val="edge"/>
              <c:x val="0.68052256532066513"/>
              <c:y val="0.936470588235294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</a:t>
                </a:r>
              </a:p>
            </c:rich>
          </c:tx>
          <c:layout>
            <c:manualLayout>
              <c:xMode val="edge"/>
              <c:yMode val="edge"/>
              <c:x val="5.9382422802850355E-3"/>
              <c:y val="0.468235294117647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82195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1116389548693585"/>
          <c:y val="0.93647058823529417"/>
          <c:w val="0.13420427553444181"/>
          <c:h val="5.176470588235293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0</xdr:row>
      <xdr:rowOff>38100</xdr:rowOff>
    </xdr:from>
    <xdr:to>
      <xdr:col>18</xdr:col>
      <xdr:colOff>57149</xdr:colOff>
      <xdr:row>18</xdr:row>
      <xdr:rowOff>85725</xdr:rowOff>
    </xdr:to>
    <xdr:graphicFrame macro="">
      <xdr:nvGraphicFramePr>
        <xdr:cNvPr id="1035" name="Chart 2">
          <a:extLst>
            <a:ext uri="{FF2B5EF4-FFF2-40B4-BE49-F238E27FC236}">
              <a16:creationId xmlns:a16="http://schemas.microsoft.com/office/drawing/2014/main" id="{463237C4-24BB-594E-AAA0-6C7C6C55CD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228600</xdr:colOff>
      <xdr:row>0</xdr:row>
      <xdr:rowOff>47624</xdr:rowOff>
    </xdr:from>
    <xdr:to>
      <xdr:col>26</xdr:col>
      <xdr:colOff>504825</xdr:colOff>
      <xdr:row>18</xdr:row>
      <xdr:rowOff>66674</xdr:rowOff>
    </xdr:to>
    <xdr:graphicFrame macro="">
      <xdr:nvGraphicFramePr>
        <xdr:cNvPr id="1037" name="Chart 7">
          <a:extLst>
            <a:ext uri="{FF2B5EF4-FFF2-40B4-BE49-F238E27FC236}">
              <a16:creationId xmlns:a16="http://schemas.microsoft.com/office/drawing/2014/main" id="{BCBF24FF-D196-4DD0-F72A-F4EF864C0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57150</xdr:rowOff>
    </xdr:from>
    <xdr:to>
      <xdr:col>13</xdr:col>
      <xdr:colOff>85725</xdr:colOff>
      <xdr:row>20</xdr:row>
      <xdr:rowOff>133350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6CFAE524-EEE9-8A1F-0F7C-21A88E544F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20</xdr:row>
      <xdr:rowOff>142875</xdr:rowOff>
    </xdr:from>
    <xdr:to>
      <xdr:col>19</xdr:col>
      <xdr:colOff>114300</xdr:colOff>
      <xdr:row>45</xdr:row>
      <xdr:rowOff>142875</xdr:rowOff>
    </xdr:to>
    <xdr:graphicFrame macro="">
      <xdr:nvGraphicFramePr>
        <xdr:cNvPr id="51203" name="Chart 1">
          <a:extLst>
            <a:ext uri="{FF2B5EF4-FFF2-40B4-BE49-F238E27FC236}">
              <a16:creationId xmlns:a16="http://schemas.microsoft.com/office/drawing/2014/main" id="{37EEE92D-75B1-78B1-D0E0-15F39E3C4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://cdsbib.u-strasbg.fr/cgi-bin/cdsbib?1990RMxAA..21..381G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s://www.aavso.org/ejaavso" TargetMode="External"/><Relationship Id="rId42" Type="http://schemas.openxmlformats.org/officeDocument/2006/relationships/hyperlink" Target="http://cdsbib.u-strasbg.fr/cgi-bin/cdsbib?1990RMxAA..21..381G" TargetMode="External"/><Relationship Id="rId47" Type="http://schemas.openxmlformats.org/officeDocument/2006/relationships/hyperlink" Target="http://cdsbib.u-strasbg.fr/cgi-bin/cdsbib?1990RMxAA..21..381G" TargetMode="External"/><Relationship Id="rId50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vsolj.cetus-net.org/bulletin.html" TargetMode="External"/><Relationship Id="rId38" Type="http://schemas.openxmlformats.org/officeDocument/2006/relationships/hyperlink" Target="http://cdsbib.u-strasbg.fr/cgi-bin/cdsbib?1990RMxAA..21..381G" TargetMode="External"/><Relationship Id="rId46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cdsbib.u-strasbg.fr/cgi-bin/cdsbib?1990RMxAA..21..381G" TargetMode="External"/><Relationship Id="rId32" Type="http://schemas.openxmlformats.org/officeDocument/2006/relationships/hyperlink" Target="https://www.aavso.org/ejaavso" TargetMode="External"/><Relationship Id="rId37" Type="http://schemas.openxmlformats.org/officeDocument/2006/relationships/hyperlink" Target="https://www.aavso.org/ejaavso" TargetMode="External"/><Relationship Id="rId40" Type="http://schemas.openxmlformats.org/officeDocument/2006/relationships/hyperlink" Target="http://cdsbib.u-strasbg.fr/cgi-bin/cdsbib?1990RMxAA..21..381G" TargetMode="External"/><Relationship Id="rId45" Type="http://schemas.openxmlformats.org/officeDocument/2006/relationships/hyperlink" Target="http://vsolj.cetus-net.org/bulletin.html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vsolj.cetus-net.org/bulletin.html" TargetMode="External"/><Relationship Id="rId28" Type="http://schemas.openxmlformats.org/officeDocument/2006/relationships/hyperlink" Target="http://vsolj.cetus-net.org/bulletin.html" TargetMode="External"/><Relationship Id="rId36" Type="http://schemas.openxmlformats.org/officeDocument/2006/relationships/hyperlink" Target="http://cdsbib.u-strasbg.fr/cgi-bin/cdsbib?1990RMxAA..21..381G" TargetMode="External"/><Relationship Id="rId49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4" Type="http://schemas.openxmlformats.org/officeDocument/2006/relationships/hyperlink" Target="http://cdsbib.u-strasbg.fr/cgi-bin/cdsbib?1990RMxAA..21..381G" TargetMode="External"/><Relationship Id="rId52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Relationship Id="rId43" Type="http://schemas.openxmlformats.org/officeDocument/2006/relationships/hyperlink" Target="http://cdsbib.u-strasbg.fr/cgi-bin/cdsbib?1990RMxAA..21..381G" TargetMode="External"/><Relationship Id="rId48" Type="http://schemas.openxmlformats.org/officeDocument/2006/relationships/hyperlink" Target="http://cdsbib.u-strasbg.fr/cgi-bin/cdsbib?1990RMxAA..21..381G" TargetMode="External"/><Relationship Id="rId8" Type="http://schemas.openxmlformats.org/officeDocument/2006/relationships/hyperlink" Target="http://vsolj.cetus-net.org/bulletin.html" TargetMode="External"/><Relationship Id="rId51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3423" TargetMode="External"/><Relationship Id="rId13" Type="http://schemas.openxmlformats.org/officeDocument/2006/relationships/hyperlink" Target="http://www.konkoly.hu/cgi-bin/IBVS?4097" TargetMode="External"/><Relationship Id="rId18" Type="http://schemas.openxmlformats.org/officeDocument/2006/relationships/hyperlink" Target="http://www.konkoly.hu/cgi-bin/IBVS?5592" TargetMode="External"/><Relationship Id="rId26" Type="http://schemas.openxmlformats.org/officeDocument/2006/relationships/hyperlink" Target="http://www.bav-astro.de/sfs/BAVM_link.php?BAVMnr=201" TargetMode="External"/><Relationship Id="rId3" Type="http://schemas.openxmlformats.org/officeDocument/2006/relationships/hyperlink" Target="http://www.bav-astro.de/sfs/BAVM_link.php?BAVMnr=38" TargetMode="External"/><Relationship Id="rId21" Type="http://schemas.openxmlformats.org/officeDocument/2006/relationships/hyperlink" Target="http://www.konkoly.hu/cgi-bin/IBVS?5760" TargetMode="External"/><Relationship Id="rId34" Type="http://schemas.openxmlformats.org/officeDocument/2006/relationships/hyperlink" Target="http://www.bav-astro.de/sfs/BAVM_link.php?BAVMnr=234" TargetMode="External"/><Relationship Id="rId7" Type="http://schemas.openxmlformats.org/officeDocument/2006/relationships/hyperlink" Target="http://www.bav-astro.de/sfs/BAVM_link.php?BAVMnr=52" TargetMode="External"/><Relationship Id="rId12" Type="http://schemas.openxmlformats.org/officeDocument/2006/relationships/hyperlink" Target="http://www.konkoly.hu/cgi-bin/IBVS?4097" TargetMode="External"/><Relationship Id="rId17" Type="http://schemas.openxmlformats.org/officeDocument/2006/relationships/hyperlink" Target="http://www.konkoly.hu/cgi-bin/IBVS?5493" TargetMode="External"/><Relationship Id="rId25" Type="http://schemas.openxmlformats.org/officeDocument/2006/relationships/hyperlink" Target="http://www.konkoly.hu/cgi-bin/IBVS?5814" TargetMode="External"/><Relationship Id="rId33" Type="http://schemas.openxmlformats.org/officeDocument/2006/relationships/hyperlink" Target="http://vsolj.cetus-net.org/vsoljno55.pdf" TargetMode="External"/><Relationship Id="rId2" Type="http://schemas.openxmlformats.org/officeDocument/2006/relationships/hyperlink" Target="http://www.bav-astro.de/sfs/BAVM_link.php?BAVMnr=38" TargetMode="External"/><Relationship Id="rId16" Type="http://schemas.openxmlformats.org/officeDocument/2006/relationships/hyperlink" Target="http://vsolj.cetus-net.org/no40.pdf" TargetMode="External"/><Relationship Id="rId20" Type="http://schemas.openxmlformats.org/officeDocument/2006/relationships/hyperlink" Target="http://www.bav-astro.de/sfs/BAVM_link.php?BAVMnr=178" TargetMode="External"/><Relationship Id="rId29" Type="http://schemas.openxmlformats.org/officeDocument/2006/relationships/hyperlink" Target="http://www.konkoly.hu/cgi-bin/IBVS?5920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bav-astro.de/sfs/BAVM_link.php?BAVMnr=43" TargetMode="External"/><Relationship Id="rId11" Type="http://schemas.openxmlformats.org/officeDocument/2006/relationships/hyperlink" Target="http://www.bav-astro.de/sfs/BAVM_link.php?BAVMnr=60" TargetMode="External"/><Relationship Id="rId24" Type="http://schemas.openxmlformats.org/officeDocument/2006/relationships/hyperlink" Target="http://www.aavso.org/sites/default/files/jaavso/v36n2/171.pdf" TargetMode="External"/><Relationship Id="rId32" Type="http://schemas.openxmlformats.org/officeDocument/2006/relationships/hyperlink" Target="http://www.bav-astro.de/sfs/BAVM_link.php?BAVMnr=225" TargetMode="External"/><Relationship Id="rId37" Type="http://schemas.openxmlformats.org/officeDocument/2006/relationships/hyperlink" Target="http://www.bav-astro.de/sfs/BAVM_link.php?BAVMnr=239" TargetMode="External"/><Relationship Id="rId5" Type="http://schemas.openxmlformats.org/officeDocument/2006/relationships/hyperlink" Target="http://www.bav-astro.de/sfs/BAVM_link.php?BAVMnr=43" TargetMode="External"/><Relationship Id="rId15" Type="http://schemas.openxmlformats.org/officeDocument/2006/relationships/hyperlink" Target="http://vsolj.cetus-net.org/no40.pdf" TargetMode="External"/><Relationship Id="rId23" Type="http://schemas.openxmlformats.org/officeDocument/2006/relationships/hyperlink" Target="http://www.aavso.org/sites/default/files/jaavso/v36n2/171.pdf" TargetMode="External"/><Relationship Id="rId28" Type="http://schemas.openxmlformats.org/officeDocument/2006/relationships/hyperlink" Target="http://www.konkoly.hu/cgi-bin/IBVS?5871" TargetMode="External"/><Relationship Id="rId36" Type="http://schemas.openxmlformats.org/officeDocument/2006/relationships/hyperlink" Target="http://www.bav-astro.de/sfs/BAVM_link.php?BAVMnr=234" TargetMode="External"/><Relationship Id="rId10" Type="http://schemas.openxmlformats.org/officeDocument/2006/relationships/hyperlink" Target="http://www.bav-astro.de/sfs/BAVM_link.php?BAVMnr=60" TargetMode="External"/><Relationship Id="rId19" Type="http://schemas.openxmlformats.org/officeDocument/2006/relationships/hyperlink" Target="http://www.bav-astro.de/sfs/BAVM_link.php?BAVMnr=178" TargetMode="External"/><Relationship Id="rId31" Type="http://schemas.openxmlformats.org/officeDocument/2006/relationships/hyperlink" Target="http://www.bav-astro.de/sfs/BAVM_link.php?BAVMnr=225" TargetMode="External"/><Relationship Id="rId4" Type="http://schemas.openxmlformats.org/officeDocument/2006/relationships/hyperlink" Target="http://www.bav-astro.de/sfs/BAVM_link.php?BAVMnr=38" TargetMode="External"/><Relationship Id="rId9" Type="http://schemas.openxmlformats.org/officeDocument/2006/relationships/hyperlink" Target="http://www.bav-astro.de/sfs/BAVM_link.php?BAVMnr=56" TargetMode="External"/><Relationship Id="rId14" Type="http://schemas.openxmlformats.org/officeDocument/2006/relationships/hyperlink" Target="http://www.konkoly.hu/cgi-bin/IBVS?5040" TargetMode="External"/><Relationship Id="rId22" Type="http://schemas.openxmlformats.org/officeDocument/2006/relationships/hyperlink" Target="http://www.bav-astro.de/sfs/BAVM_link.php?BAVMnr=183" TargetMode="External"/><Relationship Id="rId27" Type="http://schemas.openxmlformats.org/officeDocument/2006/relationships/hyperlink" Target="http://www.aavso.org/sites/default/files/jaavso/v36n2/186.pdf" TargetMode="External"/><Relationship Id="rId30" Type="http://schemas.openxmlformats.org/officeDocument/2006/relationships/hyperlink" Target="http://vsolj.cetus-net.org/vsoljno51.pdf" TargetMode="External"/><Relationship Id="rId35" Type="http://schemas.openxmlformats.org/officeDocument/2006/relationships/hyperlink" Target="http://www.bav-astro.de/sfs/BAVM_link.php?BAVMnr=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36"/>
  <sheetViews>
    <sheetView tabSelected="1" workbookViewId="0">
      <pane xSplit="13" ySplit="21" topLeftCell="N166" activePane="bottomRight" state="frozen"/>
      <selection pane="topRight" activeCell="N1" sqref="N1"/>
      <selection pane="bottomLeft" activeCell="A22" sqref="A22"/>
      <selection pane="bottomRight" activeCell="F9" sqref="F9"/>
    </sheetView>
  </sheetViews>
  <sheetFormatPr defaultColWidth="10.28515625" defaultRowHeight="12.75" x14ac:dyDescent="0.2"/>
  <cols>
    <col min="1" max="1" width="15.85546875" style="138" customWidth="1"/>
    <col min="2" max="2" width="5.140625" style="138" customWidth="1"/>
    <col min="3" max="3" width="14.28515625" style="139" customWidth="1"/>
    <col min="4" max="4" width="9.42578125" style="139" customWidth="1"/>
    <col min="5" max="5" width="10.28515625" style="138" customWidth="1"/>
    <col min="6" max="6" width="16.140625" style="138" customWidth="1"/>
    <col min="7" max="7" width="8.140625" style="138" customWidth="1"/>
    <col min="8" max="14" width="8.5703125" style="138" customWidth="1"/>
    <col min="15" max="15" width="8" style="138" customWidth="1"/>
    <col min="16" max="16" width="7.7109375" style="138" customWidth="1"/>
    <col min="17" max="17" width="9.85546875" style="138" customWidth="1"/>
    <col min="18" max="18" width="9.140625" style="138" customWidth="1"/>
    <col min="19" max="19" width="10.42578125" style="138" bestFit="1" customWidth="1"/>
    <col min="20" max="20" width="12.42578125" style="138" bestFit="1" customWidth="1"/>
  </cols>
  <sheetData>
    <row r="1" spans="1:23" ht="21" thickBot="1" x14ac:dyDescent="0.35">
      <c r="A1" s="5" t="s">
        <v>151</v>
      </c>
      <c r="B1"/>
      <c r="C1" s="9"/>
      <c r="D1" s="9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V1" s="1" t="s">
        <v>101</v>
      </c>
      <c r="W1" s="3" t="s">
        <v>113</v>
      </c>
    </row>
    <row r="2" spans="1:23" x14ac:dyDescent="0.2">
      <c r="A2" t="s">
        <v>115</v>
      </c>
      <c r="B2" t="s">
        <v>118</v>
      </c>
      <c r="C2" s="9"/>
      <c r="D2" s="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V2" s="47">
        <v>-15000</v>
      </c>
      <c r="W2" s="47">
        <f t="shared" ref="W2:W17" si="0">+D$11+D$12*V2+D$13*V2^2</f>
        <v>1.6450922361214884E-2</v>
      </c>
    </row>
    <row r="3" spans="1:23" ht="13.5" thickBot="1" x14ac:dyDescent="0.25">
      <c r="A3"/>
      <c r="B3"/>
      <c r="C3" s="9" t="s">
        <v>119</v>
      </c>
      <c r="D3" s="9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V3" s="47">
        <v>-14000</v>
      </c>
      <c r="W3" s="47">
        <f t="shared" si="0"/>
        <v>1.5535327552471402E-2</v>
      </c>
    </row>
    <row r="4" spans="1:23" ht="14.25" thickTop="1" thickBot="1" x14ac:dyDescent="0.25">
      <c r="A4" s="2" t="s">
        <v>92</v>
      </c>
      <c r="B4"/>
      <c r="C4" s="10">
        <v>36142.400999999998</v>
      </c>
      <c r="D4" s="11">
        <v>1.0105189999999999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V4" s="47">
        <v>-13000</v>
      </c>
      <c r="W4" s="47">
        <f t="shared" si="0"/>
        <v>1.4650627524130872E-2</v>
      </c>
    </row>
    <row r="5" spans="1:23" ht="13.5" thickTop="1" x14ac:dyDescent="0.2">
      <c r="A5" s="15" t="s">
        <v>158</v>
      </c>
      <c r="B5" s="7"/>
      <c r="C5" s="131">
        <v>-9.5</v>
      </c>
      <c r="D5" s="107" t="s">
        <v>159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V5" s="47">
        <v>-12000</v>
      </c>
      <c r="W5" s="47">
        <f t="shared" si="0"/>
        <v>1.3796822276193296E-2</v>
      </c>
    </row>
    <row r="6" spans="1:23" x14ac:dyDescent="0.2">
      <c r="A6" s="2" t="s">
        <v>93</v>
      </c>
      <c r="B6"/>
      <c r="C6" s="13"/>
      <c r="D6" s="9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V6" s="47">
        <v>-11000</v>
      </c>
      <c r="W6" s="47">
        <f t="shared" si="0"/>
        <v>1.2973911808658674E-2</v>
      </c>
    </row>
    <row r="7" spans="1:23" x14ac:dyDescent="0.2">
      <c r="A7" t="s">
        <v>94</v>
      </c>
      <c r="B7"/>
      <c r="C7" s="9">
        <v>36142.400999999998</v>
      </c>
      <c r="D7" s="9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V7" s="47">
        <v>-10000</v>
      </c>
      <c r="W7" s="47">
        <f t="shared" si="0"/>
        <v>1.2181896121527007E-2</v>
      </c>
    </row>
    <row r="8" spans="1:23" x14ac:dyDescent="0.2">
      <c r="A8" t="s">
        <v>95</v>
      </c>
      <c r="B8"/>
      <c r="C8" s="9">
        <v>1.0105189999999999</v>
      </c>
      <c r="D8" s="12" t="s">
        <v>120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V8" s="47">
        <v>-9000</v>
      </c>
      <c r="W8" s="47">
        <f t="shared" si="0"/>
        <v>1.142077521479829E-2</v>
      </c>
    </row>
    <row r="9" spans="1:23" x14ac:dyDescent="0.2">
      <c r="A9" s="22" t="s">
        <v>163</v>
      </c>
      <c r="B9"/>
      <c r="C9" s="12">
        <v>77</v>
      </c>
      <c r="D9" s="21" t="str">
        <f>"F"&amp;C9</f>
        <v>F77</v>
      </c>
      <c r="E9" s="6" t="str">
        <f>"G"&amp;C9</f>
        <v>G77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V9" s="47">
        <v>-8000</v>
      </c>
      <c r="W9" s="47">
        <f t="shared" si="0"/>
        <v>1.0690549088472527E-2</v>
      </c>
    </row>
    <row r="10" spans="1:23" ht="13.5" thickBot="1" x14ac:dyDescent="0.25">
      <c r="A10" s="7"/>
      <c r="B10" s="7"/>
      <c r="C10" s="14" t="s">
        <v>111</v>
      </c>
      <c r="D10" s="14" t="s">
        <v>112</v>
      </c>
      <c r="E10" s="7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V10" s="47">
        <v>-7000</v>
      </c>
      <c r="W10" s="47">
        <f t="shared" si="0"/>
        <v>9.9912177425497163E-3</v>
      </c>
    </row>
    <row r="11" spans="1:23" x14ac:dyDescent="0.2">
      <c r="A11" s="7" t="s">
        <v>107</v>
      </c>
      <c r="B11" s="7"/>
      <c r="C11" s="21">
        <f ca="1">INTERCEPT(INDIRECT($E$9):G981,INDIRECT($D$9):F981)</f>
        <v>-7.2664335793686174E-3</v>
      </c>
      <c r="D11" s="9">
        <f>+E11*F11</f>
        <v>5.9609521723727301E-3</v>
      </c>
      <c r="E11" s="49">
        <v>5.9609521723727301E-3</v>
      </c>
      <c r="F11">
        <v>1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V11" s="47">
        <v>-6000</v>
      </c>
      <c r="W11" s="47">
        <f t="shared" si="0"/>
        <v>9.32278117702986E-3</v>
      </c>
    </row>
    <row r="12" spans="1:23" x14ac:dyDescent="0.2">
      <c r="A12" s="7" t="s">
        <v>108</v>
      </c>
      <c r="B12" s="7"/>
      <c r="C12" s="21">
        <f ca="1">SLOPE(INDIRECT($E$9):G981,INDIRECT($D$9):F981)</f>
        <v>5.3482416149219192E-7</v>
      </c>
      <c r="D12" s="9">
        <f>+E12*F12</f>
        <v>-4.6762049290066235E-7</v>
      </c>
      <c r="E12" s="50">
        <v>-4.6762049290066231E-3</v>
      </c>
      <c r="F12" s="51">
        <v>1E-4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V12" s="47">
        <v>-5000</v>
      </c>
      <c r="W12" s="47">
        <f t="shared" si="0"/>
        <v>8.6852393919129543E-3</v>
      </c>
    </row>
    <row r="13" spans="1:23" ht="13.5" thickBot="1" x14ac:dyDescent="0.25">
      <c r="A13" s="7" t="s">
        <v>110</v>
      </c>
      <c r="B13" s="7"/>
      <c r="C13" s="9" t="s">
        <v>105</v>
      </c>
      <c r="D13" s="9">
        <f>+E13*F13</f>
        <v>1.5447390201476522E-11</v>
      </c>
      <c r="E13" s="52">
        <v>1.5447390201476523E-3</v>
      </c>
      <c r="F13" s="51">
        <v>1E-8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V13" s="47">
        <v>-4000</v>
      </c>
      <c r="W13" s="47">
        <f t="shared" si="0"/>
        <v>8.0785923871990045E-3</v>
      </c>
    </row>
    <row r="14" spans="1:23" ht="13.5" thickBot="1" x14ac:dyDescent="0.25">
      <c r="A14" s="7" t="s">
        <v>13</v>
      </c>
      <c r="B14" s="7"/>
      <c r="C14" s="107"/>
      <c r="D14" s="113">
        <f>2*D13*365.24/C8</f>
        <v>1.1166548668926136E-8</v>
      </c>
      <c r="E14">
        <f>SUM(T21:T950)</f>
        <v>1.4033713061496877E-3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V14" s="47">
        <v>-3000</v>
      </c>
      <c r="W14" s="47">
        <f t="shared" si="0"/>
        <v>7.5028401628880054E-3</v>
      </c>
    </row>
    <row r="15" spans="1:23" x14ac:dyDescent="0.2">
      <c r="A15" s="16" t="s">
        <v>109</v>
      </c>
      <c r="B15" s="7"/>
      <c r="C15" s="108">
        <f ca="1">(C7+C11)+(C8+C12)*INT(MAX(F21:F3522))</f>
        <v>59960.339169371902</v>
      </c>
      <c r="D15" s="108">
        <f>+C7+INT(MAX(F21:F1588))*C8+D11+D12*INT(MAX(F21:F4023))+D13*INT(MAX(F21:F4050)^2)</f>
        <v>59960.337350855996</v>
      </c>
      <c r="E15" s="17" t="s">
        <v>181</v>
      </c>
      <c r="F15" s="24">
        <v>1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V15" s="47">
        <v>-2000</v>
      </c>
      <c r="W15" s="47">
        <f t="shared" si="0"/>
        <v>6.9579827189799603E-3</v>
      </c>
    </row>
    <row r="16" spans="1:23" x14ac:dyDescent="0.2">
      <c r="A16" s="19" t="s">
        <v>96</v>
      </c>
      <c r="B16" s="7"/>
      <c r="C16" s="109">
        <f ca="1">+C8+C12</f>
        <v>1.0105195348241613</v>
      </c>
      <c r="D16" s="108">
        <f>+C8+D12+2*D13*MAX(F21:F896)</f>
        <v>1.010519260569481</v>
      </c>
      <c r="E16" s="17" t="s">
        <v>160</v>
      </c>
      <c r="F16" s="25">
        <f ca="1">NOW()+15018.5+$C$5/24</f>
        <v>60314.600425462959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V16" s="47">
        <v>-1000</v>
      </c>
      <c r="W16" s="47">
        <f t="shared" si="0"/>
        <v>6.4440200554748686E-3</v>
      </c>
    </row>
    <row r="17" spans="1:23" ht="13.5" thickBot="1" x14ac:dyDescent="0.25">
      <c r="A17" s="17" t="s">
        <v>152</v>
      </c>
      <c r="B17" s="7"/>
      <c r="C17" s="132">
        <f>COUNT(C21:C2180)</f>
        <v>168</v>
      </c>
      <c r="D17" s="114"/>
      <c r="E17" s="17" t="s">
        <v>182</v>
      </c>
      <c r="F17" s="18">
        <f ca="1">ROUND(2*(F16-$C$7)/$C$8,0)/2+F15</f>
        <v>23921.5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V17" s="47">
        <v>0</v>
      </c>
      <c r="W17" s="47">
        <f t="shared" si="0"/>
        <v>5.9609521723727301E-3</v>
      </c>
    </row>
    <row r="18" spans="1:23" ht="14.25" thickTop="1" thickBot="1" x14ac:dyDescent="0.25">
      <c r="A18" s="2" t="s">
        <v>11</v>
      </c>
      <c r="B18"/>
      <c r="C18" s="110">
        <f ca="1">+C15</f>
        <v>59960.339169371902</v>
      </c>
      <c r="D18" s="115">
        <f ca="1">C16</f>
        <v>1.0105195348241613</v>
      </c>
      <c r="E18" s="17" t="s">
        <v>161</v>
      </c>
      <c r="F18" s="6">
        <f ca="1">ROUND(2*(F16-$C$15)/$C$16,0)/2+F15</f>
        <v>351.5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V18" s="47">
        <v>1000</v>
      </c>
      <c r="W18" s="47">
        <f t="shared" ref="W18:W27" si="1">+D$11+D$12*V18+D$13*V18^2</f>
        <v>5.508779069673544E-3</v>
      </c>
    </row>
    <row r="19" spans="1:23" ht="13.5" thickBot="1" x14ac:dyDescent="0.25">
      <c r="A19" s="2" t="s">
        <v>12</v>
      </c>
      <c r="B19"/>
      <c r="C19" s="111">
        <f>+D15</f>
        <v>59960.337350855996</v>
      </c>
      <c r="D19" s="116">
        <f>+D16</f>
        <v>1.010519260569481</v>
      </c>
      <c r="E19" s="17" t="s">
        <v>162</v>
      </c>
      <c r="F19" s="20">
        <f ca="1">+$C$15+$C$16*F18-15018.5-$C$5/24</f>
        <v>45297.432619195934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V19" s="47">
        <v>2000</v>
      </c>
      <c r="W19" s="47">
        <f t="shared" si="1"/>
        <v>5.0875007473773111E-3</v>
      </c>
    </row>
    <row r="20" spans="1:23" ht="15" thickBot="1" x14ac:dyDescent="0.25">
      <c r="A20" s="1" t="s">
        <v>97</v>
      </c>
      <c r="B20" s="1" t="s">
        <v>98</v>
      </c>
      <c r="C20" s="14" t="s">
        <v>99</v>
      </c>
      <c r="D20" s="14" t="s">
        <v>104</v>
      </c>
      <c r="E20" s="1" t="s">
        <v>100</v>
      </c>
      <c r="F20" s="1" t="s">
        <v>101</v>
      </c>
      <c r="G20" s="1" t="s">
        <v>102</v>
      </c>
      <c r="H20" s="4" t="s">
        <v>190</v>
      </c>
      <c r="I20" s="4" t="s">
        <v>193</v>
      </c>
      <c r="J20" s="4" t="s">
        <v>187</v>
      </c>
      <c r="K20" s="4" t="s">
        <v>185</v>
      </c>
      <c r="L20" s="4" t="s">
        <v>605</v>
      </c>
      <c r="M20" s="4" t="s">
        <v>116</v>
      </c>
      <c r="N20" s="4" t="s">
        <v>117</v>
      </c>
      <c r="O20" s="4" t="s">
        <v>114</v>
      </c>
      <c r="P20" s="45" t="s">
        <v>113</v>
      </c>
      <c r="Q20" s="1" t="s">
        <v>106</v>
      </c>
      <c r="R20" s="4" t="s">
        <v>8</v>
      </c>
      <c r="S20" s="3" t="s">
        <v>9</v>
      </c>
      <c r="T20" s="4" t="s">
        <v>10</v>
      </c>
      <c r="U20" s="46" t="s">
        <v>129</v>
      </c>
      <c r="V20" s="47">
        <v>3000</v>
      </c>
      <c r="W20" s="47">
        <f t="shared" si="1"/>
        <v>4.6971172054840315E-3</v>
      </c>
    </row>
    <row r="21" spans="1:23" ht="12" customHeight="1" x14ac:dyDescent="0.2">
      <c r="A21" s="138" t="s">
        <v>121</v>
      </c>
      <c r="C21" s="139">
        <v>26716.292000000001</v>
      </c>
      <c r="D21" s="139" t="s">
        <v>105</v>
      </c>
      <c r="E21" s="138">
        <f t="shared" ref="E21:E52" si="2">+(C21-C$7)/C$8</f>
        <v>-9327.9878953290317</v>
      </c>
      <c r="F21" s="138">
        <f t="shared" ref="F21:F52" si="3">ROUND(2*E21,0)/2</f>
        <v>-9328</v>
      </c>
      <c r="G21" s="138">
        <f>+C21-(C$7+F21*C$8)</f>
        <v>1.2232000000949483E-2</v>
      </c>
      <c r="I21" s="138">
        <f>G21</f>
        <v>1.2232000000949483E-2</v>
      </c>
      <c r="P21" s="140">
        <f t="shared" ref="P21:P52" si="4">+D$11+D$12*F21+D$13*F21^2</f>
        <v>1.1667018020246658E-2</v>
      </c>
      <c r="Q21" s="141">
        <f t="shared" ref="Q21:Q52" si="5">+C21-15018.5</f>
        <v>11697.792000000001</v>
      </c>
      <c r="R21" s="138">
        <f>+(P21-G21)^2</f>
        <v>3.1920463851888771E-7</v>
      </c>
      <c r="S21" s="142">
        <v>0.1</v>
      </c>
      <c r="T21" s="138">
        <f t="shared" ref="T21:T52" si="6">+S21*R21</f>
        <v>3.1920463851888771E-8</v>
      </c>
      <c r="U21" s="48"/>
      <c r="V21" s="47">
        <v>4000</v>
      </c>
      <c r="W21" s="47">
        <f t="shared" si="1"/>
        <v>4.3376284439937051E-3</v>
      </c>
    </row>
    <row r="22" spans="1:23" ht="12" customHeight="1" x14ac:dyDescent="0.2">
      <c r="A22" s="138" t="s">
        <v>121</v>
      </c>
      <c r="C22" s="139">
        <v>27016.420999999998</v>
      </c>
      <c r="D22" s="139" t="s">
        <v>105</v>
      </c>
      <c r="E22" s="138">
        <f t="shared" si="2"/>
        <v>-9030.9830888879878</v>
      </c>
      <c r="F22" s="138">
        <f t="shared" si="3"/>
        <v>-9031</v>
      </c>
      <c r="G22" s="138">
        <f>+C22-(C$7+F22*C$8)</f>
        <v>1.708899999721325E-2</v>
      </c>
      <c r="I22" s="138">
        <f>G22</f>
        <v>1.708899999721325E-2</v>
      </c>
      <c r="P22" s="140">
        <f t="shared" si="4"/>
        <v>1.1443905938752616E-2</v>
      </c>
      <c r="Q22" s="141">
        <f t="shared" si="5"/>
        <v>11997.920999999998</v>
      </c>
      <c r="R22" s="138">
        <f>+(P22-G22)^2</f>
        <v>3.1867086928867552E-5</v>
      </c>
      <c r="S22" s="142">
        <v>0.1</v>
      </c>
      <c r="T22" s="138">
        <f t="shared" si="6"/>
        <v>3.1867086928867555E-6</v>
      </c>
      <c r="V22" s="47">
        <v>5000</v>
      </c>
      <c r="W22" s="47">
        <f t="shared" si="1"/>
        <v>4.0090344629063312E-3</v>
      </c>
    </row>
    <row r="23" spans="1:23" ht="12" customHeight="1" x14ac:dyDescent="0.2">
      <c r="A23" s="138" t="s">
        <v>121</v>
      </c>
      <c r="C23" s="139">
        <v>27397.38</v>
      </c>
      <c r="D23" s="139" t="s">
        <v>105</v>
      </c>
      <c r="E23" s="138">
        <f t="shared" si="2"/>
        <v>-8653.9896825294709</v>
      </c>
      <c r="F23" s="138">
        <f t="shared" si="3"/>
        <v>-8654</v>
      </c>
      <c r="G23" s="138">
        <f>+C23-(C$7+F23*C$8)</f>
        <v>1.0426000004372327E-2</v>
      </c>
      <c r="I23" s="138">
        <f>G23</f>
        <v>1.0426000004372327E-2</v>
      </c>
      <c r="P23" s="140">
        <f t="shared" si="4"/>
        <v>1.1164621477845225E-2</v>
      </c>
      <c r="Q23" s="141">
        <f t="shared" si="5"/>
        <v>12378.880000000001</v>
      </c>
      <c r="R23" s="138">
        <f>+(P23-G23)^2</f>
        <v>5.4556168107527511E-7</v>
      </c>
      <c r="S23" s="142">
        <v>0.1</v>
      </c>
      <c r="T23" s="138">
        <f t="shared" si="6"/>
        <v>5.4556168107527514E-8</v>
      </c>
      <c r="V23" s="47">
        <v>6000</v>
      </c>
      <c r="W23" s="47">
        <f t="shared" si="1"/>
        <v>3.7113352622219109E-3</v>
      </c>
    </row>
    <row r="24" spans="1:23" ht="12" customHeight="1" x14ac:dyDescent="0.2">
      <c r="A24" s="138" t="s">
        <v>121</v>
      </c>
      <c r="C24" s="139">
        <v>28078.433000000001</v>
      </c>
      <c r="D24" s="139" t="s">
        <v>105</v>
      </c>
      <c r="E24" s="138">
        <f t="shared" si="2"/>
        <v>-7980.0261053973227</v>
      </c>
      <c r="F24" s="138">
        <f t="shared" si="3"/>
        <v>-7980</v>
      </c>
      <c r="P24" s="140">
        <f t="shared" si="4"/>
        <v>1.067625969270612E-2</v>
      </c>
      <c r="Q24" s="141">
        <f t="shared" si="5"/>
        <v>13059.933000000001</v>
      </c>
      <c r="R24" s="138">
        <f>+(P24-U24)^2</f>
        <v>1.3731663823640114E-3</v>
      </c>
      <c r="S24" s="142">
        <v>0</v>
      </c>
      <c r="T24" s="138">
        <f t="shared" si="6"/>
        <v>0</v>
      </c>
      <c r="U24">
        <f>+C24-(C$7+F24*C$8)</f>
        <v>-2.6379999999335269E-2</v>
      </c>
      <c r="V24" s="47">
        <v>7000</v>
      </c>
      <c r="W24" s="47">
        <f t="shared" si="1"/>
        <v>3.444530841940443E-3</v>
      </c>
    </row>
    <row r="25" spans="1:23" ht="12" customHeight="1" x14ac:dyDescent="0.2">
      <c r="A25" s="138" t="s">
        <v>121</v>
      </c>
      <c r="C25" s="139">
        <v>29309.278999999999</v>
      </c>
      <c r="D25" s="139" t="s">
        <v>105</v>
      </c>
      <c r="E25" s="138">
        <f t="shared" si="2"/>
        <v>-6761.9925998422586</v>
      </c>
      <c r="F25" s="138">
        <f t="shared" si="3"/>
        <v>-6762</v>
      </c>
      <c r="G25" s="138">
        <f>+C25-(C$7+F25*C$8)</f>
        <v>7.4779999995371327E-3</v>
      </c>
      <c r="I25" s="138">
        <f>G25</f>
        <v>7.4779999995371327E-3</v>
      </c>
      <c r="P25" s="140">
        <f t="shared" si="4"/>
        <v>9.829328363058611E-3</v>
      </c>
      <c r="Q25" s="141">
        <f t="shared" si="5"/>
        <v>14290.778999999999</v>
      </c>
      <c r="R25" s="138">
        <f>+(P25-G25)^2</f>
        <v>5.5287450731005932E-6</v>
      </c>
      <c r="S25" s="142">
        <v>0.1</v>
      </c>
      <c r="T25" s="138">
        <f t="shared" si="6"/>
        <v>5.5287450731005937E-7</v>
      </c>
      <c r="V25" s="47">
        <v>8000</v>
      </c>
      <c r="W25" s="47">
        <f t="shared" si="1"/>
        <v>3.2086212020619284E-3</v>
      </c>
    </row>
    <row r="26" spans="1:23" ht="12" customHeight="1" x14ac:dyDescent="0.2">
      <c r="A26" s="138" t="s">
        <v>121</v>
      </c>
      <c r="C26" s="139">
        <v>35716.480000000003</v>
      </c>
      <c r="D26" s="139" t="s">
        <v>105</v>
      </c>
      <c r="E26" s="138">
        <f t="shared" si="2"/>
        <v>-421.48737430963183</v>
      </c>
      <c r="F26" s="138">
        <f t="shared" si="3"/>
        <v>-421.5</v>
      </c>
      <c r="G26" s="138">
        <f>+C26-(C$7+F26*C$8)</f>
        <v>1.2758500008203555E-2</v>
      </c>
      <c r="I26" s="138">
        <f>G26</f>
        <v>1.2758500008203555E-2</v>
      </c>
      <c r="P26" s="140">
        <f t="shared" si="4"/>
        <v>6.1607986282301809E-3</v>
      </c>
      <c r="Q26" s="141">
        <f t="shared" si="5"/>
        <v>20697.980000000003</v>
      </c>
      <c r="R26" s="138">
        <f>+(P26-G26)^2</f>
        <v>4.3529663499302561E-5</v>
      </c>
      <c r="S26" s="142">
        <v>0.1</v>
      </c>
      <c r="T26" s="138">
        <f t="shared" si="6"/>
        <v>4.3529663499302559E-6</v>
      </c>
      <c r="V26" s="47">
        <v>9000</v>
      </c>
      <c r="W26" s="47">
        <f t="shared" si="1"/>
        <v>3.0036063425863675E-3</v>
      </c>
    </row>
    <row r="27" spans="1:23" ht="12" customHeight="1" x14ac:dyDescent="0.2">
      <c r="A27" s="138" t="s">
        <v>121</v>
      </c>
      <c r="C27" s="139">
        <v>35718.480000000003</v>
      </c>
      <c r="D27" s="139" t="s">
        <v>105</v>
      </c>
      <c r="E27" s="138">
        <f t="shared" si="2"/>
        <v>-419.50819331451942</v>
      </c>
      <c r="F27" s="138">
        <f t="shared" si="3"/>
        <v>-419.5</v>
      </c>
      <c r="G27" s="138">
        <f>+C27-(C$7+F27*C$8)</f>
        <v>-8.2794999980251305E-3</v>
      </c>
      <c r="I27" s="138">
        <f>G27</f>
        <v>-8.2794999980251305E-3</v>
      </c>
      <c r="P27" s="140">
        <f t="shared" si="4"/>
        <v>6.159837404734061E-3</v>
      </c>
      <c r="Q27" s="141">
        <f t="shared" si="5"/>
        <v>20699.980000000003</v>
      </c>
      <c r="R27" s="138">
        <f>+(P27-G27)^2</f>
        <v>2.0849446463072052E-4</v>
      </c>
      <c r="S27" s="142">
        <v>0.1</v>
      </c>
      <c r="T27" s="138">
        <f t="shared" si="6"/>
        <v>2.0849446463072055E-5</v>
      </c>
      <c r="V27" s="47">
        <v>10000</v>
      </c>
      <c r="W27" s="47">
        <f t="shared" si="1"/>
        <v>2.8294862635137594E-3</v>
      </c>
    </row>
    <row r="28" spans="1:23" ht="12" customHeight="1" x14ac:dyDescent="0.2">
      <c r="A28" s="138" t="s">
        <v>121</v>
      </c>
      <c r="C28" s="139">
        <v>35720.47</v>
      </c>
      <c r="D28" s="139" t="s">
        <v>105</v>
      </c>
      <c r="E28" s="138">
        <f t="shared" si="2"/>
        <v>-417.53890822438456</v>
      </c>
      <c r="F28" s="138">
        <f t="shared" si="3"/>
        <v>-417.5</v>
      </c>
      <c r="P28" s="140">
        <f t="shared" si="4"/>
        <v>6.1588763048170628E-3</v>
      </c>
      <c r="Q28" s="141">
        <f t="shared" si="5"/>
        <v>20701.97</v>
      </c>
      <c r="R28" s="138">
        <f>+(P28-U28)^2</f>
        <v>2.0681008017277495E-3</v>
      </c>
      <c r="S28" s="142">
        <v>0</v>
      </c>
      <c r="T28" s="138">
        <f t="shared" si="6"/>
        <v>0</v>
      </c>
      <c r="U28">
        <f>+C28-(C$7+F28*C$8)</f>
        <v>-3.9317499999015126E-2</v>
      </c>
      <c r="V28" s="47">
        <v>11000</v>
      </c>
      <c r="W28" s="47">
        <f t="shared" ref="W28:W41" si="7">+D$11+D$12*V28+D$13*V28^2</f>
        <v>2.6862609648441037E-3</v>
      </c>
    </row>
    <row r="29" spans="1:23" ht="12" customHeight="1" x14ac:dyDescent="0.2">
      <c r="A29" s="138" t="s">
        <v>121</v>
      </c>
      <c r="C29" s="139">
        <v>35752.39</v>
      </c>
      <c r="D29" s="139" t="s">
        <v>105</v>
      </c>
      <c r="E29" s="138">
        <f t="shared" si="2"/>
        <v>-385.9511795423922</v>
      </c>
      <c r="F29" s="138">
        <f t="shared" si="3"/>
        <v>-386</v>
      </c>
      <c r="P29" s="140">
        <f t="shared" si="4"/>
        <v>6.1437552819828449E-3</v>
      </c>
      <c r="Q29" s="141">
        <f t="shared" si="5"/>
        <v>20733.89</v>
      </c>
      <c r="R29" s="138">
        <f>+(P29-U29)^2</f>
        <v>1.865397239061372E-3</v>
      </c>
      <c r="S29" s="142">
        <v>0</v>
      </c>
      <c r="T29" s="138">
        <f t="shared" si="6"/>
        <v>0</v>
      </c>
      <c r="U29">
        <f>+C29-(C$7+F29*C$8)</f>
        <v>4.9334000003000256E-2</v>
      </c>
      <c r="V29" s="47">
        <v>12000</v>
      </c>
      <c r="W29" s="47">
        <f t="shared" si="7"/>
        <v>2.5739304465774017E-3</v>
      </c>
    </row>
    <row r="30" spans="1:23" ht="12" customHeight="1" x14ac:dyDescent="0.2">
      <c r="A30" s="138" t="s">
        <v>121</v>
      </c>
      <c r="C30" s="139">
        <v>35755.410000000003</v>
      </c>
      <c r="D30" s="139" t="s">
        <v>105</v>
      </c>
      <c r="E30" s="138">
        <f t="shared" si="2"/>
        <v>-382.96261623976841</v>
      </c>
      <c r="F30" s="138">
        <f t="shared" si="3"/>
        <v>-383</v>
      </c>
      <c r="P30" s="140">
        <f t="shared" si="4"/>
        <v>6.1423167833749475E-3</v>
      </c>
      <c r="Q30" s="141">
        <f t="shared" si="5"/>
        <v>20736.910000000003</v>
      </c>
      <c r="R30" s="138">
        <f>+(P30-U30)^2</f>
        <v>1.0007531825330541E-3</v>
      </c>
      <c r="S30" s="142">
        <v>0</v>
      </c>
      <c r="T30" s="138">
        <f t="shared" si="6"/>
        <v>0</v>
      </c>
      <c r="U30">
        <f>+C30-(C$7+F30*C$8)</f>
        <v>3.7777000005007721E-2</v>
      </c>
      <c r="V30" s="47">
        <v>13000</v>
      </c>
      <c r="W30" s="47">
        <f t="shared" si="7"/>
        <v>2.4924947087136512E-3</v>
      </c>
    </row>
    <row r="31" spans="1:23" ht="12" customHeight="1" x14ac:dyDescent="0.2">
      <c r="A31" s="138" t="s">
        <v>121</v>
      </c>
      <c r="C31" s="139">
        <v>36138.375</v>
      </c>
      <c r="D31" s="139" t="s">
        <v>105</v>
      </c>
      <c r="E31" s="138">
        <f t="shared" si="2"/>
        <v>-3.9840913431593283</v>
      </c>
      <c r="F31" s="138">
        <f t="shared" si="3"/>
        <v>-4</v>
      </c>
      <c r="G31" s="138">
        <f t="shared" ref="G31:G65" si="8">+C31-(C$7+F31*C$8)</f>
        <v>1.6075999999884516E-2</v>
      </c>
      <c r="I31" s="138">
        <f>G31</f>
        <v>1.6075999999884516E-2</v>
      </c>
      <c r="P31" s="140">
        <f t="shared" si="4"/>
        <v>5.9628229015025761E-3</v>
      </c>
      <c r="Q31" s="141">
        <f t="shared" si="5"/>
        <v>21119.875</v>
      </c>
      <c r="R31" s="138">
        <f t="shared" ref="R31:R62" si="9">+(P31-G31)^2</f>
        <v>1.0227635102323693E-4</v>
      </c>
      <c r="S31" s="142">
        <v>0.1</v>
      </c>
      <c r="T31" s="138">
        <f t="shared" si="6"/>
        <v>1.0227635102323693E-5</v>
      </c>
      <c r="V31" s="47">
        <v>14000</v>
      </c>
      <c r="W31" s="47">
        <f t="shared" si="7"/>
        <v>2.4419537512528552E-3</v>
      </c>
    </row>
    <row r="32" spans="1:23" ht="12" customHeight="1" x14ac:dyDescent="0.2">
      <c r="A32" s="138" t="s">
        <v>121</v>
      </c>
      <c r="C32" s="139">
        <v>36140.36</v>
      </c>
      <c r="D32" s="139" t="s">
        <v>105</v>
      </c>
      <c r="E32" s="138">
        <f t="shared" si="2"/>
        <v>-2.0197542055096824</v>
      </c>
      <c r="F32" s="138">
        <f t="shared" si="3"/>
        <v>-2</v>
      </c>
      <c r="G32" s="138">
        <f t="shared" si="8"/>
        <v>-1.9961999998486135E-2</v>
      </c>
      <c r="I32" s="138">
        <f>G32</f>
        <v>-1.9961999998486135E-2</v>
      </c>
      <c r="P32" s="140">
        <f t="shared" si="4"/>
        <v>5.9618874751480918E-3</v>
      </c>
      <c r="Q32" s="141">
        <f t="shared" si="5"/>
        <v>21121.86</v>
      </c>
      <c r="R32" s="138">
        <f t="shared" si="9"/>
        <v>6.7204794174564972E-4</v>
      </c>
      <c r="S32" s="142">
        <v>0.1</v>
      </c>
      <c r="T32" s="138">
        <f t="shared" si="6"/>
        <v>6.720479417456498E-5</v>
      </c>
      <c r="V32" s="47">
        <v>15000</v>
      </c>
      <c r="W32" s="47">
        <f t="shared" si="7"/>
        <v>2.4223075741950121E-3</v>
      </c>
    </row>
    <row r="33" spans="1:23" ht="12" customHeight="1" x14ac:dyDescent="0.2">
      <c r="A33" s="138" t="s">
        <v>121</v>
      </c>
      <c r="C33" s="139">
        <v>36141.394999999997</v>
      </c>
      <c r="D33" s="139" t="s">
        <v>105</v>
      </c>
      <c r="E33" s="138">
        <f t="shared" si="2"/>
        <v>-0.99552804054275323</v>
      </c>
      <c r="F33" s="138">
        <f t="shared" si="3"/>
        <v>-1</v>
      </c>
      <c r="G33" s="138">
        <f t="shared" si="8"/>
        <v>4.5190000018919818E-3</v>
      </c>
      <c r="I33" s="138">
        <f>G33</f>
        <v>4.5190000018919818E-3</v>
      </c>
      <c r="P33" s="140">
        <f t="shared" si="4"/>
        <v>5.9614198083130206E-3</v>
      </c>
      <c r="Q33" s="141">
        <f t="shared" si="5"/>
        <v>21122.894999999997</v>
      </c>
      <c r="R33" s="138">
        <f t="shared" si="9"/>
        <v>2.0805748979557072E-6</v>
      </c>
      <c r="S33" s="142">
        <v>0.1</v>
      </c>
      <c r="T33" s="138">
        <f t="shared" si="6"/>
        <v>2.0805748979557074E-7</v>
      </c>
      <c r="V33" s="47">
        <v>16000</v>
      </c>
      <c r="W33" s="47">
        <f t="shared" si="7"/>
        <v>2.4335561775401214E-3</v>
      </c>
    </row>
    <row r="34" spans="1:23" ht="12" customHeight="1" x14ac:dyDescent="0.2">
      <c r="A34" s="143" t="s">
        <v>218</v>
      </c>
      <c r="B34" s="103" t="s">
        <v>150</v>
      </c>
      <c r="C34" s="144">
        <v>36142.400000000001</v>
      </c>
      <c r="D34" s="144" t="s">
        <v>193</v>
      </c>
      <c r="E34" s="101">
        <f t="shared" si="2"/>
        <v>-9.8959049415770308E-4</v>
      </c>
      <c r="F34" s="101">
        <f t="shared" si="3"/>
        <v>0</v>
      </c>
      <c r="G34" s="138">
        <f t="shared" si="8"/>
        <v>-9.9999999656574801E-4</v>
      </c>
      <c r="I34" s="138">
        <f>G34</f>
        <v>-9.9999999656574801E-4</v>
      </c>
      <c r="O34" s="138">
        <f ca="1">+C$11+C$12*$F34</f>
        <v>-7.2664335793686174E-3</v>
      </c>
      <c r="P34" s="140">
        <f t="shared" si="4"/>
        <v>5.9609521723727301E-3</v>
      </c>
      <c r="Q34" s="141">
        <f t="shared" si="5"/>
        <v>21123.9</v>
      </c>
      <c r="R34" s="138">
        <f t="shared" si="9"/>
        <v>4.8454855098249303E-5</v>
      </c>
      <c r="S34" s="142">
        <v>0.1</v>
      </c>
      <c r="T34" s="138">
        <f t="shared" si="6"/>
        <v>4.8454855098249308E-6</v>
      </c>
      <c r="V34" s="47">
        <v>17000</v>
      </c>
      <c r="W34" s="47">
        <f t="shared" si="7"/>
        <v>2.4756995612881848E-3</v>
      </c>
    </row>
    <row r="35" spans="1:23" ht="12" customHeight="1" x14ac:dyDescent="0.2">
      <c r="A35" s="138" t="s">
        <v>103</v>
      </c>
      <c r="C35" s="139">
        <v>36142.400999999998</v>
      </c>
      <c r="D35" s="139" t="s">
        <v>105</v>
      </c>
      <c r="E35" s="138">
        <f t="shared" si="2"/>
        <v>0</v>
      </c>
      <c r="F35" s="138">
        <f t="shared" si="3"/>
        <v>0</v>
      </c>
      <c r="G35" s="138">
        <f t="shared" si="8"/>
        <v>0</v>
      </c>
      <c r="H35" s="138">
        <f>G35</f>
        <v>0</v>
      </c>
      <c r="P35" s="140">
        <f t="shared" si="4"/>
        <v>5.9609521723727301E-3</v>
      </c>
      <c r="Q35" s="141">
        <f t="shared" si="5"/>
        <v>21123.900999999998</v>
      </c>
      <c r="R35" s="138">
        <f t="shared" si="9"/>
        <v>3.5532950801315167E-5</v>
      </c>
      <c r="S35" s="142">
        <v>0.1</v>
      </c>
      <c r="T35" s="138">
        <f t="shared" si="6"/>
        <v>3.553295080131517E-6</v>
      </c>
      <c r="V35" s="47">
        <v>18000</v>
      </c>
      <c r="W35" s="47">
        <f t="shared" si="7"/>
        <v>2.5487377254392015E-3</v>
      </c>
    </row>
    <row r="36" spans="1:23" ht="12" customHeight="1" x14ac:dyDescent="0.2">
      <c r="A36" s="138" t="s">
        <v>122</v>
      </c>
      <c r="C36" s="139">
        <v>39026.438000000002</v>
      </c>
      <c r="E36" s="138">
        <f t="shared" si="2"/>
        <v>2854.0156098005123</v>
      </c>
      <c r="F36" s="138">
        <f t="shared" si="3"/>
        <v>2854</v>
      </c>
      <c r="G36" s="138">
        <f t="shared" si="8"/>
        <v>1.5774000006786082E-2</v>
      </c>
      <c r="I36" s="138">
        <f t="shared" ref="I36:I46" si="10">G36</f>
        <v>1.5774000006786082E-2</v>
      </c>
      <c r="P36" s="140">
        <f t="shared" si="4"/>
        <v>4.7521871602005696E-3</v>
      </c>
      <c r="Q36" s="141">
        <f t="shared" si="5"/>
        <v>24007.938000000002</v>
      </c>
      <c r="R36" s="138">
        <f t="shared" si="9"/>
        <v>1.2148035842515743E-4</v>
      </c>
      <c r="S36" s="142">
        <v>0.1</v>
      </c>
      <c r="T36" s="138">
        <f t="shared" si="6"/>
        <v>1.2148035842515743E-5</v>
      </c>
      <c r="V36" s="47">
        <v>19000</v>
      </c>
      <c r="W36" s="47">
        <f t="shared" si="7"/>
        <v>2.6526706699931697E-3</v>
      </c>
    </row>
    <row r="37" spans="1:23" ht="12" customHeight="1" x14ac:dyDescent="0.2">
      <c r="A37" s="138" t="s">
        <v>122</v>
      </c>
      <c r="C37" s="139">
        <v>39027.432000000001</v>
      </c>
      <c r="E37" s="138">
        <f t="shared" si="2"/>
        <v>2854.9992627550823</v>
      </c>
      <c r="F37" s="138">
        <f t="shared" si="3"/>
        <v>2855</v>
      </c>
      <c r="G37" s="138">
        <f t="shared" si="8"/>
        <v>-7.4499999755062163E-4</v>
      </c>
      <c r="I37" s="138">
        <f t="shared" si="10"/>
        <v>-7.4499999755062163E-4</v>
      </c>
      <c r="P37" s="140">
        <f t="shared" si="4"/>
        <v>4.7518077288583298E-3</v>
      </c>
      <c r="Q37" s="141">
        <f t="shared" si="5"/>
        <v>24008.932000000001</v>
      </c>
      <c r="R37" s="138">
        <f t="shared" si="9"/>
        <v>3.0214895181109147E-5</v>
      </c>
      <c r="S37" s="142">
        <v>0.1</v>
      </c>
      <c r="T37" s="138">
        <f t="shared" si="6"/>
        <v>3.0214895181109148E-6</v>
      </c>
      <c r="V37" s="47">
        <v>20000</v>
      </c>
      <c r="W37" s="47">
        <f t="shared" si="7"/>
        <v>2.7874983949500928E-3</v>
      </c>
    </row>
    <row r="38" spans="1:23" ht="12" customHeight="1" x14ac:dyDescent="0.2">
      <c r="A38" s="138" t="s">
        <v>122</v>
      </c>
      <c r="C38" s="139">
        <v>39028.46</v>
      </c>
      <c r="E38" s="138">
        <f t="shared" si="2"/>
        <v>2856.0165617865682</v>
      </c>
      <c r="F38" s="138">
        <f t="shared" si="3"/>
        <v>2856</v>
      </c>
      <c r="G38" s="138">
        <f t="shared" si="8"/>
        <v>1.6735999997763429E-2</v>
      </c>
      <c r="I38" s="138">
        <f t="shared" si="10"/>
        <v>1.6735999997763429E-2</v>
      </c>
      <c r="P38" s="140">
        <f t="shared" si="4"/>
        <v>4.7514283284108691E-3</v>
      </c>
      <c r="Q38" s="141">
        <f t="shared" si="5"/>
        <v>24009.96</v>
      </c>
      <c r="R38" s="138">
        <f t="shared" si="9"/>
        <v>1.4362995809784798E-4</v>
      </c>
      <c r="S38" s="142">
        <v>0.1</v>
      </c>
      <c r="T38" s="138">
        <f t="shared" si="6"/>
        <v>1.43629958097848E-5</v>
      </c>
      <c r="V38" s="47">
        <v>21000</v>
      </c>
      <c r="W38" s="47">
        <f t="shared" si="7"/>
        <v>2.9532209003099667E-3</v>
      </c>
    </row>
    <row r="39" spans="1:23" ht="12" customHeight="1" x14ac:dyDescent="0.2">
      <c r="A39" s="138" t="s">
        <v>122</v>
      </c>
      <c r="C39" s="139">
        <v>39029.464999999997</v>
      </c>
      <c r="E39" s="138">
        <f t="shared" si="2"/>
        <v>2857.0111002366098</v>
      </c>
      <c r="F39" s="138">
        <f t="shared" si="3"/>
        <v>2857</v>
      </c>
      <c r="G39" s="138">
        <f t="shared" si="8"/>
        <v>1.1216999999305699E-2</v>
      </c>
      <c r="I39" s="138">
        <f t="shared" si="10"/>
        <v>1.1216999999305699E-2</v>
      </c>
      <c r="P39" s="140">
        <f t="shared" si="4"/>
        <v>4.7510489588581898E-3</v>
      </c>
      <c r="Q39" s="141">
        <f t="shared" si="5"/>
        <v>24010.964999999997</v>
      </c>
      <c r="R39" s="138">
        <f t="shared" si="9"/>
        <v>4.1808522857464224E-5</v>
      </c>
      <c r="S39" s="142">
        <v>0.1</v>
      </c>
      <c r="T39" s="138">
        <f t="shared" si="6"/>
        <v>4.1808522857464229E-6</v>
      </c>
      <c r="V39" s="47">
        <v>22000</v>
      </c>
      <c r="W39" s="47">
        <f t="shared" si="7"/>
        <v>3.1498381860727955E-3</v>
      </c>
    </row>
    <row r="40" spans="1:23" ht="12" customHeight="1" x14ac:dyDescent="0.2">
      <c r="A40" s="138" t="s">
        <v>122</v>
      </c>
      <c r="C40" s="139">
        <v>39033.51</v>
      </c>
      <c r="E40" s="138">
        <f t="shared" si="2"/>
        <v>2861.0139937992299</v>
      </c>
      <c r="F40" s="138">
        <f t="shared" si="3"/>
        <v>2861</v>
      </c>
      <c r="G40" s="138">
        <f t="shared" si="8"/>
        <v>1.4141000006929971E-2</v>
      </c>
      <c r="I40" s="138">
        <f t="shared" si="10"/>
        <v>1.4141000006929971E-2</v>
      </c>
      <c r="P40" s="140">
        <f t="shared" si="4"/>
        <v>4.749531789595275E-3</v>
      </c>
      <c r="Q40" s="141">
        <f t="shared" si="5"/>
        <v>24015.010000000002</v>
      </c>
      <c r="R40" s="138">
        <f t="shared" si="9"/>
        <v>8.8199675277207727E-5</v>
      </c>
      <c r="S40" s="142">
        <v>0.1</v>
      </c>
      <c r="T40" s="138">
        <f t="shared" si="6"/>
        <v>8.8199675277207724E-6</v>
      </c>
      <c r="V40" s="47">
        <v>23000</v>
      </c>
      <c r="W40" s="47">
        <f t="shared" si="7"/>
        <v>3.3773502522385758E-3</v>
      </c>
    </row>
    <row r="41" spans="1:23" ht="12" customHeight="1" x14ac:dyDescent="0.2">
      <c r="A41" s="101" t="s">
        <v>122</v>
      </c>
      <c r="B41" s="101"/>
      <c r="C41" s="144">
        <v>39035.502999999997</v>
      </c>
      <c r="D41" s="144"/>
      <c r="E41" s="138">
        <f t="shared" si="2"/>
        <v>2862.9862476608546</v>
      </c>
      <c r="F41" s="138">
        <f t="shared" si="3"/>
        <v>2863</v>
      </c>
      <c r="G41" s="138">
        <f t="shared" si="8"/>
        <v>-1.3896999997086823E-2</v>
      </c>
      <c r="I41" s="138">
        <f t="shared" si="10"/>
        <v>-1.3896999997086823E-2</v>
      </c>
      <c r="P41" s="140">
        <f t="shared" si="4"/>
        <v>4.7487733903325002E-3</v>
      </c>
      <c r="Q41" s="141">
        <f t="shared" si="5"/>
        <v>24017.002999999997</v>
      </c>
      <c r="R41" s="138">
        <f t="shared" si="9"/>
        <v>3.4766486521499467E-4</v>
      </c>
      <c r="S41" s="142">
        <v>0.1</v>
      </c>
      <c r="T41" s="138">
        <f t="shared" si="6"/>
        <v>3.4766486521499471E-5</v>
      </c>
      <c r="V41" s="47">
        <v>24000</v>
      </c>
      <c r="W41" s="47">
        <f t="shared" si="7"/>
        <v>3.635757098807312E-3</v>
      </c>
    </row>
    <row r="42" spans="1:23" ht="12" customHeight="1" x14ac:dyDescent="0.2">
      <c r="A42" s="101" t="s">
        <v>122</v>
      </c>
      <c r="B42" s="101"/>
      <c r="C42" s="144">
        <v>39443.273999999998</v>
      </c>
      <c r="D42" s="144"/>
      <c r="E42" s="138">
        <f t="shared" si="2"/>
        <v>3266.512554439847</v>
      </c>
      <c r="F42" s="138">
        <f t="shared" si="3"/>
        <v>3266.5</v>
      </c>
      <c r="G42" s="138">
        <f t="shared" si="8"/>
        <v>1.2686499998380896E-2</v>
      </c>
      <c r="I42" s="138">
        <f t="shared" si="10"/>
        <v>1.2686499998380896E-2</v>
      </c>
      <c r="P42" s="140">
        <f t="shared" si="4"/>
        <v>4.598293829466903E-3</v>
      </c>
      <c r="Q42" s="141">
        <f t="shared" si="5"/>
        <v>24424.773999999998</v>
      </c>
      <c r="R42" s="138">
        <f t="shared" si="9"/>
        <v>6.5419079030858374E-5</v>
      </c>
      <c r="S42" s="142">
        <v>0.1</v>
      </c>
      <c r="T42" s="138">
        <f t="shared" si="6"/>
        <v>6.5419079030858379E-6</v>
      </c>
      <c r="V42" s="47"/>
      <c r="W42" s="47"/>
    </row>
    <row r="43" spans="1:23" ht="12" customHeight="1" x14ac:dyDescent="0.2">
      <c r="A43" s="101" t="s">
        <v>121</v>
      </c>
      <c r="B43" s="101"/>
      <c r="C43" s="144">
        <v>39753.991999999998</v>
      </c>
      <c r="D43" s="144" t="s">
        <v>105</v>
      </c>
      <c r="E43" s="138">
        <f t="shared" si="2"/>
        <v>3573.9961346595169</v>
      </c>
      <c r="F43" s="138">
        <f t="shared" si="3"/>
        <v>3574</v>
      </c>
      <c r="G43" s="138">
        <f t="shared" si="8"/>
        <v>-3.9059999980963767E-3</v>
      </c>
      <c r="I43" s="138">
        <f t="shared" si="10"/>
        <v>-3.9059999980963767E-3</v>
      </c>
      <c r="P43" s="140">
        <f t="shared" si="4"/>
        <v>4.4869933987469581E-3</v>
      </c>
      <c r="Q43" s="141">
        <f t="shared" si="5"/>
        <v>24735.491999999998</v>
      </c>
      <c r="R43" s="138">
        <f t="shared" si="9"/>
        <v>7.0442338159455801E-5</v>
      </c>
      <c r="S43" s="142">
        <v>0.1</v>
      </c>
      <c r="T43" s="138">
        <f t="shared" si="6"/>
        <v>7.0442338159455808E-6</v>
      </c>
      <c r="V43" s="47"/>
      <c r="W43" s="47"/>
    </row>
    <row r="44" spans="1:23" ht="12" customHeight="1" x14ac:dyDescent="0.2">
      <c r="A44" s="143" t="s">
        <v>269</v>
      </c>
      <c r="B44" s="103" t="s">
        <v>150</v>
      </c>
      <c r="C44" s="144">
        <v>39753.993999999999</v>
      </c>
      <c r="D44" s="144" t="s">
        <v>193</v>
      </c>
      <c r="E44" s="101">
        <f t="shared" si="2"/>
        <v>3573.9981138405128</v>
      </c>
      <c r="F44" s="101">
        <f t="shared" si="3"/>
        <v>3574</v>
      </c>
      <c r="G44" s="138">
        <f t="shared" si="8"/>
        <v>-1.905999997688923E-3</v>
      </c>
      <c r="I44" s="138">
        <f t="shared" si="10"/>
        <v>-1.905999997688923E-3</v>
      </c>
      <c r="O44" s="138">
        <f ca="1">+C$11+C$12*$F44</f>
        <v>-5.3549720261955236E-3</v>
      </c>
      <c r="P44" s="140">
        <f t="shared" si="4"/>
        <v>4.4869933987469581E-3</v>
      </c>
      <c r="Q44" s="141">
        <f t="shared" si="5"/>
        <v>24735.493999999999</v>
      </c>
      <c r="R44" s="138">
        <f t="shared" si="9"/>
        <v>4.0870364566872784E-5</v>
      </c>
      <c r="S44" s="142">
        <v>0.1</v>
      </c>
      <c r="T44" s="138">
        <f t="shared" si="6"/>
        <v>4.0870364566872784E-6</v>
      </c>
    </row>
    <row r="45" spans="1:23" ht="12" customHeight="1" x14ac:dyDescent="0.2">
      <c r="A45" s="101" t="s">
        <v>123</v>
      </c>
      <c r="B45" s="101"/>
      <c r="C45" s="144">
        <v>39755.006999999998</v>
      </c>
      <c r="D45" s="144"/>
      <c r="E45" s="138">
        <f t="shared" si="2"/>
        <v>3575.0005690145363</v>
      </c>
      <c r="F45" s="138">
        <f t="shared" si="3"/>
        <v>3575</v>
      </c>
      <c r="G45" s="138">
        <f t="shared" si="8"/>
        <v>5.7499999820720404E-4</v>
      </c>
      <c r="I45" s="138">
        <f t="shared" si="10"/>
        <v>5.7499999820720404E-4</v>
      </c>
      <c r="P45" s="140">
        <f t="shared" si="4"/>
        <v>4.4866362116466078E-3</v>
      </c>
      <c r="Q45" s="141">
        <f t="shared" si="5"/>
        <v>24736.506999999998</v>
      </c>
      <c r="R45" s="138">
        <f t="shared" si="9"/>
        <v>1.5300897866290556E-5</v>
      </c>
      <c r="S45" s="142">
        <v>0.1</v>
      </c>
      <c r="T45" s="138">
        <f t="shared" si="6"/>
        <v>1.5300897866290558E-6</v>
      </c>
    </row>
    <row r="46" spans="1:23" ht="12" customHeight="1" x14ac:dyDescent="0.2">
      <c r="A46" s="101" t="s">
        <v>122</v>
      </c>
      <c r="B46" s="101"/>
      <c r="C46" s="144">
        <v>41602.267</v>
      </c>
      <c r="D46" s="144"/>
      <c r="E46" s="138">
        <f t="shared" si="2"/>
        <v>5403.0315115302155</v>
      </c>
      <c r="F46" s="138">
        <f t="shared" si="3"/>
        <v>5403</v>
      </c>
      <c r="G46" s="138">
        <f t="shared" si="8"/>
        <v>3.1843000004300848E-2</v>
      </c>
      <c r="I46" s="138">
        <f t="shared" si="10"/>
        <v>3.1843000004300848E-2</v>
      </c>
      <c r="P46" s="140">
        <f t="shared" si="4"/>
        <v>3.8853451819745467E-3</v>
      </c>
      <c r="Q46" s="141">
        <f t="shared" si="5"/>
        <v>26583.767</v>
      </c>
      <c r="R46" s="138">
        <f t="shared" si="9"/>
        <v>7.8163046316434516E-4</v>
      </c>
      <c r="S46" s="142">
        <v>0.1</v>
      </c>
      <c r="T46" s="138">
        <f t="shared" si="6"/>
        <v>7.8163046316434524E-5</v>
      </c>
    </row>
    <row r="47" spans="1:23" ht="12" customHeight="1" x14ac:dyDescent="0.2">
      <c r="A47" s="101" t="s">
        <v>124</v>
      </c>
      <c r="B47" s="101"/>
      <c r="C47" s="144">
        <v>41697.223400000003</v>
      </c>
      <c r="D47" s="144"/>
      <c r="E47" s="138">
        <f t="shared" si="2"/>
        <v>5496.9994626523649</v>
      </c>
      <c r="F47" s="138">
        <f t="shared" si="3"/>
        <v>5497</v>
      </c>
      <c r="G47" s="138">
        <f t="shared" si="8"/>
        <v>-5.4299999465001747E-4</v>
      </c>
      <c r="J47" s="138">
        <f>G47</f>
        <v>-5.4299999465001747E-4</v>
      </c>
      <c r="P47" s="140">
        <f t="shared" si="4"/>
        <v>3.8572162516423173E-3</v>
      </c>
      <c r="Q47" s="141">
        <f t="shared" si="5"/>
        <v>26678.723400000003</v>
      </c>
      <c r="R47" s="138">
        <f t="shared" si="9"/>
        <v>1.9361903014135005E-5</v>
      </c>
      <c r="S47" s="142">
        <v>1</v>
      </c>
      <c r="T47" s="138">
        <f t="shared" si="6"/>
        <v>1.9361903014135005E-5</v>
      </c>
    </row>
    <row r="48" spans="1:23" ht="12" customHeight="1" x14ac:dyDescent="0.2">
      <c r="A48" s="101" t="s">
        <v>122</v>
      </c>
      <c r="B48" s="101"/>
      <c r="C48" s="144">
        <v>42036.273999999998</v>
      </c>
      <c r="D48" s="144"/>
      <c r="E48" s="138">
        <f t="shared" si="2"/>
        <v>5832.5207146030898</v>
      </c>
      <c r="F48" s="138">
        <f t="shared" si="3"/>
        <v>5832.5</v>
      </c>
      <c r="G48" s="138">
        <f t="shared" si="8"/>
        <v>2.0932499995979015E-2</v>
      </c>
      <c r="I48" s="138">
        <f t="shared" ref="I48:I63" si="11">G48</f>
        <v>2.0932499995979015E-2</v>
      </c>
      <c r="P48" s="140">
        <f t="shared" si="4"/>
        <v>3.7590458363191441E-3</v>
      </c>
      <c r="Q48" s="141">
        <f t="shared" si="5"/>
        <v>27017.773999999998</v>
      </c>
      <c r="R48" s="138">
        <f t="shared" si="9"/>
        <v>2.9492752777393887E-4</v>
      </c>
      <c r="S48" s="142">
        <v>0.1</v>
      </c>
      <c r="T48" s="138">
        <f t="shared" si="6"/>
        <v>2.9492752777393888E-5</v>
      </c>
      <c r="V48" s="47"/>
    </row>
    <row r="49" spans="1:22" ht="12" customHeight="1" x14ac:dyDescent="0.2">
      <c r="A49" s="101" t="s">
        <v>122</v>
      </c>
      <c r="B49" s="101"/>
      <c r="C49" s="144">
        <v>42425.302000000003</v>
      </c>
      <c r="D49" s="144"/>
      <c r="E49" s="138">
        <f t="shared" si="2"/>
        <v>6217.4991266863917</v>
      </c>
      <c r="F49" s="138">
        <f t="shared" si="3"/>
        <v>6217.5</v>
      </c>
      <c r="G49" s="138">
        <f t="shared" si="8"/>
        <v>-8.8249999680556357E-4</v>
      </c>
      <c r="I49" s="138">
        <f t="shared" si="11"/>
        <v>-8.8249999680556357E-4</v>
      </c>
      <c r="P49" s="140">
        <f t="shared" si="4"/>
        <v>3.6506762515445892E-3</v>
      </c>
      <c r="Q49" s="141">
        <f t="shared" si="5"/>
        <v>27406.802000000003</v>
      </c>
      <c r="R49" s="138">
        <f t="shared" si="9"/>
        <v>2.0549686898605967E-5</v>
      </c>
      <c r="S49" s="142">
        <v>0.1</v>
      </c>
      <c r="T49" s="138">
        <f t="shared" si="6"/>
        <v>2.054968689860597E-6</v>
      </c>
      <c r="V49" s="47"/>
    </row>
    <row r="50" spans="1:22" ht="12" customHeight="1" x14ac:dyDescent="0.2">
      <c r="A50" s="101" t="s">
        <v>122</v>
      </c>
      <c r="B50" s="101"/>
      <c r="C50" s="144">
        <v>42712.288999999997</v>
      </c>
      <c r="D50" s="144"/>
      <c r="E50" s="138">
        <f t="shared" si="2"/>
        <v>6501.4987348085479</v>
      </c>
      <c r="F50" s="138">
        <f t="shared" si="3"/>
        <v>6501.5</v>
      </c>
      <c r="G50" s="138">
        <f t="shared" si="8"/>
        <v>-1.2784999998984858E-3</v>
      </c>
      <c r="I50" s="138">
        <f t="shared" si="11"/>
        <v>-1.2784999998984858E-3</v>
      </c>
      <c r="P50" s="140">
        <f t="shared" si="4"/>
        <v>3.5736710326570134E-3</v>
      </c>
      <c r="Q50" s="141">
        <f t="shared" si="5"/>
        <v>27693.788999999997</v>
      </c>
      <c r="R50" s="138">
        <f t="shared" si="9"/>
        <v>2.3543563729170696E-5</v>
      </c>
      <c r="S50" s="142">
        <v>0.1</v>
      </c>
      <c r="T50" s="138">
        <f t="shared" si="6"/>
        <v>2.3543563729170699E-6</v>
      </c>
      <c r="V50" s="47"/>
    </row>
    <row r="51" spans="1:22" ht="12" customHeight="1" x14ac:dyDescent="0.2">
      <c r="A51" s="143" t="s">
        <v>291</v>
      </c>
      <c r="B51" s="103" t="s">
        <v>150</v>
      </c>
      <c r="C51" s="144">
        <v>43094.792000000001</v>
      </c>
      <c r="D51" s="144" t="s">
        <v>193</v>
      </c>
      <c r="E51" s="101">
        <f t="shared" si="2"/>
        <v>6880.0200688952937</v>
      </c>
      <c r="F51" s="101">
        <f t="shared" si="3"/>
        <v>6880</v>
      </c>
      <c r="G51" s="138">
        <f t="shared" si="8"/>
        <v>2.0280000004277099E-2</v>
      </c>
      <c r="I51" s="138">
        <f t="shared" si="11"/>
        <v>2.0280000004277099E-2</v>
      </c>
      <c r="O51" s="138">
        <f t="shared" ref="O51:O61" ca="1" si="12">+C$11+C$12*$F51</f>
        <v>-3.5868433483023372E-3</v>
      </c>
      <c r="P51" s="140">
        <f t="shared" si="4"/>
        <v>3.4749161279689434E-3</v>
      </c>
      <c r="Q51" s="141">
        <f t="shared" si="5"/>
        <v>28076.292000000001</v>
      </c>
      <c r="R51" s="138">
        <f t="shared" si="9"/>
        <v>2.8241084408975239E-4</v>
      </c>
      <c r="S51" s="142">
        <v>0.1</v>
      </c>
      <c r="T51" s="138">
        <f t="shared" si="6"/>
        <v>2.8241084408975241E-5</v>
      </c>
    </row>
    <row r="52" spans="1:22" ht="12" customHeight="1" x14ac:dyDescent="0.2">
      <c r="A52" s="143" t="s">
        <v>291</v>
      </c>
      <c r="B52" s="103" t="s">
        <v>150</v>
      </c>
      <c r="C52" s="144">
        <v>43094.798000000003</v>
      </c>
      <c r="D52" s="144" t="s">
        <v>193</v>
      </c>
      <c r="E52" s="101">
        <f t="shared" si="2"/>
        <v>6880.026006438281</v>
      </c>
      <c r="F52" s="101">
        <f t="shared" si="3"/>
        <v>6880</v>
      </c>
      <c r="G52" s="138">
        <f t="shared" si="8"/>
        <v>2.628000000549946E-2</v>
      </c>
      <c r="I52" s="138">
        <f t="shared" si="11"/>
        <v>2.628000000549946E-2</v>
      </c>
      <c r="O52" s="138">
        <f t="shared" ca="1" si="12"/>
        <v>-3.5868433483023372E-3</v>
      </c>
      <c r="P52" s="140">
        <f t="shared" si="4"/>
        <v>3.4749161279689434E-3</v>
      </c>
      <c r="Q52" s="141">
        <f t="shared" si="5"/>
        <v>28076.298000000003</v>
      </c>
      <c r="R52" s="138">
        <f t="shared" si="9"/>
        <v>5.2007185066120238E-4</v>
      </c>
      <c r="S52" s="142">
        <v>0.1</v>
      </c>
      <c r="T52" s="138">
        <f t="shared" si="6"/>
        <v>5.2007185066120244E-5</v>
      </c>
    </row>
    <row r="53" spans="1:22" ht="12" customHeight="1" x14ac:dyDescent="0.2">
      <c r="A53" s="143" t="s">
        <v>291</v>
      </c>
      <c r="B53" s="103" t="s">
        <v>150</v>
      </c>
      <c r="C53" s="144">
        <v>43098.821000000004</v>
      </c>
      <c r="D53" s="144" t="s">
        <v>193</v>
      </c>
      <c r="E53" s="101">
        <f t="shared" ref="E53:E84" si="13">+(C53-C$7)/C$8</f>
        <v>6884.0071290099504</v>
      </c>
      <c r="F53" s="101">
        <f t="shared" ref="F53:F84" si="14">ROUND(2*E53,0)/2</f>
        <v>6884</v>
      </c>
      <c r="G53" s="138">
        <f t="shared" si="8"/>
        <v>7.2040000086417422E-3</v>
      </c>
      <c r="I53" s="138">
        <f t="shared" si="11"/>
        <v>7.2040000086417422E-3</v>
      </c>
      <c r="O53" s="138">
        <f t="shared" ca="1" si="12"/>
        <v>-3.5847040516563682E-3</v>
      </c>
      <c r="P53" s="140">
        <f t="shared" ref="P53:P84" si="15">+D$11+D$12*F53+D$13*F53^2</f>
        <v>3.4738961175122731E-3</v>
      </c>
      <c r="Q53" s="141">
        <f t="shared" ref="Q53:Q84" si="16">+C53-15018.5</f>
        <v>28080.321000000004</v>
      </c>
      <c r="R53" s="138">
        <f t="shared" si="9"/>
        <v>1.3913675038619205E-5</v>
      </c>
      <c r="S53" s="142">
        <v>0.1</v>
      </c>
      <c r="T53" s="138">
        <f t="shared" ref="T53:T84" si="17">+S53*R53</f>
        <v>1.3913675038619207E-6</v>
      </c>
    </row>
    <row r="54" spans="1:22" ht="12" customHeight="1" x14ac:dyDescent="0.2">
      <c r="A54" s="143" t="s">
        <v>291</v>
      </c>
      <c r="B54" s="103" t="s">
        <v>150</v>
      </c>
      <c r="C54" s="144">
        <v>43098.821000000004</v>
      </c>
      <c r="D54" s="144" t="s">
        <v>193</v>
      </c>
      <c r="E54" s="101">
        <f t="shared" si="13"/>
        <v>6884.0071290099504</v>
      </c>
      <c r="F54" s="101">
        <f t="shared" si="14"/>
        <v>6884</v>
      </c>
      <c r="G54" s="138">
        <f t="shared" si="8"/>
        <v>7.2040000086417422E-3</v>
      </c>
      <c r="I54" s="138">
        <f t="shared" si="11"/>
        <v>7.2040000086417422E-3</v>
      </c>
      <c r="O54" s="138">
        <f t="shared" ca="1" si="12"/>
        <v>-3.5847040516563682E-3</v>
      </c>
      <c r="P54" s="140">
        <f t="shared" si="15"/>
        <v>3.4738961175122731E-3</v>
      </c>
      <c r="Q54" s="141">
        <f t="shared" si="16"/>
        <v>28080.321000000004</v>
      </c>
      <c r="R54" s="138">
        <f t="shared" si="9"/>
        <v>1.3913675038619205E-5</v>
      </c>
      <c r="S54" s="142">
        <v>0.1</v>
      </c>
      <c r="T54" s="138">
        <f t="shared" si="17"/>
        <v>1.3913675038619207E-6</v>
      </c>
    </row>
    <row r="55" spans="1:22" ht="12" customHeight="1" x14ac:dyDescent="0.2">
      <c r="A55" s="143" t="s">
        <v>291</v>
      </c>
      <c r="B55" s="103" t="s">
        <v>150</v>
      </c>
      <c r="C55" s="144">
        <v>43469.697</v>
      </c>
      <c r="D55" s="144" t="s">
        <v>193</v>
      </c>
      <c r="E55" s="101">
        <f t="shared" si="13"/>
        <v>7251.022494381602</v>
      </c>
      <c r="F55" s="101">
        <f t="shared" si="14"/>
        <v>7251</v>
      </c>
      <c r="G55" s="138">
        <f t="shared" si="8"/>
        <v>2.2731000004569069E-2</v>
      </c>
      <c r="I55" s="138">
        <f t="shared" si="11"/>
        <v>2.2731000004569069E-2</v>
      </c>
      <c r="O55" s="138">
        <f t="shared" ca="1" si="12"/>
        <v>-3.3884235843887338E-3</v>
      </c>
      <c r="P55" s="140">
        <f t="shared" si="15"/>
        <v>3.3824134284204488E-3</v>
      </c>
      <c r="Q55" s="141">
        <f t="shared" si="16"/>
        <v>28451.197</v>
      </c>
      <c r="R55" s="138">
        <f t="shared" si="9"/>
        <v>3.7436780249471853E-4</v>
      </c>
      <c r="S55" s="142">
        <v>0.1</v>
      </c>
      <c r="T55" s="138">
        <f t="shared" si="17"/>
        <v>3.7436780249471856E-5</v>
      </c>
    </row>
    <row r="56" spans="1:22" ht="12" customHeight="1" x14ac:dyDescent="0.2">
      <c r="A56" s="143" t="s">
        <v>291</v>
      </c>
      <c r="B56" s="103" t="s">
        <v>150</v>
      </c>
      <c r="C56" s="144">
        <v>43755.654000000002</v>
      </c>
      <c r="D56" s="144" t="s">
        <v>193</v>
      </c>
      <c r="E56" s="101">
        <f t="shared" si="13"/>
        <v>7534.0028242912849</v>
      </c>
      <c r="F56" s="101">
        <f t="shared" si="14"/>
        <v>7534</v>
      </c>
      <c r="G56" s="138">
        <f t="shared" si="8"/>
        <v>2.8540000057546422E-3</v>
      </c>
      <c r="I56" s="138">
        <f t="shared" si="11"/>
        <v>2.8540000057546422E-3</v>
      </c>
      <c r="O56" s="138">
        <f t="shared" ca="1" si="12"/>
        <v>-3.2370683466864435E-3</v>
      </c>
      <c r="P56" s="140">
        <f t="shared" si="15"/>
        <v>3.3147111038780205E-3</v>
      </c>
      <c r="Q56" s="141">
        <f t="shared" si="16"/>
        <v>28737.154000000002</v>
      </c>
      <c r="R56" s="138">
        <f t="shared" si="9"/>
        <v>2.1225471593404908E-7</v>
      </c>
      <c r="S56" s="142">
        <v>0.1</v>
      </c>
      <c r="T56" s="138">
        <f t="shared" si="17"/>
        <v>2.122547159340491E-8</v>
      </c>
    </row>
    <row r="57" spans="1:22" ht="12" customHeight="1" x14ac:dyDescent="0.2">
      <c r="A57" s="143" t="s">
        <v>291</v>
      </c>
      <c r="B57" s="103" t="s">
        <v>150</v>
      </c>
      <c r="C57" s="144">
        <v>44138.637999999999</v>
      </c>
      <c r="D57" s="144" t="s">
        <v>193</v>
      </c>
      <c r="E57" s="101">
        <f t="shared" si="13"/>
        <v>7913.0001514073474</v>
      </c>
      <c r="F57" s="101">
        <f t="shared" si="14"/>
        <v>7913</v>
      </c>
      <c r="G57" s="138">
        <f t="shared" si="8"/>
        <v>1.5300000086426735E-4</v>
      </c>
      <c r="I57" s="138">
        <f t="shared" si="11"/>
        <v>1.5300000086426735E-4</v>
      </c>
      <c r="O57" s="138">
        <f t="shared" ca="1" si="12"/>
        <v>-3.0343699894809029E-3</v>
      </c>
      <c r="P57" s="140">
        <f t="shared" si="15"/>
        <v>3.2279183390802658E-3</v>
      </c>
      <c r="Q57" s="141">
        <f t="shared" si="16"/>
        <v>29120.137999999999</v>
      </c>
      <c r="R57" s="138">
        <f t="shared" si="9"/>
        <v>9.4551227866970376E-6</v>
      </c>
      <c r="S57" s="142">
        <v>0.1</v>
      </c>
      <c r="T57" s="138">
        <f t="shared" si="17"/>
        <v>9.455122786697038E-7</v>
      </c>
    </row>
    <row r="58" spans="1:22" ht="12" customHeight="1" x14ac:dyDescent="0.2">
      <c r="A58" s="143" t="s">
        <v>291</v>
      </c>
      <c r="B58" s="103" t="s">
        <v>150</v>
      </c>
      <c r="C58" s="144">
        <v>44236.663</v>
      </c>
      <c r="D58" s="144" t="s">
        <v>193</v>
      </c>
      <c r="E58" s="101">
        <f t="shared" si="13"/>
        <v>8010.0047599302961</v>
      </c>
      <c r="F58" s="101">
        <f t="shared" si="14"/>
        <v>8010</v>
      </c>
      <c r="G58" s="138">
        <f t="shared" si="8"/>
        <v>4.8100000058184378E-3</v>
      </c>
      <c r="I58" s="138">
        <f t="shared" si="11"/>
        <v>4.8100000058184378E-3</v>
      </c>
      <c r="O58" s="138">
        <f t="shared" ca="1" si="12"/>
        <v>-2.9824920458161605E-3</v>
      </c>
      <c r="P58" s="140">
        <f t="shared" si="15"/>
        <v>3.2064181243041784E-3</v>
      </c>
      <c r="Q58" s="141">
        <f t="shared" si="16"/>
        <v>29218.163</v>
      </c>
      <c r="R58" s="138">
        <f t="shared" si="9"/>
        <v>2.5714748507208122E-6</v>
      </c>
      <c r="S58" s="142">
        <v>0.1</v>
      </c>
      <c r="T58" s="138">
        <f t="shared" si="17"/>
        <v>2.5714748507208121E-7</v>
      </c>
    </row>
    <row r="59" spans="1:22" ht="12" customHeight="1" x14ac:dyDescent="0.2">
      <c r="A59" s="143" t="s">
        <v>291</v>
      </c>
      <c r="B59" s="103" t="s">
        <v>150</v>
      </c>
      <c r="C59" s="144">
        <v>44520.616000000002</v>
      </c>
      <c r="D59" s="144" t="s">
        <v>193</v>
      </c>
      <c r="E59" s="101">
        <f t="shared" si="13"/>
        <v>8291.0019504828742</v>
      </c>
      <c r="F59" s="101">
        <f t="shared" si="14"/>
        <v>8291</v>
      </c>
      <c r="G59" s="138">
        <f t="shared" si="8"/>
        <v>1.9710000051418319E-3</v>
      </c>
      <c r="I59" s="138">
        <f t="shared" si="11"/>
        <v>1.9710000051418319E-3</v>
      </c>
      <c r="O59" s="138">
        <f t="shared" ca="1" si="12"/>
        <v>-2.8322064564368539E-3</v>
      </c>
      <c r="P59" s="140">
        <f t="shared" si="15"/>
        <v>3.1457747878555621E-3</v>
      </c>
      <c r="Q59" s="141">
        <f t="shared" si="16"/>
        <v>29502.116000000002</v>
      </c>
      <c r="R59" s="138">
        <f t="shared" si="9"/>
        <v>1.3800957901000919E-6</v>
      </c>
      <c r="S59" s="142">
        <v>0.1</v>
      </c>
      <c r="T59" s="138">
        <f t="shared" si="17"/>
        <v>1.3800957901000919E-7</v>
      </c>
    </row>
    <row r="60" spans="1:22" ht="12" customHeight="1" x14ac:dyDescent="0.2">
      <c r="A60" s="143" t="s">
        <v>291</v>
      </c>
      <c r="B60" s="103" t="s">
        <v>150</v>
      </c>
      <c r="C60" s="144">
        <v>44522.637000000002</v>
      </c>
      <c r="D60" s="144" t="s">
        <v>193</v>
      </c>
      <c r="E60" s="101">
        <f t="shared" si="13"/>
        <v>8293.001912878437</v>
      </c>
      <c r="F60" s="101">
        <f t="shared" si="14"/>
        <v>8293</v>
      </c>
      <c r="G60" s="138">
        <f t="shared" si="8"/>
        <v>1.9330000068293884E-3</v>
      </c>
      <c r="I60" s="138">
        <f t="shared" si="11"/>
        <v>1.9330000068293884E-3</v>
      </c>
      <c r="O60" s="138">
        <f t="shared" ca="1" si="12"/>
        <v>-2.8311368081138698E-3</v>
      </c>
      <c r="P60" s="140">
        <f t="shared" si="15"/>
        <v>3.1453519059079635E-3</v>
      </c>
      <c r="Q60" s="141">
        <f t="shared" si="16"/>
        <v>29504.137000000002</v>
      </c>
      <c r="R60" s="138">
        <f t="shared" si="9"/>
        <v>1.4697971271994273E-6</v>
      </c>
      <c r="S60" s="142">
        <v>0.1</v>
      </c>
      <c r="T60" s="138">
        <f t="shared" si="17"/>
        <v>1.4697971271994274E-7</v>
      </c>
    </row>
    <row r="61" spans="1:22" ht="12" customHeight="1" x14ac:dyDescent="0.2">
      <c r="A61" s="143" t="s">
        <v>291</v>
      </c>
      <c r="B61" s="103" t="s">
        <v>150</v>
      </c>
      <c r="C61" s="144">
        <v>44614.59</v>
      </c>
      <c r="D61" s="144" t="s">
        <v>193</v>
      </c>
      <c r="E61" s="101">
        <f t="shared" si="13"/>
        <v>8383.997727900216</v>
      </c>
      <c r="F61" s="101">
        <f t="shared" si="14"/>
        <v>8384</v>
      </c>
      <c r="G61" s="138">
        <f t="shared" si="8"/>
        <v>-2.2959999987506308E-3</v>
      </c>
      <c r="I61" s="138">
        <f t="shared" si="11"/>
        <v>-2.2959999987506308E-3</v>
      </c>
      <c r="O61" s="138">
        <f t="shared" ca="1" si="12"/>
        <v>-2.7824678094180806E-3</v>
      </c>
      <c r="P61" s="140">
        <f t="shared" si="15"/>
        <v>3.1262415085554947E-3</v>
      </c>
      <c r="Q61" s="141">
        <f t="shared" si="16"/>
        <v>29596.089999999997</v>
      </c>
      <c r="R61" s="138">
        <f t="shared" si="9"/>
        <v>2.9400702963553402E-5</v>
      </c>
      <c r="S61" s="142">
        <v>0.1</v>
      </c>
      <c r="T61" s="138">
        <f t="shared" si="17"/>
        <v>2.9400702963553403E-6</v>
      </c>
    </row>
    <row r="62" spans="1:22" ht="12" customHeight="1" x14ac:dyDescent="0.2">
      <c r="A62" s="101" t="s">
        <v>125</v>
      </c>
      <c r="B62" s="101"/>
      <c r="C62" s="144">
        <v>44970.313999999998</v>
      </c>
      <c r="D62" s="144"/>
      <c r="E62" s="138">
        <f t="shared" si="13"/>
        <v>8736.0188180529021</v>
      </c>
      <c r="F62" s="138">
        <f t="shared" si="14"/>
        <v>8736</v>
      </c>
      <c r="G62" s="138">
        <f t="shared" si="8"/>
        <v>1.9015999998373445E-2</v>
      </c>
      <c r="I62" s="138">
        <f t="shared" si="11"/>
        <v>1.9015999998373445E-2</v>
      </c>
      <c r="P62" s="140">
        <f t="shared" si="15"/>
        <v>3.054728775782208E-3</v>
      </c>
      <c r="Q62" s="141">
        <f t="shared" si="16"/>
        <v>29951.813999999998</v>
      </c>
      <c r="R62" s="138">
        <f t="shared" si="9"/>
        <v>2.5476217904111913E-4</v>
      </c>
      <c r="S62" s="142">
        <v>0.1</v>
      </c>
      <c r="T62" s="138">
        <f t="shared" si="17"/>
        <v>2.5476217904111914E-5</v>
      </c>
    </row>
    <row r="63" spans="1:22" ht="12" customHeight="1" x14ac:dyDescent="0.2">
      <c r="A63" s="101" t="s">
        <v>126</v>
      </c>
      <c r="B63" s="101"/>
      <c r="C63" s="144">
        <v>44977.355000000003</v>
      </c>
      <c r="D63" s="144"/>
      <c r="E63" s="138">
        <f t="shared" si="13"/>
        <v>8742.9865247462003</v>
      </c>
      <c r="F63" s="138">
        <f t="shared" si="14"/>
        <v>8743</v>
      </c>
      <c r="G63" s="138">
        <f t="shared" si="8"/>
        <v>-1.361699999688426E-2</v>
      </c>
      <c r="I63" s="138">
        <f t="shared" si="11"/>
        <v>-1.361699999688426E-2</v>
      </c>
      <c r="P63" s="140">
        <f t="shared" si="15"/>
        <v>3.0533454668652247E-3</v>
      </c>
      <c r="Q63" s="141">
        <f t="shared" si="16"/>
        <v>29958.855000000003</v>
      </c>
      <c r="R63" s="138">
        <f t="shared" ref="R63:R94" si="18">+(P63-G63)^2</f>
        <v>2.7790041788075309E-4</v>
      </c>
      <c r="S63" s="142">
        <v>0.1</v>
      </c>
      <c r="T63" s="138">
        <f t="shared" si="17"/>
        <v>2.7790041788075309E-5</v>
      </c>
    </row>
    <row r="64" spans="1:22" ht="12" customHeight="1" x14ac:dyDescent="0.2">
      <c r="A64" s="101" t="s">
        <v>127</v>
      </c>
      <c r="B64" s="101"/>
      <c r="C64" s="144">
        <v>45255.767</v>
      </c>
      <c r="D64" s="144"/>
      <c r="E64" s="138">
        <f t="shared" si="13"/>
        <v>9018.500394351815</v>
      </c>
      <c r="F64" s="138">
        <f t="shared" si="14"/>
        <v>9018.5</v>
      </c>
      <c r="G64" s="138">
        <f t="shared" si="8"/>
        <v>3.9850000030128285E-4</v>
      </c>
      <c r="J64" s="138">
        <f>G64</f>
        <v>3.9850000030128285E-4</v>
      </c>
      <c r="P64" s="140">
        <f t="shared" si="15"/>
        <v>3.0001046312740929E-3</v>
      </c>
      <c r="Q64" s="141">
        <f t="shared" si="16"/>
        <v>30237.267</v>
      </c>
      <c r="R64" s="138">
        <f t="shared" si="18"/>
        <v>6.7683466558991708E-6</v>
      </c>
      <c r="S64" s="142">
        <v>0.1</v>
      </c>
      <c r="T64" s="138">
        <f t="shared" si="17"/>
        <v>6.7683466558991714E-7</v>
      </c>
    </row>
    <row r="65" spans="1:21" ht="12" customHeight="1" x14ac:dyDescent="0.2">
      <c r="A65" s="101" t="s">
        <v>128</v>
      </c>
      <c r="B65" s="101"/>
      <c r="C65" s="144">
        <v>45262.8442</v>
      </c>
      <c r="D65" s="144"/>
      <c r="E65" s="138">
        <f t="shared" si="13"/>
        <v>9025.5039242211205</v>
      </c>
      <c r="F65" s="138">
        <f t="shared" si="14"/>
        <v>9025.5</v>
      </c>
      <c r="G65" s="138">
        <f t="shared" si="8"/>
        <v>3.9655000000493601E-3</v>
      </c>
      <c r="J65" s="138">
        <f>G65</f>
        <v>3.9655000000493601E-3</v>
      </c>
      <c r="P65" s="140">
        <f t="shared" si="15"/>
        <v>2.9987824167853564E-3</v>
      </c>
      <c r="Q65" s="141">
        <f t="shared" si="16"/>
        <v>30244.3442</v>
      </c>
      <c r="R65" s="138">
        <f t="shared" si="18"/>
        <v>9.3454288579179585E-7</v>
      </c>
      <c r="S65" s="142">
        <v>1</v>
      </c>
      <c r="T65" s="138">
        <f t="shared" si="17"/>
        <v>9.3454288579179585E-7</v>
      </c>
    </row>
    <row r="66" spans="1:21" ht="12" customHeight="1" x14ac:dyDescent="0.2">
      <c r="A66" s="101" t="s">
        <v>127</v>
      </c>
      <c r="B66" s="101" t="s">
        <v>129</v>
      </c>
      <c r="C66" s="144">
        <v>45267.8442</v>
      </c>
      <c r="D66" s="144"/>
      <c r="E66" s="138">
        <f t="shared" si="13"/>
        <v>9030.4518767089012</v>
      </c>
      <c r="F66" s="138">
        <f t="shared" si="14"/>
        <v>9030.5</v>
      </c>
      <c r="N66" s="143"/>
      <c r="P66" s="140">
        <f t="shared" si="15"/>
        <v>2.9978389047082424E-3</v>
      </c>
      <c r="Q66" s="141">
        <f t="shared" si="16"/>
        <v>30249.3442</v>
      </c>
      <c r="R66" s="138">
        <f t="shared" si="18"/>
        <v>8.9870380985823153E-6</v>
      </c>
      <c r="S66" s="142">
        <v>0</v>
      </c>
      <c r="T66" s="138">
        <f t="shared" si="17"/>
        <v>0</v>
      </c>
      <c r="U66">
        <f>+C66-(C$7+F66*C$8)</f>
        <v>-4.8629499993694481E-2</v>
      </c>
    </row>
    <row r="67" spans="1:21" ht="12" customHeight="1" x14ac:dyDescent="0.2">
      <c r="A67" s="143" t="s">
        <v>291</v>
      </c>
      <c r="B67" s="103" t="s">
        <v>150</v>
      </c>
      <c r="C67" s="144">
        <v>45291.654999999999</v>
      </c>
      <c r="D67" s="144" t="s">
        <v>193</v>
      </c>
      <c r="E67" s="101">
        <f t="shared" si="13"/>
        <v>9054.0148181281111</v>
      </c>
      <c r="F67" s="101">
        <f t="shared" si="14"/>
        <v>9054</v>
      </c>
      <c r="G67" s="138">
        <f t="shared" ref="G67:G98" si="19">+C67-(C$7+F67*C$8)</f>
        <v>1.4974000005167909E-2</v>
      </c>
      <c r="I67" s="138">
        <f>G67</f>
        <v>1.4974000005167909E-2</v>
      </c>
      <c r="O67" s="138">
        <f ca="1">+C$11+C$12*$F67</f>
        <v>-2.424135621218312E-3</v>
      </c>
      <c r="P67" s="140">
        <f t="shared" si="15"/>
        <v>2.9934147438353941E-3</v>
      </c>
      <c r="Q67" s="141">
        <f t="shared" si="16"/>
        <v>30273.154999999999</v>
      </c>
      <c r="R67" s="138">
        <f t="shared" si="18"/>
        <v>1.4353442320405788E-4</v>
      </c>
      <c r="S67" s="142">
        <v>0.1</v>
      </c>
      <c r="T67" s="138">
        <f t="shared" si="17"/>
        <v>1.435344232040579E-5</v>
      </c>
    </row>
    <row r="68" spans="1:21" ht="12" customHeight="1" x14ac:dyDescent="0.2">
      <c r="A68" s="101" t="s">
        <v>127</v>
      </c>
      <c r="B68" s="101"/>
      <c r="C68" s="144">
        <v>45298.720399999998</v>
      </c>
      <c r="D68" s="144"/>
      <c r="E68" s="138">
        <f t="shared" si="13"/>
        <v>9061.0066708295453</v>
      </c>
      <c r="F68" s="138">
        <f t="shared" si="14"/>
        <v>9061</v>
      </c>
      <c r="G68" s="138">
        <f t="shared" si="19"/>
        <v>6.7409999974188395E-3</v>
      </c>
      <c r="J68" s="138">
        <f>G68</f>
        <v>6.7409999974188395E-3</v>
      </c>
      <c r="P68" s="140">
        <f t="shared" si="15"/>
        <v>2.9921002066995877E-3</v>
      </c>
      <c r="Q68" s="141">
        <f t="shared" si="16"/>
        <v>30280.220399999998</v>
      </c>
      <c r="R68" s="138">
        <f t="shared" si="18"/>
        <v>1.4054249640854849E-5</v>
      </c>
      <c r="S68" s="142">
        <v>1</v>
      </c>
      <c r="T68" s="138">
        <f t="shared" si="17"/>
        <v>1.4054249640854849E-5</v>
      </c>
    </row>
    <row r="69" spans="1:21" ht="12" customHeight="1" x14ac:dyDescent="0.2">
      <c r="A69" s="101" t="s">
        <v>130</v>
      </c>
      <c r="B69" s="101"/>
      <c r="C69" s="144">
        <v>45308.819799999997</v>
      </c>
      <c r="D69" s="144">
        <v>5.0000000000000001E-4</v>
      </c>
      <c r="E69" s="138">
        <f t="shared" si="13"/>
        <v>9071.0009411005631</v>
      </c>
      <c r="F69" s="138">
        <f t="shared" si="14"/>
        <v>9071</v>
      </c>
      <c r="G69" s="138">
        <f t="shared" si="19"/>
        <v>9.5100000180536881E-4</v>
      </c>
      <c r="J69" s="138">
        <f>G69</f>
        <v>9.5100000180536881E-4</v>
      </c>
      <c r="P69" s="140">
        <f t="shared" si="15"/>
        <v>2.9902249225619128E-3</v>
      </c>
      <c r="Q69" s="141">
        <f t="shared" si="16"/>
        <v>30290.319799999997</v>
      </c>
      <c r="R69" s="138">
        <f t="shared" si="18"/>
        <v>4.1584382774345335E-6</v>
      </c>
      <c r="S69" s="142">
        <v>1</v>
      </c>
      <c r="T69" s="138">
        <f t="shared" si="17"/>
        <v>4.1584382774345335E-6</v>
      </c>
    </row>
    <row r="70" spans="1:21" ht="12" customHeight="1" x14ac:dyDescent="0.2">
      <c r="A70" s="101" t="s">
        <v>127</v>
      </c>
      <c r="B70" s="101"/>
      <c r="C70" s="144">
        <v>45308.8298</v>
      </c>
      <c r="D70" s="144"/>
      <c r="E70" s="138">
        <f t="shared" si="13"/>
        <v>9071.0108370055405</v>
      </c>
      <c r="F70" s="138">
        <f t="shared" si="14"/>
        <v>9071</v>
      </c>
      <c r="G70" s="138">
        <f t="shared" si="19"/>
        <v>1.0951000003842637E-2</v>
      </c>
      <c r="J70" s="138">
        <f>G70</f>
        <v>1.0951000003842637E-2</v>
      </c>
      <c r="P70" s="140">
        <f t="shared" si="15"/>
        <v>2.9902249225619128E-3</v>
      </c>
      <c r="Q70" s="141">
        <f t="shared" si="16"/>
        <v>30290.3298</v>
      </c>
      <c r="R70" s="138">
        <f t="shared" si="18"/>
        <v>6.337393989474014E-5</v>
      </c>
      <c r="S70" s="142">
        <v>1</v>
      </c>
      <c r="T70" s="138">
        <f t="shared" si="17"/>
        <v>6.337393989474014E-5</v>
      </c>
    </row>
    <row r="71" spans="1:21" ht="12" customHeight="1" x14ac:dyDescent="0.2">
      <c r="A71" s="101" t="s">
        <v>127</v>
      </c>
      <c r="B71" s="101"/>
      <c r="C71" s="144">
        <v>45310.841800000002</v>
      </c>
      <c r="D71" s="144"/>
      <c r="E71" s="138">
        <f t="shared" si="13"/>
        <v>9073.0018930866263</v>
      </c>
      <c r="F71" s="138">
        <f t="shared" si="14"/>
        <v>9073</v>
      </c>
      <c r="G71" s="138">
        <f t="shared" si="19"/>
        <v>1.9130000073346309E-3</v>
      </c>
      <c r="J71" s="138">
        <f>G71</f>
        <v>1.9130000073346309E-3</v>
      </c>
      <c r="P71" s="140">
        <f t="shared" si="15"/>
        <v>2.9898502364717429E-3</v>
      </c>
      <c r="Q71" s="141">
        <f t="shared" si="16"/>
        <v>30292.341800000002</v>
      </c>
      <c r="R71" s="138">
        <f t="shared" si="18"/>
        <v>1.1596064159926504E-6</v>
      </c>
      <c r="S71" s="142">
        <v>1</v>
      </c>
      <c r="T71" s="138">
        <f t="shared" si="17"/>
        <v>1.1596064159926504E-6</v>
      </c>
    </row>
    <row r="72" spans="1:21" ht="12" customHeight="1" x14ac:dyDescent="0.2">
      <c r="A72" s="101" t="s">
        <v>128</v>
      </c>
      <c r="B72" s="101"/>
      <c r="C72" s="144">
        <v>45310.841800000002</v>
      </c>
      <c r="D72" s="144"/>
      <c r="E72" s="138">
        <f t="shared" si="13"/>
        <v>9073.0018930866263</v>
      </c>
      <c r="F72" s="138">
        <f t="shared" si="14"/>
        <v>9073</v>
      </c>
      <c r="G72" s="138">
        <f t="shared" si="19"/>
        <v>1.9130000073346309E-3</v>
      </c>
      <c r="J72" s="138">
        <f>G72</f>
        <v>1.9130000073346309E-3</v>
      </c>
      <c r="P72" s="140">
        <f t="shared" si="15"/>
        <v>2.9898502364717429E-3</v>
      </c>
      <c r="Q72" s="141">
        <f t="shared" si="16"/>
        <v>30292.341800000002</v>
      </c>
      <c r="R72" s="138">
        <f t="shared" si="18"/>
        <v>1.1596064159926504E-6</v>
      </c>
      <c r="S72" s="142">
        <v>1</v>
      </c>
      <c r="T72" s="138">
        <f t="shared" si="17"/>
        <v>1.1596064159926504E-6</v>
      </c>
    </row>
    <row r="73" spans="1:21" ht="12" customHeight="1" x14ac:dyDescent="0.2">
      <c r="A73" s="101" t="s">
        <v>131</v>
      </c>
      <c r="B73" s="101"/>
      <c r="C73" s="144">
        <v>45357.319000000003</v>
      </c>
      <c r="D73" s="144"/>
      <c r="E73" s="138">
        <f t="shared" si="13"/>
        <v>9118.9952885596467</v>
      </c>
      <c r="F73" s="138">
        <f t="shared" si="14"/>
        <v>9119</v>
      </c>
      <c r="G73" s="138">
        <f t="shared" si="19"/>
        <v>-4.7609999965061434E-3</v>
      </c>
      <c r="I73" s="138">
        <f>G73</f>
        <v>-4.7609999965061434E-3</v>
      </c>
      <c r="P73" s="140">
        <f t="shared" si="15"/>
        <v>2.9812665642353939E-3</v>
      </c>
      <c r="Q73" s="141">
        <f t="shared" si="16"/>
        <v>30338.819000000003</v>
      </c>
      <c r="R73" s="138">
        <f t="shared" si="18"/>
        <v>5.9942691497576596E-5</v>
      </c>
      <c r="S73" s="142">
        <v>0.1</v>
      </c>
      <c r="T73" s="138">
        <f t="shared" si="17"/>
        <v>5.9942691497576601E-6</v>
      </c>
    </row>
    <row r="74" spans="1:21" ht="12" customHeight="1" x14ac:dyDescent="0.2">
      <c r="A74" s="101" t="s">
        <v>132</v>
      </c>
      <c r="B74" s="101"/>
      <c r="C74" s="144">
        <v>45561.428999999996</v>
      </c>
      <c r="D74" s="144"/>
      <c r="E74" s="138">
        <f t="shared" si="13"/>
        <v>9320.9806050158368</v>
      </c>
      <c r="F74" s="138">
        <f t="shared" si="14"/>
        <v>9321</v>
      </c>
      <c r="G74" s="138">
        <f t="shared" si="19"/>
        <v>-1.9598999999288935E-2</v>
      </c>
      <c r="I74" s="138">
        <f>G74</f>
        <v>-1.9598999999288935E-2</v>
      </c>
      <c r="P74" s="140">
        <f t="shared" si="15"/>
        <v>2.944346899483136E-3</v>
      </c>
      <c r="Q74" s="141">
        <f t="shared" si="16"/>
        <v>30542.928999999996</v>
      </c>
      <c r="R74" s="138">
        <f t="shared" si="18"/>
        <v>5.0820248939837623E-4</v>
      </c>
      <c r="S74" s="142">
        <v>0.1</v>
      </c>
      <c r="T74" s="138">
        <f t="shared" si="17"/>
        <v>5.0820248939837627E-5</v>
      </c>
    </row>
    <row r="75" spans="1:21" ht="12" customHeight="1" x14ac:dyDescent="0.2">
      <c r="A75" s="101" t="s">
        <v>126</v>
      </c>
      <c r="B75" s="101"/>
      <c r="C75" s="144">
        <v>45561.46</v>
      </c>
      <c r="D75" s="144"/>
      <c r="E75" s="138">
        <f t="shared" si="13"/>
        <v>9321.0112823212639</v>
      </c>
      <c r="F75" s="138">
        <f t="shared" si="14"/>
        <v>9321</v>
      </c>
      <c r="G75" s="138">
        <f t="shared" si="19"/>
        <v>1.1401000003388617E-2</v>
      </c>
      <c r="I75" s="138">
        <f>G75</f>
        <v>1.1401000003388617E-2</v>
      </c>
      <c r="P75" s="140">
        <f t="shared" si="15"/>
        <v>2.944346899483136E-3</v>
      </c>
      <c r="Q75" s="141">
        <f t="shared" si="16"/>
        <v>30542.959999999999</v>
      </c>
      <c r="R75" s="138">
        <f t="shared" si="18"/>
        <v>7.1514981719794209E-5</v>
      </c>
      <c r="S75" s="142">
        <v>0.1</v>
      </c>
      <c r="T75" s="138">
        <f t="shared" si="17"/>
        <v>7.1514981719794211E-6</v>
      </c>
    </row>
    <row r="76" spans="1:21" ht="12" customHeight="1" x14ac:dyDescent="0.2">
      <c r="A76" s="101" t="s">
        <v>132</v>
      </c>
      <c r="B76" s="101"/>
      <c r="C76" s="144">
        <v>45562.462</v>
      </c>
      <c r="D76" s="144"/>
      <c r="E76" s="138">
        <f t="shared" si="13"/>
        <v>9322.0028519998159</v>
      </c>
      <c r="F76" s="138">
        <f t="shared" si="14"/>
        <v>9322</v>
      </c>
      <c r="G76" s="138">
        <f t="shared" si="19"/>
        <v>2.8820000006817281E-3</v>
      </c>
      <c r="I76" s="138">
        <f>G76</f>
        <v>2.8820000006817281E-3</v>
      </c>
      <c r="P76" s="140">
        <f t="shared" si="15"/>
        <v>2.9441672646857617E-3</v>
      </c>
      <c r="Q76" s="141">
        <f t="shared" si="16"/>
        <v>30543.962</v>
      </c>
      <c r="R76" s="138">
        <f t="shared" si="18"/>
        <v>3.8647687137472125E-9</v>
      </c>
      <c r="S76" s="142">
        <v>0.1</v>
      </c>
      <c r="T76" s="138">
        <f t="shared" si="17"/>
        <v>3.8647687137472125E-10</v>
      </c>
    </row>
    <row r="77" spans="1:21" ht="12" customHeight="1" x14ac:dyDescent="0.2">
      <c r="A77" s="143" t="s">
        <v>291</v>
      </c>
      <c r="B77" s="103" t="s">
        <v>150</v>
      </c>
      <c r="C77" s="144">
        <v>45584.667000000001</v>
      </c>
      <c r="D77" s="144" t="s">
        <v>193</v>
      </c>
      <c r="E77" s="101">
        <f t="shared" si="13"/>
        <v>9343.9767089980523</v>
      </c>
      <c r="F77" s="101">
        <f t="shared" si="14"/>
        <v>9344</v>
      </c>
      <c r="G77" s="138">
        <f t="shared" si="19"/>
        <v>-2.3535999993328005E-2</v>
      </c>
      <c r="I77" s="138">
        <f>G77</f>
        <v>-2.3535999993328005E-2</v>
      </c>
      <c r="O77" s="138">
        <f ca="1">+C$11+C$12*$F77</f>
        <v>-2.2690366143855757E-3</v>
      </c>
      <c r="P77" s="140">
        <f t="shared" si="15"/>
        <v>2.9402231155229636E-3</v>
      </c>
      <c r="Q77" s="141">
        <f t="shared" si="16"/>
        <v>30566.167000000001</v>
      </c>
      <c r="R77" s="138">
        <f t="shared" si="18"/>
        <v>7.0099039010965408E-4</v>
      </c>
      <c r="S77" s="142">
        <v>0.1</v>
      </c>
      <c r="T77" s="138">
        <f t="shared" si="17"/>
        <v>7.0099039010965405E-5</v>
      </c>
    </row>
    <row r="78" spans="1:21" ht="12" customHeight="1" x14ac:dyDescent="0.2">
      <c r="A78" s="101" t="s">
        <v>127</v>
      </c>
      <c r="B78" s="101"/>
      <c r="C78" s="144">
        <v>45600.858500000002</v>
      </c>
      <c r="D78" s="144"/>
      <c r="E78" s="138">
        <f t="shared" si="13"/>
        <v>9359.9996635392363</v>
      </c>
      <c r="F78" s="138">
        <f t="shared" si="14"/>
        <v>9360</v>
      </c>
      <c r="G78" s="138">
        <f t="shared" si="19"/>
        <v>-3.3999999868683517E-4</v>
      </c>
      <c r="J78" s="138">
        <f>G78</f>
        <v>-3.3999999868683517E-4</v>
      </c>
      <c r="P78" s="140">
        <f t="shared" si="15"/>
        <v>2.937364035417808E-3</v>
      </c>
      <c r="Q78" s="141">
        <f t="shared" si="16"/>
        <v>30582.358500000002</v>
      </c>
      <c r="R78" s="138">
        <f t="shared" si="18"/>
        <v>1.0741115012042661E-5</v>
      </c>
      <c r="S78" s="142">
        <v>1</v>
      </c>
      <c r="T78" s="138">
        <f t="shared" si="17"/>
        <v>1.0741115012042661E-5</v>
      </c>
    </row>
    <row r="79" spans="1:21" ht="12" customHeight="1" x14ac:dyDescent="0.2">
      <c r="A79" s="101" t="s">
        <v>132</v>
      </c>
      <c r="B79" s="101"/>
      <c r="C79" s="144">
        <v>45651.3848</v>
      </c>
      <c r="D79" s="144"/>
      <c r="E79" s="138">
        <f t="shared" si="13"/>
        <v>9410.0000098959081</v>
      </c>
      <c r="F79" s="138">
        <f t="shared" si="14"/>
        <v>9410</v>
      </c>
      <c r="G79" s="138">
        <f t="shared" si="19"/>
        <v>1.0000003385357559E-5</v>
      </c>
      <c r="J79" s="138">
        <f>G79</f>
        <v>1.0000003385357559E-5</v>
      </c>
      <c r="P79" s="140">
        <f t="shared" si="15"/>
        <v>2.9284803864768607E-3</v>
      </c>
      <c r="Q79" s="141">
        <f t="shared" si="16"/>
        <v>30632.8848</v>
      </c>
      <c r="R79" s="138">
        <f t="shared" si="18"/>
        <v>8.5175277464899279E-6</v>
      </c>
      <c r="S79" s="142">
        <v>1</v>
      </c>
      <c r="T79" s="138">
        <f t="shared" si="17"/>
        <v>8.5175277464899279E-6</v>
      </c>
    </row>
    <row r="80" spans="1:21" ht="12" customHeight="1" x14ac:dyDescent="0.2">
      <c r="A80" s="101" t="s">
        <v>133</v>
      </c>
      <c r="B80" s="101"/>
      <c r="C80" s="144">
        <v>45651.385000000002</v>
      </c>
      <c r="D80" s="144"/>
      <c r="E80" s="138">
        <f t="shared" si="13"/>
        <v>9410.0002078140096</v>
      </c>
      <c r="F80" s="138">
        <f t="shared" si="14"/>
        <v>9410</v>
      </c>
      <c r="G80" s="138">
        <f t="shared" si="19"/>
        <v>2.1000000560889021E-4</v>
      </c>
      <c r="I80" s="138">
        <f>G80</f>
        <v>2.1000000560889021E-4</v>
      </c>
      <c r="P80" s="140">
        <f t="shared" si="15"/>
        <v>2.9284803864768607E-3</v>
      </c>
      <c r="Q80" s="141">
        <f t="shared" si="16"/>
        <v>30632.885000000002</v>
      </c>
      <c r="R80" s="138">
        <f t="shared" si="18"/>
        <v>7.390135581164066E-6</v>
      </c>
      <c r="S80" s="142">
        <v>0.1</v>
      </c>
      <c r="T80" s="138">
        <f t="shared" si="17"/>
        <v>7.3901355811640667E-7</v>
      </c>
    </row>
    <row r="81" spans="1:20" ht="12" customHeight="1" x14ac:dyDescent="0.2">
      <c r="A81" s="101" t="s">
        <v>133</v>
      </c>
      <c r="B81" s="101"/>
      <c r="C81" s="144">
        <v>45651.385000000002</v>
      </c>
      <c r="D81" s="144"/>
      <c r="E81" s="138">
        <f t="shared" si="13"/>
        <v>9410.0002078140096</v>
      </c>
      <c r="F81" s="138">
        <f t="shared" si="14"/>
        <v>9410</v>
      </c>
      <c r="G81" s="138">
        <f t="shared" si="19"/>
        <v>2.1000000560889021E-4</v>
      </c>
      <c r="I81" s="138">
        <f>G81</f>
        <v>2.1000000560889021E-4</v>
      </c>
      <c r="P81" s="140">
        <f t="shared" si="15"/>
        <v>2.9284803864768607E-3</v>
      </c>
      <c r="Q81" s="141">
        <f t="shared" si="16"/>
        <v>30632.885000000002</v>
      </c>
      <c r="R81" s="138">
        <f t="shared" si="18"/>
        <v>7.390135581164066E-6</v>
      </c>
      <c r="S81" s="142">
        <v>0.1</v>
      </c>
      <c r="T81" s="138">
        <f t="shared" si="17"/>
        <v>7.3901355811640667E-7</v>
      </c>
    </row>
    <row r="82" spans="1:20" ht="12" customHeight="1" x14ac:dyDescent="0.2">
      <c r="A82" s="101" t="s">
        <v>127</v>
      </c>
      <c r="B82" s="101"/>
      <c r="C82" s="144">
        <v>45683.722099999999</v>
      </c>
      <c r="D82" s="144"/>
      <c r="E82" s="138">
        <f t="shared" si="13"/>
        <v>9442.0006946925314</v>
      </c>
      <c r="F82" s="138">
        <f t="shared" si="14"/>
        <v>9442</v>
      </c>
      <c r="G82" s="138">
        <f t="shared" si="19"/>
        <v>7.0200000482145697E-4</v>
      </c>
      <c r="J82" s="138">
        <f>G82</f>
        <v>7.0200000482145697E-4</v>
      </c>
      <c r="P82" s="140">
        <f t="shared" si="15"/>
        <v>2.9228353851065434E-3</v>
      </c>
      <c r="Q82" s="141">
        <f t="shared" si="16"/>
        <v>30665.222099999999</v>
      </c>
      <c r="R82" s="138">
        <f t="shared" si="18"/>
        <v>4.9321097863260047E-6</v>
      </c>
      <c r="S82" s="142">
        <v>1</v>
      </c>
      <c r="T82" s="138">
        <f t="shared" si="17"/>
        <v>4.9321097863260047E-6</v>
      </c>
    </row>
    <row r="83" spans="1:20" ht="12" customHeight="1" x14ac:dyDescent="0.2">
      <c r="A83" s="101" t="s">
        <v>134</v>
      </c>
      <c r="B83" s="101"/>
      <c r="C83" s="144">
        <v>46052.563000000002</v>
      </c>
      <c r="D83" s="144"/>
      <c r="E83" s="138">
        <f t="shared" si="13"/>
        <v>9807.0021444426129</v>
      </c>
      <c r="F83" s="138">
        <f t="shared" si="14"/>
        <v>9807</v>
      </c>
      <c r="G83" s="138">
        <f t="shared" si="19"/>
        <v>2.1670000060112216E-3</v>
      </c>
      <c r="I83" s="138">
        <f t="shared" ref="I83:I90" si="20">G83</f>
        <v>2.1670000060112216E-3</v>
      </c>
      <c r="P83" s="140">
        <f t="shared" si="15"/>
        <v>2.8606854923035022E-3</v>
      </c>
      <c r="Q83" s="141">
        <f t="shared" si="16"/>
        <v>31034.063000000002</v>
      </c>
      <c r="R83" s="138">
        <f t="shared" si="18"/>
        <v>4.8119955389255781E-7</v>
      </c>
      <c r="S83" s="142">
        <v>0.1</v>
      </c>
      <c r="T83" s="138">
        <f t="shared" si="17"/>
        <v>4.8119955389255783E-8</v>
      </c>
    </row>
    <row r="84" spans="1:20" ht="12" customHeight="1" x14ac:dyDescent="0.2">
      <c r="A84" s="101" t="s">
        <v>135</v>
      </c>
      <c r="B84" s="101"/>
      <c r="C84" s="144">
        <v>46327.4</v>
      </c>
      <c r="D84" s="144"/>
      <c r="E84" s="138">
        <f t="shared" si="13"/>
        <v>10078.978228019467</v>
      </c>
      <c r="F84" s="138">
        <f t="shared" si="14"/>
        <v>10079</v>
      </c>
      <c r="G84" s="138">
        <f t="shared" si="19"/>
        <v>-2.2000999997544568E-2</v>
      </c>
      <c r="I84" s="138">
        <f t="shared" si="20"/>
        <v>-2.2000999997544568E-2</v>
      </c>
      <c r="P84" s="140">
        <f t="shared" si="15"/>
        <v>2.8170475282551866E-3</v>
      </c>
      <c r="Q84" s="141">
        <f t="shared" si="16"/>
        <v>31308.9</v>
      </c>
      <c r="R84" s="138">
        <f t="shared" si="18"/>
        <v>6.1593548299285531E-4</v>
      </c>
      <c r="S84" s="142">
        <v>0.1</v>
      </c>
      <c r="T84" s="138">
        <f t="shared" si="17"/>
        <v>6.1593548299285536E-5</v>
      </c>
    </row>
    <row r="85" spans="1:20" ht="12" customHeight="1" x14ac:dyDescent="0.2">
      <c r="A85" s="101" t="s">
        <v>135</v>
      </c>
      <c r="B85" s="101"/>
      <c r="C85" s="144">
        <v>46328.411</v>
      </c>
      <c r="D85" s="144"/>
      <c r="E85" s="138">
        <f t="shared" ref="E85:E116" si="21">+(C85-C$7)/C$8</f>
        <v>10079.978704012496</v>
      </c>
      <c r="F85" s="138">
        <f t="shared" ref="F85:F116" si="22">ROUND(2*E85,0)/2</f>
        <v>10080</v>
      </c>
      <c r="G85" s="138">
        <f t="shared" si="19"/>
        <v>-2.1519999994779937E-2</v>
      </c>
      <c r="I85" s="138">
        <f t="shared" si="20"/>
        <v>-2.1519999994779937E-2</v>
      </c>
      <c r="P85" s="140">
        <f t="shared" ref="P85:P116" si="23">+D$11+D$12*F85+D$13*F85^2</f>
        <v>2.8168913117013576E-3</v>
      </c>
      <c r="Q85" s="141">
        <f t="shared" ref="Q85:Q116" si="24">+C85-15018.5</f>
        <v>31309.911</v>
      </c>
      <c r="R85" s="138">
        <f t="shared" si="18"/>
        <v>5.922842784634848E-4</v>
      </c>
      <c r="S85" s="142">
        <v>0.1</v>
      </c>
      <c r="T85" s="138">
        <f t="shared" ref="T85:T116" si="25">+S85*R85</f>
        <v>5.9228427846348481E-5</v>
      </c>
    </row>
    <row r="86" spans="1:20" ht="12" customHeight="1" x14ac:dyDescent="0.2">
      <c r="A86" s="143" t="s">
        <v>291</v>
      </c>
      <c r="B86" s="103" t="s">
        <v>150</v>
      </c>
      <c r="C86" s="144">
        <v>46437.561999999998</v>
      </c>
      <c r="D86" s="144" t="s">
        <v>193</v>
      </c>
      <c r="E86" s="101">
        <f t="shared" si="21"/>
        <v>10187.993496411251</v>
      </c>
      <c r="F86" s="101">
        <f t="shared" si="22"/>
        <v>10188</v>
      </c>
      <c r="G86" s="138">
        <f t="shared" si="19"/>
        <v>-6.5719999984139577E-3</v>
      </c>
      <c r="I86" s="138">
        <f t="shared" si="20"/>
        <v>-6.5719999984139577E-3</v>
      </c>
      <c r="O86" s="138">
        <f ca="1">+C$11+C$12*$F86</f>
        <v>-1.8176450220861659E-3</v>
      </c>
      <c r="P86" s="140">
        <f t="shared" si="23"/>
        <v>2.8002017705652674E-3</v>
      </c>
      <c r="Q86" s="141">
        <f t="shared" si="24"/>
        <v>31419.061999999998</v>
      </c>
      <c r="R86" s="138">
        <f t="shared" si="18"/>
        <v>8.7838165998457298E-5</v>
      </c>
      <c r="S86" s="142">
        <v>0.1</v>
      </c>
      <c r="T86" s="138">
        <f t="shared" si="25"/>
        <v>8.7838165998457305E-6</v>
      </c>
    </row>
    <row r="87" spans="1:20" ht="12" customHeight="1" x14ac:dyDescent="0.2">
      <c r="A87" s="101" t="s">
        <v>136</v>
      </c>
      <c r="B87" s="101"/>
      <c r="C87" s="144">
        <v>47097.457999999999</v>
      </c>
      <c r="D87" s="144"/>
      <c r="E87" s="138">
        <f t="shared" si="21"/>
        <v>10841.020307386601</v>
      </c>
      <c r="F87" s="138">
        <f t="shared" si="22"/>
        <v>10841</v>
      </c>
      <c r="G87" s="138">
        <f t="shared" si="19"/>
        <v>2.0520999998552725E-2</v>
      </c>
      <c r="I87" s="138">
        <f t="shared" si="20"/>
        <v>2.0520999998552725E-2</v>
      </c>
      <c r="P87" s="140">
        <f t="shared" si="23"/>
        <v>2.7069681777622274E-3</v>
      </c>
      <c r="Q87" s="141">
        <f t="shared" si="24"/>
        <v>32078.957999999999</v>
      </c>
      <c r="R87" s="138">
        <f t="shared" si="18"/>
        <v>3.1733972971213645E-4</v>
      </c>
      <c r="S87" s="142">
        <v>0.1</v>
      </c>
      <c r="T87" s="138">
        <f t="shared" si="25"/>
        <v>3.1733972971213644E-5</v>
      </c>
    </row>
    <row r="88" spans="1:20" ht="12" customHeight="1" x14ac:dyDescent="0.2">
      <c r="A88" s="143" t="s">
        <v>291</v>
      </c>
      <c r="B88" s="103" t="s">
        <v>150</v>
      </c>
      <c r="C88" s="144">
        <v>47105.521999999997</v>
      </c>
      <c r="D88" s="144" t="s">
        <v>193</v>
      </c>
      <c r="E88" s="101">
        <f t="shared" si="21"/>
        <v>10849.000365158894</v>
      </c>
      <c r="F88" s="101">
        <f t="shared" si="22"/>
        <v>10849</v>
      </c>
      <c r="G88" s="138">
        <f t="shared" si="19"/>
        <v>3.6900000122841448E-4</v>
      </c>
      <c r="I88" s="138">
        <f t="shared" si="20"/>
        <v>3.6900000122841448E-4</v>
      </c>
      <c r="O88" s="138">
        <f ca="1">+C$11+C$12*$F88</f>
        <v>-1.464126251339827E-3</v>
      </c>
      <c r="P88" s="140">
        <f t="shared" si="23"/>
        <v>2.7059076449667827E-3</v>
      </c>
      <c r="Q88" s="141">
        <f t="shared" si="24"/>
        <v>32087.021999999997</v>
      </c>
      <c r="R88" s="138">
        <f t="shared" si="18"/>
        <v>5.4611373353628119E-6</v>
      </c>
      <c r="S88" s="142">
        <v>0.1</v>
      </c>
      <c r="T88" s="138">
        <f t="shared" si="25"/>
        <v>5.4611373353628123E-7</v>
      </c>
    </row>
    <row r="89" spans="1:20" ht="12" customHeight="1" x14ac:dyDescent="0.2">
      <c r="A89" s="143" t="s">
        <v>291</v>
      </c>
      <c r="B89" s="103" t="s">
        <v>150</v>
      </c>
      <c r="C89" s="144">
        <v>47465.281000000003</v>
      </c>
      <c r="D89" s="144" t="s">
        <v>193</v>
      </c>
      <c r="E89" s="101">
        <f t="shared" si="21"/>
        <v>11205.014452969222</v>
      </c>
      <c r="F89" s="101">
        <f t="shared" si="22"/>
        <v>11205</v>
      </c>
      <c r="G89" s="138">
        <f t="shared" si="19"/>
        <v>1.4605000003939494E-2</v>
      </c>
      <c r="I89" s="138">
        <f t="shared" si="20"/>
        <v>1.4605000003939494E-2</v>
      </c>
      <c r="O89" s="138">
        <f ca="1">+C$11+C$12*$F89</f>
        <v>-1.2737288498486073E-3</v>
      </c>
      <c r="P89" s="140">
        <f t="shared" si="23"/>
        <v>2.6607156701813437E-3</v>
      </c>
      <c r="Q89" s="141">
        <f t="shared" si="24"/>
        <v>32446.781000000003</v>
      </c>
      <c r="R89" s="138">
        <f t="shared" si="18"/>
        <v>1.4266592824566039E-4</v>
      </c>
      <c r="S89" s="142">
        <v>0.1</v>
      </c>
      <c r="T89" s="138">
        <f t="shared" si="25"/>
        <v>1.426659282456604E-5</v>
      </c>
    </row>
    <row r="90" spans="1:20" ht="12" customHeight="1" x14ac:dyDescent="0.2">
      <c r="A90" s="101" t="s">
        <v>137</v>
      </c>
      <c r="B90" s="101"/>
      <c r="C90" s="144">
        <v>47469.3</v>
      </c>
      <c r="D90" s="144"/>
      <c r="E90" s="138">
        <f t="shared" si="21"/>
        <v>11208.991617178901</v>
      </c>
      <c r="F90" s="138">
        <f t="shared" si="22"/>
        <v>11209</v>
      </c>
      <c r="G90" s="138">
        <f t="shared" si="19"/>
        <v>-8.4709999937331304E-3</v>
      </c>
      <c r="I90" s="138">
        <f t="shared" si="20"/>
        <v>-8.4709999937331304E-3</v>
      </c>
      <c r="P90" s="140">
        <f t="shared" si="23"/>
        <v>2.660230139425645E-3</v>
      </c>
      <c r="Q90" s="141">
        <f t="shared" si="24"/>
        <v>32450.800000000003</v>
      </c>
      <c r="R90" s="138">
        <f t="shared" si="18"/>
        <v>1.2390428427734191E-4</v>
      </c>
      <c r="S90" s="142">
        <v>0.1</v>
      </c>
      <c r="T90" s="138">
        <f t="shared" si="25"/>
        <v>1.2390428427734192E-5</v>
      </c>
    </row>
    <row r="91" spans="1:20" ht="12" customHeight="1" x14ac:dyDescent="0.2">
      <c r="A91" s="101" t="s">
        <v>138</v>
      </c>
      <c r="B91" s="101"/>
      <c r="C91" s="144">
        <v>47770.452400000002</v>
      </c>
      <c r="D91" s="144">
        <v>9.2999999999999992E-3</v>
      </c>
      <c r="E91" s="138">
        <f t="shared" si="21"/>
        <v>11507.009170535146</v>
      </c>
      <c r="F91" s="138">
        <f t="shared" si="22"/>
        <v>11507</v>
      </c>
      <c r="G91" s="138">
        <f t="shared" si="19"/>
        <v>9.2670000085490756E-3</v>
      </c>
      <c r="J91" s="138">
        <f>G91</f>
        <v>9.2670000085490756E-3</v>
      </c>
      <c r="P91" s="140">
        <f t="shared" si="23"/>
        <v>2.6254483014546363E-3</v>
      </c>
      <c r="Q91" s="141">
        <f t="shared" si="24"/>
        <v>32751.952400000002</v>
      </c>
      <c r="R91" s="138">
        <f t="shared" si="18"/>
        <v>4.4110209078009059E-5</v>
      </c>
      <c r="S91" s="142">
        <v>1</v>
      </c>
      <c r="T91" s="138">
        <f t="shared" si="25"/>
        <v>4.4110209078009059E-5</v>
      </c>
    </row>
    <row r="92" spans="1:20" ht="12" customHeight="1" x14ac:dyDescent="0.2">
      <c r="A92" s="143" t="s">
        <v>404</v>
      </c>
      <c r="B92" s="103" t="s">
        <v>150</v>
      </c>
      <c r="C92" s="144">
        <v>47770.452799999999</v>
      </c>
      <c r="D92" s="144" t="s">
        <v>193</v>
      </c>
      <c r="E92" s="101">
        <f t="shared" si="21"/>
        <v>11507.009566371342</v>
      </c>
      <c r="F92" s="101">
        <f t="shared" si="22"/>
        <v>11507</v>
      </c>
      <c r="G92" s="138">
        <f t="shared" si="19"/>
        <v>9.6670000057201833E-3</v>
      </c>
      <c r="J92" s="138">
        <f>G92</f>
        <v>9.6670000057201833E-3</v>
      </c>
      <c r="O92" s="138">
        <f ca="1">+C$11+C$12*$F92</f>
        <v>-1.1122119530779647E-3</v>
      </c>
      <c r="P92" s="140">
        <f t="shared" si="23"/>
        <v>2.6254483014546363E-3</v>
      </c>
      <c r="Q92" s="141">
        <f t="shared" si="24"/>
        <v>32751.952799999999</v>
      </c>
      <c r="R92" s="138">
        <f t="shared" si="18"/>
        <v>4.9583450403845028E-5</v>
      </c>
      <c r="S92" s="142">
        <v>1</v>
      </c>
      <c r="T92" s="138">
        <f t="shared" si="25"/>
        <v>4.9583450403845028E-5</v>
      </c>
    </row>
    <row r="93" spans="1:20" ht="12" customHeight="1" x14ac:dyDescent="0.2">
      <c r="A93" s="101" t="s">
        <v>138</v>
      </c>
      <c r="B93" s="101"/>
      <c r="C93" s="144">
        <v>47770.453099999999</v>
      </c>
      <c r="D93" s="144">
        <v>9.9000000000000008E-3</v>
      </c>
      <c r="E93" s="138">
        <f t="shared" si="21"/>
        <v>11507.009863248491</v>
      </c>
      <c r="F93" s="138">
        <f t="shared" si="22"/>
        <v>11507</v>
      </c>
      <c r="G93" s="138">
        <f t="shared" si="19"/>
        <v>9.9670000054175034E-3</v>
      </c>
      <c r="J93" s="138">
        <f>G93</f>
        <v>9.9670000054175034E-3</v>
      </c>
      <c r="P93" s="140">
        <f t="shared" si="23"/>
        <v>2.6254483014546363E-3</v>
      </c>
      <c r="Q93" s="141">
        <f t="shared" si="24"/>
        <v>32751.953099999999</v>
      </c>
      <c r="R93" s="138">
        <f t="shared" si="18"/>
        <v>5.3898381421960081E-5</v>
      </c>
      <c r="S93" s="142">
        <v>1</v>
      </c>
      <c r="T93" s="138">
        <f t="shared" si="25"/>
        <v>5.3898381421960081E-5</v>
      </c>
    </row>
    <row r="94" spans="1:20" ht="12" customHeight="1" x14ac:dyDescent="0.2">
      <c r="A94" s="101" t="s">
        <v>139</v>
      </c>
      <c r="B94" s="101"/>
      <c r="C94" s="144">
        <v>47775.491000000002</v>
      </c>
      <c r="D94" s="144"/>
      <c r="E94" s="138">
        <f t="shared" si="21"/>
        <v>11511.995321216133</v>
      </c>
      <c r="F94" s="138">
        <f t="shared" si="22"/>
        <v>11512</v>
      </c>
      <c r="G94" s="138">
        <f t="shared" si="19"/>
        <v>-4.727999992610421E-3</v>
      </c>
      <c r="I94" s="138">
        <f>G94</f>
        <v>-4.727999992610421E-3</v>
      </c>
      <c r="P94" s="140">
        <f t="shared" si="23"/>
        <v>2.6248881163653719E-3</v>
      </c>
      <c r="Q94" s="141">
        <f t="shared" si="24"/>
        <v>32756.991000000002</v>
      </c>
      <c r="R94" s="138">
        <f t="shared" si="18"/>
        <v>5.4064963543117611E-5</v>
      </c>
      <c r="S94" s="142">
        <v>0.1</v>
      </c>
      <c r="T94" s="138">
        <f t="shared" si="25"/>
        <v>5.4064963543117614E-6</v>
      </c>
    </row>
    <row r="95" spans="1:20" ht="12" customHeight="1" x14ac:dyDescent="0.2">
      <c r="A95" s="101" t="s">
        <v>140</v>
      </c>
      <c r="B95" s="101"/>
      <c r="C95" s="144">
        <v>47775.491000000002</v>
      </c>
      <c r="D95" s="144"/>
      <c r="E95" s="138">
        <f t="shared" si="21"/>
        <v>11511.995321216133</v>
      </c>
      <c r="F95" s="138">
        <f t="shared" si="22"/>
        <v>11512</v>
      </c>
      <c r="G95" s="138">
        <f t="shared" si="19"/>
        <v>-4.727999992610421E-3</v>
      </c>
      <c r="I95" s="138">
        <f>G95</f>
        <v>-4.727999992610421E-3</v>
      </c>
      <c r="P95" s="140">
        <f t="shared" si="23"/>
        <v>2.6248881163653719E-3</v>
      </c>
      <c r="Q95" s="141">
        <f t="shared" si="24"/>
        <v>32756.991000000002</v>
      </c>
      <c r="R95" s="138">
        <f t="shared" ref="R95:R126" si="26">+(P95-G95)^2</f>
        <v>5.4064963543117611E-5</v>
      </c>
      <c r="S95" s="142">
        <v>0.1</v>
      </c>
      <c r="T95" s="138">
        <f t="shared" si="25"/>
        <v>5.4064963543117614E-6</v>
      </c>
    </row>
    <row r="96" spans="1:20" ht="12" customHeight="1" x14ac:dyDescent="0.2">
      <c r="A96" s="143" t="s">
        <v>411</v>
      </c>
      <c r="B96" s="103" t="s">
        <v>150</v>
      </c>
      <c r="C96" s="144">
        <v>47776.504000000001</v>
      </c>
      <c r="D96" s="144" t="s">
        <v>193</v>
      </c>
      <c r="E96" s="101">
        <f t="shared" si="21"/>
        <v>11512.997776390155</v>
      </c>
      <c r="F96" s="101">
        <f t="shared" si="22"/>
        <v>11513</v>
      </c>
      <c r="G96" s="138">
        <f t="shared" si="19"/>
        <v>-2.246999996714294E-3</v>
      </c>
      <c r="I96" s="138">
        <f>G96</f>
        <v>-2.246999996714294E-3</v>
      </c>
      <c r="O96" s="138">
        <f t="shared" ref="O96:O127" ca="1" si="27">+C$11+C$12*$F96</f>
        <v>-1.1090030081090116E-3</v>
      </c>
      <c r="P96" s="140">
        <f t="shared" si="23"/>
        <v>2.6247761720318602E-3</v>
      </c>
      <c r="Q96" s="141">
        <f t="shared" si="24"/>
        <v>32758.004000000001</v>
      </c>
      <c r="R96" s="138">
        <f t="shared" si="26"/>
        <v>2.3734203038362951E-5</v>
      </c>
      <c r="S96" s="142">
        <v>0.1</v>
      </c>
      <c r="T96" s="138">
        <f t="shared" si="25"/>
        <v>2.3734203038362952E-6</v>
      </c>
    </row>
    <row r="97" spans="1:20" ht="12" customHeight="1" x14ac:dyDescent="0.2">
      <c r="A97" s="101" t="s">
        <v>141</v>
      </c>
      <c r="B97" s="101"/>
      <c r="C97" s="144">
        <v>48534.396399999998</v>
      </c>
      <c r="D97" s="144"/>
      <c r="E97" s="138">
        <f t="shared" si="21"/>
        <v>12263.00089360022</v>
      </c>
      <c r="F97" s="138">
        <f t="shared" si="22"/>
        <v>12263</v>
      </c>
      <c r="G97" s="138">
        <f t="shared" si="19"/>
        <v>9.0300000010756776E-4</v>
      </c>
      <c r="J97" s="138">
        <f>G97</f>
        <v>9.0300000010756776E-4</v>
      </c>
      <c r="O97" s="138">
        <f t="shared" ca="1" si="27"/>
        <v>-7.0788488698986761E-4</v>
      </c>
      <c r="P97" s="140">
        <f t="shared" si="23"/>
        <v>2.5495186644290922E-3</v>
      </c>
      <c r="Q97" s="141">
        <f t="shared" si="24"/>
        <v>33515.896399999998</v>
      </c>
      <c r="R97" s="138">
        <f t="shared" si="26"/>
        <v>2.711023711959137E-6</v>
      </c>
      <c r="S97" s="142">
        <v>1</v>
      </c>
      <c r="T97" s="138">
        <f t="shared" si="25"/>
        <v>2.711023711959137E-6</v>
      </c>
    </row>
    <row r="98" spans="1:20" ht="12" customHeight="1" x14ac:dyDescent="0.2">
      <c r="A98" s="101" t="s">
        <v>141</v>
      </c>
      <c r="B98" s="101"/>
      <c r="C98" s="144">
        <v>48534.3966</v>
      </c>
      <c r="D98" s="144"/>
      <c r="E98" s="138">
        <f t="shared" si="21"/>
        <v>12263.001091518321</v>
      </c>
      <c r="F98" s="138">
        <f t="shared" si="22"/>
        <v>12263</v>
      </c>
      <c r="G98" s="138">
        <f t="shared" si="19"/>
        <v>1.1030000023311004E-3</v>
      </c>
      <c r="J98" s="138">
        <f>G98</f>
        <v>1.1030000023311004E-3</v>
      </c>
      <c r="O98" s="138">
        <f t="shared" ca="1" si="27"/>
        <v>-7.0788488698986761E-4</v>
      </c>
      <c r="P98" s="140">
        <f t="shared" si="23"/>
        <v>2.5495186644290922E-3</v>
      </c>
      <c r="Q98" s="141">
        <f t="shared" si="24"/>
        <v>33515.8966</v>
      </c>
      <c r="R98" s="138">
        <f t="shared" si="26"/>
        <v>2.0924162397977642E-6</v>
      </c>
      <c r="S98" s="142">
        <v>1</v>
      </c>
      <c r="T98" s="138">
        <f t="shared" si="25"/>
        <v>2.0924162397977642E-6</v>
      </c>
    </row>
    <row r="99" spans="1:20" ht="12" customHeight="1" x14ac:dyDescent="0.2">
      <c r="A99" s="101" t="s">
        <v>142</v>
      </c>
      <c r="B99" s="101"/>
      <c r="C99" s="144">
        <v>48537.429300000003</v>
      </c>
      <c r="D99" s="144">
        <v>6.9999999999999999E-4</v>
      </c>
      <c r="E99" s="138">
        <f t="shared" si="21"/>
        <v>12266.002222620264</v>
      </c>
      <c r="F99" s="138">
        <f t="shared" si="22"/>
        <v>12266</v>
      </c>
      <c r="G99" s="138">
        <f t="shared" ref="G99:G130" si="28">+C99-(C$7+F99*C$8)</f>
        <v>2.2460000036517158E-3</v>
      </c>
      <c r="J99" s="138">
        <f>G99</f>
        <v>2.2460000036517158E-3</v>
      </c>
      <c r="O99" s="138">
        <f t="shared" ca="1" si="27"/>
        <v>-7.0628041450539105E-4</v>
      </c>
      <c r="P99" s="140">
        <f t="shared" si="23"/>
        <v>2.5492525300531465E-3</v>
      </c>
      <c r="Q99" s="141">
        <f t="shared" si="24"/>
        <v>33518.929300000003</v>
      </c>
      <c r="R99" s="138">
        <f t="shared" si="26"/>
        <v>9.1962094768850387E-8</v>
      </c>
      <c r="S99" s="142">
        <v>1</v>
      </c>
      <c r="T99" s="138">
        <f t="shared" si="25"/>
        <v>9.1962094768850387E-8</v>
      </c>
    </row>
    <row r="100" spans="1:20" ht="12" customHeight="1" x14ac:dyDescent="0.2">
      <c r="A100" s="101" t="s">
        <v>142</v>
      </c>
      <c r="B100" s="101"/>
      <c r="C100" s="144">
        <v>48537.432099999998</v>
      </c>
      <c r="D100" s="144">
        <v>5.0000000000000001E-4</v>
      </c>
      <c r="E100" s="138">
        <f t="shared" si="21"/>
        <v>12266.004993473651</v>
      </c>
      <c r="F100" s="138">
        <f t="shared" si="22"/>
        <v>12266</v>
      </c>
      <c r="G100" s="138">
        <f t="shared" si="28"/>
        <v>5.0459999984013848E-3</v>
      </c>
      <c r="J100" s="138">
        <f>G100</f>
        <v>5.0459999984013848E-3</v>
      </c>
      <c r="O100" s="138">
        <f t="shared" ca="1" si="27"/>
        <v>-7.0628041450539105E-4</v>
      </c>
      <c r="P100" s="140">
        <f t="shared" si="23"/>
        <v>2.5492525300531465E-3</v>
      </c>
      <c r="Q100" s="141">
        <f t="shared" si="24"/>
        <v>33518.932099999998</v>
      </c>
      <c r="R100" s="138">
        <f t="shared" si="26"/>
        <v>6.2337479207033375E-6</v>
      </c>
      <c r="S100" s="142">
        <v>1</v>
      </c>
      <c r="T100" s="138">
        <f t="shared" si="25"/>
        <v>6.2337479207033375E-6</v>
      </c>
    </row>
    <row r="101" spans="1:20" ht="12" customHeight="1" x14ac:dyDescent="0.2">
      <c r="A101" s="101" t="s">
        <v>143</v>
      </c>
      <c r="B101" s="101"/>
      <c r="C101" s="144">
        <v>51547.258000000002</v>
      </c>
      <c r="D101" s="144"/>
      <c r="E101" s="138">
        <f t="shared" si="21"/>
        <v>15244.500103412211</v>
      </c>
      <c r="F101" s="138">
        <f t="shared" si="22"/>
        <v>15244.5</v>
      </c>
      <c r="G101" s="138">
        <f t="shared" si="28"/>
        <v>1.0450000263517722E-4</v>
      </c>
      <c r="K101" s="138">
        <f t="shared" ref="K101:K113" si="29">G101</f>
        <v>1.0450000263517722E-4</v>
      </c>
      <c r="O101" s="138">
        <f t="shared" ca="1" si="27"/>
        <v>8.8669335049910199E-4</v>
      </c>
      <c r="P101" s="140">
        <f t="shared" si="23"/>
        <v>2.4222044196567229E-3</v>
      </c>
      <c r="Q101" s="141">
        <f t="shared" si="24"/>
        <v>36528.758000000002</v>
      </c>
      <c r="R101" s="138">
        <f t="shared" si="26"/>
        <v>5.3717537646811826E-6</v>
      </c>
      <c r="S101" s="142">
        <v>0.1</v>
      </c>
      <c r="T101" s="138">
        <f t="shared" si="25"/>
        <v>5.3717537646811832E-7</v>
      </c>
    </row>
    <row r="102" spans="1:20" ht="12" customHeight="1" x14ac:dyDescent="0.2">
      <c r="A102" s="101" t="s">
        <v>144</v>
      </c>
      <c r="B102" s="101"/>
      <c r="C102" s="144">
        <v>51810.489000000001</v>
      </c>
      <c r="D102" s="144"/>
      <c r="E102" s="138">
        <f t="shared" si="21"/>
        <v>15504.990999674428</v>
      </c>
      <c r="F102" s="138">
        <f t="shared" si="22"/>
        <v>15505</v>
      </c>
      <c r="G102" s="138">
        <f t="shared" si="28"/>
        <v>-9.0949999939766712E-3</v>
      </c>
      <c r="K102" s="138">
        <f t="shared" si="29"/>
        <v>-9.0949999939766712E-3</v>
      </c>
      <c r="N102" s="143"/>
      <c r="O102" s="138">
        <f t="shared" ca="1" si="27"/>
        <v>1.026015044567819E-3</v>
      </c>
      <c r="P102" s="140">
        <f t="shared" si="23"/>
        <v>2.4241266575186788E-3</v>
      </c>
      <c r="Q102" s="141">
        <f t="shared" si="24"/>
        <v>36791.989000000001</v>
      </c>
      <c r="R102" s="138">
        <f t="shared" si="26"/>
        <v>1.3269027881319048E-4</v>
      </c>
      <c r="S102" s="142">
        <v>0.1</v>
      </c>
      <c r="T102" s="138">
        <f t="shared" si="25"/>
        <v>1.3269027881319049E-5</v>
      </c>
    </row>
    <row r="103" spans="1:20" ht="12" customHeight="1" x14ac:dyDescent="0.2">
      <c r="A103" s="101" t="s">
        <v>145</v>
      </c>
      <c r="B103" s="101"/>
      <c r="C103" s="144">
        <v>51810.493999999999</v>
      </c>
      <c r="D103" s="144"/>
      <c r="E103" s="138">
        <f t="shared" si="21"/>
        <v>15504.995947626914</v>
      </c>
      <c r="F103" s="138">
        <f t="shared" si="22"/>
        <v>15505</v>
      </c>
      <c r="G103" s="138">
        <f t="shared" si="28"/>
        <v>-4.094999996596016E-3</v>
      </c>
      <c r="K103" s="138">
        <f t="shared" si="29"/>
        <v>-4.094999996596016E-3</v>
      </c>
      <c r="N103" s="143"/>
      <c r="O103" s="138">
        <f t="shared" ca="1" si="27"/>
        <v>1.026015044567819E-3</v>
      </c>
      <c r="P103" s="140">
        <f t="shared" si="23"/>
        <v>2.4241266575186788E-3</v>
      </c>
      <c r="Q103" s="141">
        <f t="shared" si="24"/>
        <v>36791.993999999999</v>
      </c>
      <c r="R103" s="138">
        <f t="shared" si="26"/>
        <v>4.2499012332388658E-5</v>
      </c>
      <c r="S103" s="142">
        <v>0.1</v>
      </c>
      <c r="T103" s="138">
        <f t="shared" si="25"/>
        <v>4.2499012332388661E-6</v>
      </c>
    </row>
    <row r="104" spans="1:20" ht="12" customHeight="1" x14ac:dyDescent="0.2">
      <c r="A104" s="23" t="s">
        <v>146</v>
      </c>
      <c r="B104" s="101"/>
      <c r="C104" s="144">
        <v>51828.689299999998</v>
      </c>
      <c r="D104" s="144">
        <v>1E-4</v>
      </c>
      <c r="E104" s="138">
        <f t="shared" si="21"/>
        <v>15523.001843607099</v>
      </c>
      <c r="F104" s="138">
        <f t="shared" si="22"/>
        <v>15523</v>
      </c>
      <c r="G104" s="138">
        <f t="shared" si="28"/>
        <v>1.8629999976838008E-3</v>
      </c>
      <c r="K104" s="138">
        <f t="shared" si="29"/>
        <v>1.8629999976838008E-3</v>
      </c>
      <c r="O104" s="138">
        <f t="shared" ca="1" si="27"/>
        <v>1.0356418794746783E-3</v>
      </c>
      <c r="P104" s="140">
        <f t="shared" si="23"/>
        <v>2.4243369178635521E-3</v>
      </c>
      <c r="Q104" s="141">
        <f t="shared" si="24"/>
        <v>36810.189299999998</v>
      </c>
      <c r="R104" s="138">
        <f t="shared" si="26"/>
        <v>3.1509913795688857E-7</v>
      </c>
      <c r="S104" s="142">
        <v>1</v>
      </c>
      <c r="T104" s="138">
        <f t="shared" si="25"/>
        <v>3.1509913795688857E-7</v>
      </c>
    </row>
    <row r="105" spans="1:20" ht="12" customHeight="1" x14ac:dyDescent="0.2">
      <c r="A105" s="143" t="s">
        <v>291</v>
      </c>
      <c r="B105" s="103" t="s">
        <v>150</v>
      </c>
      <c r="C105" s="144">
        <v>51915.591999999997</v>
      </c>
      <c r="D105" s="144" t="s">
        <v>193</v>
      </c>
      <c r="E105" s="101">
        <f t="shared" si="21"/>
        <v>15608.999929739075</v>
      </c>
      <c r="F105" s="101">
        <f t="shared" si="22"/>
        <v>15609</v>
      </c>
      <c r="G105" s="138">
        <f t="shared" si="28"/>
        <v>-7.1000002208165824E-5</v>
      </c>
      <c r="K105" s="138">
        <f t="shared" si="29"/>
        <v>-7.1000002208165824E-5</v>
      </c>
      <c r="O105" s="138">
        <f t="shared" ca="1" si="27"/>
        <v>1.0816367573630069E-3</v>
      </c>
      <c r="P105" s="140">
        <f t="shared" si="23"/>
        <v>2.4254796565247989E-3</v>
      </c>
      <c r="Q105" s="141">
        <f t="shared" si="24"/>
        <v>36897.091999999997</v>
      </c>
      <c r="R105" s="138">
        <f t="shared" si="26"/>
        <v>6.2324106864674595E-6</v>
      </c>
      <c r="S105" s="142">
        <v>0.1</v>
      </c>
      <c r="T105" s="138">
        <f t="shared" si="25"/>
        <v>6.23241068646746E-7</v>
      </c>
    </row>
    <row r="106" spans="1:20" ht="12" customHeight="1" x14ac:dyDescent="0.2">
      <c r="A106" s="101" t="s">
        <v>147</v>
      </c>
      <c r="B106" s="101"/>
      <c r="C106" s="144">
        <v>52193.483999999997</v>
      </c>
      <c r="D106" s="144"/>
      <c r="E106" s="138">
        <f t="shared" si="21"/>
        <v>15883.999212285964</v>
      </c>
      <c r="F106" s="138">
        <f t="shared" si="22"/>
        <v>15884</v>
      </c>
      <c r="G106" s="138">
        <f t="shared" si="28"/>
        <v>-7.9600000026402995E-4</v>
      </c>
      <c r="K106" s="138">
        <f t="shared" si="29"/>
        <v>-7.9600000026402995E-4</v>
      </c>
      <c r="O106" s="138">
        <f t="shared" ca="1" si="27"/>
        <v>1.2287134017733596E-3</v>
      </c>
      <c r="P106" s="140">
        <f t="shared" si="23"/>
        <v>2.4306673023712696E-3</v>
      </c>
      <c r="Q106" s="141">
        <f t="shared" si="24"/>
        <v>37174.983999999997</v>
      </c>
      <c r="R106" s="138">
        <f t="shared" si="26"/>
        <v>1.0411381881895759E-5</v>
      </c>
      <c r="S106" s="142">
        <v>0.1</v>
      </c>
      <c r="T106" s="138">
        <f t="shared" si="25"/>
        <v>1.041138188189576E-6</v>
      </c>
    </row>
    <row r="107" spans="1:20" ht="12" customHeight="1" x14ac:dyDescent="0.2">
      <c r="A107" s="143" t="s">
        <v>291</v>
      </c>
      <c r="B107" s="103" t="s">
        <v>150</v>
      </c>
      <c r="C107" s="144">
        <v>52200.560299999997</v>
      </c>
      <c r="D107" s="144" t="s">
        <v>193</v>
      </c>
      <c r="E107" s="101">
        <f t="shared" si="21"/>
        <v>15891.001851523821</v>
      </c>
      <c r="F107" s="101">
        <f t="shared" si="22"/>
        <v>15891</v>
      </c>
      <c r="G107" s="138">
        <f t="shared" si="28"/>
        <v>1.8710000003920868E-3</v>
      </c>
      <c r="K107" s="138">
        <f t="shared" si="29"/>
        <v>1.8710000003920868E-3</v>
      </c>
      <c r="O107" s="138">
        <f t="shared" ca="1" si="27"/>
        <v>1.2324571709038052E-3</v>
      </c>
      <c r="P107" s="140">
        <f t="shared" si="23"/>
        <v>2.4308298446865276E-3</v>
      </c>
      <c r="Q107" s="141">
        <f t="shared" si="24"/>
        <v>37182.060299999997</v>
      </c>
      <c r="R107" s="138">
        <f t="shared" si="26"/>
        <v>3.134094545627378E-7</v>
      </c>
      <c r="S107" s="142">
        <v>1</v>
      </c>
      <c r="T107" s="138">
        <f t="shared" si="25"/>
        <v>3.134094545627378E-7</v>
      </c>
    </row>
    <row r="108" spans="1:20" ht="12" customHeight="1" x14ac:dyDescent="0.2">
      <c r="A108" s="143" t="s">
        <v>291</v>
      </c>
      <c r="B108" s="103" t="s">
        <v>150</v>
      </c>
      <c r="C108" s="144">
        <v>52210.664299999997</v>
      </c>
      <c r="D108" s="144" t="s">
        <v>193</v>
      </c>
      <c r="E108" s="101">
        <f t="shared" si="21"/>
        <v>15901.000673911129</v>
      </c>
      <c r="F108" s="101">
        <f t="shared" si="22"/>
        <v>15901</v>
      </c>
      <c r="G108" s="138">
        <f t="shared" si="28"/>
        <v>6.809999977122061E-4</v>
      </c>
      <c r="K108" s="138">
        <f t="shared" si="29"/>
        <v>6.809999977122061E-4</v>
      </c>
      <c r="O108" s="138">
        <f t="shared" ca="1" si="27"/>
        <v>1.2378054125187265E-3</v>
      </c>
      <c r="P108" s="140">
        <f t="shared" si="23"/>
        <v>2.4310646740503747E-3</v>
      </c>
      <c r="Q108" s="141">
        <f t="shared" si="24"/>
        <v>37192.164299999997</v>
      </c>
      <c r="R108" s="138">
        <f t="shared" si="26"/>
        <v>3.0627263713666187E-6</v>
      </c>
      <c r="S108" s="142">
        <v>1</v>
      </c>
      <c r="T108" s="138">
        <f t="shared" si="25"/>
        <v>3.0627263713666187E-6</v>
      </c>
    </row>
    <row r="109" spans="1:20" ht="12" customHeight="1" x14ac:dyDescent="0.2">
      <c r="A109" s="143" t="s">
        <v>291</v>
      </c>
      <c r="B109" s="103" t="s">
        <v>150</v>
      </c>
      <c r="C109" s="144">
        <v>52295.550999999999</v>
      </c>
      <c r="D109" s="144" t="s">
        <v>193</v>
      </c>
      <c r="E109" s="101">
        <f t="shared" si="21"/>
        <v>15985.003745600035</v>
      </c>
      <c r="F109" s="101">
        <f t="shared" si="22"/>
        <v>15985</v>
      </c>
      <c r="G109" s="138">
        <f t="shared" si="28"/>
        <v>3.7850000007892959E-3</v>
      </c>
      <c r="K109" s="138">
        <f t="shared" si="29"/>
        <v>3.7850000007892959E-3</v>
      </c>
      <c r="O109" s="138">
        <f t="shared" ca="1" si="27"/>
        <v>1.2827306420840701E-3</v>
      </c>
      <c r="P109" s="140">
        <f t="shared" si="23"/>
        <v>2.4331592132997189E-3</v>
      </c>
      <c r="Q109" s="141">
        <f t="shared" si="24"/>
        <v>37277.050999999999</v>
      </c>
      <c r="R109" s="138">
        <f t="shared" si="26"/>
        <v>1.8274735147204398E-6</v>
      </c>
      <c r="S109" s="142">
        <v>0.1</v>
      </c>
      <c r="T109" s="138">
        <f t="shared" si="25"/>
        <v>1.8274735147204399E-7</v>
      </c>
    </row>
    <row r="110" spans="1:20" ht="12" customHeight="1" x14ac:dyDescent="0.2">
      <c r="A110" s="143" t="s">
        <v>291</v>
      </c>
      <c r="B110" s="103" t="s">
        <v>150</v>
      </c>
      <c r="C110" s="144">
        <v>52296.558799999999</v>
      </c>
      <c r="D110" s="144" t="s">
        <v>193</v>
      </c>
      <c r="E110" s="101">
        <f t="shared" si="21"/>
        <v>15986.001054903472</v>
      </c>
      <c r="F110" s="101">
        <f t="shared" si="22"/>
        <v>15986</v>
      </c>
      <c r="G110" s="138">
        <f t="shared" si="28"/>
        <v>1.0660000043571927E-3</v>
      </c>
      <c r="K110" s="138">
        <f t="shared" si="29"/>
        <v>1.0660000043571927E-3</v>
      </c>
      <c r="O110" s="138">
        <f t="shared" ca="1" si="27"/>
        <v>1.2832654662455626E-3</v>
      </c>
      <c r="P110" s="140">
        <f t="shared" si="23"/>
        <v>2.4331854613189492E-3</v>
      </c>
      <c r="Q110" s="141">
        <f t="shared" si="24"/>
        <v>37278.058799999999</v>
      </c>
      <c r="R110" s="138">
        <f t="shared" si="26"/>
        <v>1.8691960737277272E-6</v>
      </c>
      <c r="S110" s="142">
        <v>1</v>
      </c>
      <c r="T110" s="138">
        <f t="shared" si="25"/>
        <v>1.8691960737277272E-6</v>
      </c>
    </row>
    <row r="111" spans="1:20" ht="12" customHeight="1" x14ac:dyDescent="0.2">
      <c r="A111" s="143" t="s">
        <v>291</v>
      </c>
      <c r="B111" s="103" t="s">
        <v>150</v>
      </c>
      <c r="C111" s="144">
        <v>52298.580800000003</v>
      </c>
      <c r="D111" s="144" t="s">
        <v>193</v>
      </c>
      <c r="E111" s="101">
        <f t="shared" si="21"/>
        <v>15988.002006889536</v>
      </c>
      <c r="F111" s="101">
        <f t="shared" si="22"/>
        <v>15988</v>
      </c>
      <c r="G111" s="138">
        <f t="shared" si="28"/>
        <v>2.0280000098864548E-3</v>
      </c>
      <c r="K111" s="138">
        <f t="shared" si="29"/>
        <v>2.0280000098864548E-3</v>
      </c>
      <c r="O111" s="138">
        <f t="shared" ca="1" si="27"/>
        <v>1.2843351145685475E-3</v>
      </c>
      <c r="P111" s="140">
        <f t="shared" si="23"/>
        <v>2.4332380500417528E-3</v>
      </c>
      <c r="Q111" s="141">
        <f t="shared" si="24"/>
        <v>37280.080800000003</v>
      </c>
      <c r="R111" s="138">
        <f t="shared" si="26"/>
        <v>1.6421786918890687E-7</v>
      </c>
      <c r="S111" s="142">
        <v>1</v>
      </c>
      <c r="T111" s="138">
        <f t="shared" si="25"/>
        <v>1.6421786918890687E-7</v>
      </c>
    </row>
    <row r="112" spans="1:20" ht="12" customHeight="1" x14ac:dyDescent="0.2">
      <c r="A112" s="143" t="s">
        <v>475</v>
      </c>
      <c r="B112" s="103" t="s">
        <v>150</v>
      </c>
      <c r="C112" s="144">
        <v>52543.128700000001</v>
      </c>
      <c r="D112" s="144" t="s">
        <v>193</v>
      </c>
      <c r="E112" s="101">
        <f t="shared" si="21"/>
        <v>16230.004284926858</v>
      </c>
      <c r="F112" s="101">
        <f t="shared" si="22"/>
        <v>16230</v>
      </c>
      <c r="G112" s="138">
        <f t="shared" si="28"/>
        <v>4.3300000033923425E-3</v>
      </c>
      <c r="K112" s="138">
        <f t="shared" si="29"/>
        <v>4.3300000033923425E-3</v>
      </c>
      <c r="O112" s="138">
        <f t="shared" ca="1" si="27"/>
        <v>1.4137625616496572E-3</v>
      </c>
      <c r="P112" s="140">
        <f t="shared" si="23"/>
        <v>2.4405134229974947E-3</v>
      </c>
      <c r="Q112" s="141">
        <f t="shared" si="24"/>
        <v>37524.628700000001</v>
      </c>
      <c r="R112" s="138">
        <f t="shared" si="26"/>
        <v>3.5701595374922153E-6</v>
      </c>
      <c r="S112" s="142">
        <v>1</v>
      </c>
      <c r="T112" s="138">
        <f t="shared" si="25"/>
        <v>3.5701595374922153E-6</v>
      </c>
    </row>
    <row r="113" spans="1:20" ht="12" customHeight="1" x14ac:dyDescent="0.2">
      <c r="A113" s="143" t="s">
        <v>475</v>
      </c>
      <c r="B113" s="103" t="s">
        <v>150</v>
      </c>
      <c r="C113" s="144">
        <v>52633.063199999997</v>
      </c>
      <c r="D113" s="144" t="s">
        <v>193</v>
      </c>
      <c r="E113" s="101">
        <f t="shared" si="21"/>
        <v>16319.002611529322</v>
      </c>
      <c r="F113" s="101">
        <f t="shared" si="22"/>
        <v>16319</v>
      </c>
      <c r="G113" s="138">
        <f t="shared" si="28"/>
        <v>2.6389999984530732E-3</v>
      </c>
      <c r="K113" s="138">
        <f t="shared" si="29"/>
        <v>2.6389999984530732E-3</v>
      </c>
      <c r="O113" s="138">
        <f t="shared" ca="1" si="27"/>
        <v>1.4613619120224632E-3</v>
      </c>
      <c r="P113" s="140">
        <f t="shared" si="23"/>
        <v>2.4436441413557761E-3</v>
      </c>
      <c r="Q113" s="141">
        <f t="shared" si="24"/>
        <v>37614.563199999997</v>
      </c>
      <c r="R113" s="138">
        <f t="shared" si="26"/>
        <v>3.816391090221958E-8</v>
      </c>
      <c r="S113" s="142">
        <v>1</v>
      </c>
      <c r="T113" s="138">
        <f t="shared" si="25"/>
        <v>3.816391090221958E-8</v>
      </c>
    </row>
    <row r="114" spans="1:20" ht="12" customHeight="1" x14ac:dyDescent="0.2">
      <c r="A114" s="143" t="s">
        <v>482</v>
      </c>
      <c r="B114" s="103" t="s">
        <v>150</v>
      </c>
      <c r="C114" s="144">
        <v>52681.567000000003</v>
      </c>
      <c r="D114" s="144" t="s">
        <v>193</v>
      </c>
      <c r="E114" s="101">
        <f t="shared" si="21"/>
        <v>16367.001511104696</v>
      </c>
      <c r="F114" s="101">
        <f t="shared" si="22"/>
        <v>16367</v>
      </c>
      <c r="G114" s="138">
        <f t="shared" si="28"/>
        <v>1.5270000076270662E-3</v>
      </c>
      <c r="I114" s="138">
        <f>G114</f>
        <v>1.5270000076270662E-3</v>
      </c>
      <c r="O114" s="138">
        <f t="shared" ca="1" si="27"/>
        <v>1.4870334717740881E-3</v>
      </c>
      <c r="P114" s="140">
        <f t="shared" si="23"/>
        <v>2.445434200710566E-3</v>
      </c>
      <c r="Q114" s="141">
        <f t="shared" si="24"/>
        <v>37663.067000000003</v>
      </c>
      <c r="R114" s="138">
        <f t="shared" si="26"/>
        <v>8.4352136702493936E-7</v>
      </c>
      <c r="S114" s="142">
        <v>0.1</v>
      </c>
      <c r="T114" s="138">
        <f t="shared" si="25"/>
        <v>8.4352136702493938E-8</v>
      </c>
    </row>
    <row r="115" spans="1:20" ht="12" customHeight="1" x14ac:dyDescent="0.2">
      <c r="A115" s="23" t="s">
        <v>148</v>
      </c>
      <c r="B115" s="101"/>
      <c r="C115" s="144">
        <v>52972.595600000001</v>
      </c>
      <c r="D115" s="144">
        <v>1E-4</v>
      </c>
      <c r="E115" s="138">
        <f t="shared" si="21"/>
        <v>16655.00064818178</v>
      </c>
      <c r="F115" s="138">
        <f t="shared" si="22"/>
        <v>16655</v>
      </c>
      <c r="G115" s="138">
        <f t="shared" si="28"/>
        <v>6.5500000346219167E-4</v>
      </c>
      <c r="K115" s="138">
        <f>G115</f>
        <v>6.5500000346219167E-4</v>
      </c>
      <c r="O115" s="138">
        <f t="shared" ca="1" si="27"/>
        <v>1.6410628302838395E-3</v>
      </c>
      <c r="P115" s="140">
        <f t="shared" si="23"/>
        <v>2.4576693698943252E-3</v>
      </c>
      <c r="Q115" s="141">
        <f t="shared" si="24"/>
        <v>37954.095600000001</v>
      </c>
      <c r="R115" s="138">
        <f t="shared" si="26"/>
        <v>3.2496168446728299E-6</v>
      </c>
      <c r="S115" s="142">
        <v>1</v>
      </c>
      <c r="T115" s="138">
        <f t="shared" si="25"/>
        <v>3.2496168446728299E-6</v>
      </c>
    </row>
    <row r="116" spans="1:20" ht="12" customHeight="1" x14ac:dyDescent="0.2">
      <c r="A116" s="145" t="s">
        <v>149</v>
      </c>
      <c r="B116" s="146" t="s">
        <v>150</v>
      </c>
      <c r="C116" s="147">
        <v>53023.122300000003</v>
      </c>
      <c r="D116" s="147">
        <v>1E-4</v>
      </c>
      <c r="E116" s="138">
        <f t="shared" si="21"/>
        <v>16705.001390374655</v>
      </c>
      <c r="F116" s="138">
        <f t="shared" si="22"/>
        <v>16705</v>
      </c>
      <c r="G116" s="138">
        <f t="shared" si="28"/>
        <v>1.4050000027054921E-3</v>
      </c>
      <c r="K116" s="138">
        <f>G116</f>
        <v>1.4050000027054921E-3</v>
      </c>
      <c r="O116" s="138">
        <f t="shared" ca="1" si="27"/>
        <v>1.6678040383584494E-3</v>
      </c>
      <c r="P116" s="140">
        <f t="shared" si="23"/>
        <v>2.460054592105354E-3</v>
      </c>
      <c r="Q116" s="141">
        <f t="shared" si="24"/>
        <v>38004.622300000003</v>
      </c>
      <c r="R116" s="138">
        <f t="shared" si="26"/>
        <v>1.1131401866137112E-6</v>
      </c>
      <c r="S116" s="142">
        <v>1</v>
      </c>
      <c r="T116" s="138">
        <f t="shared" si="25"/>
        <v>1.1131401866137112E-6</v>
      </c>
    </row>
    <row r="117" spans="1:20" ht="12" customHeight="1" x14ac:dyDescent="0.2">
      <c r="A117" s="143" t="s">
        <v>482</v>
      </c>
      <c r="B117" s="103" t="s">
        <v>150</v>
      </c>
      <c r="C117" s="144">
        <v>53281.813000000002</v>
      </c>
      <c r="D117" s="144" t="s">
        <v>193</v>
      </c>
      <c r="E117" s="101">
        <f t="shared" ref="E117:E148" si="30">+(C117-C$7)/C$8</f>
        <v>16960.999248900818</v>
      </c>
      <c r="F117" s="101">
        <f t="shared" ref="F117:F148" si="31">ROUND(2*E117,0)/2</f>
        <v>16961</v>
      </c>
      <c r="G117" s="138">
        <f t="shared" si="28"/>
        <v>-7.589999950141646E-4</v>
      </c>
      <c r="I117" s="138">
        <f>G117</f>
        <v>-7.589999950141646E-4</v>
      </c>
      <c r="O117" s="138">
        <f t="shared" ca="1" si="27"/>
        <v>1.8047190237004502E-3</v>
      </c>
      <c r="P117" s="140">
        <f t="shared" ref="P117:P148" si="32">+D$11+D$12*F117+D$13*F117^2</f>
        <v>2.4734770165846503E-3</v>
      </c>
      <c r="Q117" s="141">
        <f t="shared" ref="Q117:Q148" si="33">+C117-15018.5</f>
        <v>38263.313000000002</v>
      </c>
      <c r="R117" s="138">
        <f t="shared" si="26"/>
        <v>1.0448907630514805E-5</v>
      </c>
      <c r="S117" s="142">
        <v>0.1</v>
      </c>
      <c r="T117" s="138">
        <f t="shared" ref="T117:T148" si="34">+S117*R117</f>
        <v>1.0448907630514805E-6</v>
      </c>
    </row>
    <row r="118" spans="1:20" ht="12" customHeight="1" x14ac:dyDescent="0.2">
      <c r="A118" s="143" t="s">
        <v>482</v>
      </c>
      <c r="B118" s="103" t="s">
        <v>150</v>
      </c>
      <c r="C118" s="144">
        <v>53354.572</v>
      </c>
      <c r="D118" s="144" t="s">
        <v>193</v>
      </c>
      <c r="E118" s="101">
        <f t="shared" si="30"/>
        <v>17033.000863912508</v>
      </c>
      <c r="F118" s="101">
        <f t="shared" si="31"/>
        <v>17033</v>
      </c>
      <c r="G118" s="138">
        <f t="shared" si="28"/>
        <v>8.7300000450341031E-4</v>
      </c>
      <c r="I118" s="138">
        <f>G118</f>
        <v>8.7300000450341031E-4</v>
      </c>
      <c r="O118" s="138">
        <f t="shared" ca="1" si="27"/>
        <v>1.8432263633278876E-3</v>
      </c>
      <c r="P118" s="140">
        <f t="shared" si="32"/>
        <v>2.4776168790364497E-3</v>
      </c>
      <c r="Q118" s="141">
        <f t="shared" si="33"/>
        <v>38336.072</v>
      </c>
      <c r="R118" s="138">
        <f t="shared" si="26"/>
        <v>2.5747953140361798E-6</v>
      </c>
      <c r="S118" s="142">
        <v>0.1</v>
      </c>
      <c r="T118" s="138">
        <f t="shared" si="34"/>
        <v>2.5747953140361797E-7</v>
      </c>
    </row>
    <row r="119" spans="1:20" ht="12" customHeight="1" x14ac:dyDescent="0.2">
      <c r="A119" s="148" t="s">
        <v>153</v>
      </c>
      <c r="B119" s="149"/>
      <c r="C119" s="144">
        <v>53619.328399999999</v>
      </c>
      <c r="D119" s="144">
        <v>5.9999999999999995E-4</v>
      </c>
      <c r="E119" s="101">
        <f t="shared" si="30"/>
        <v>17295.001281519697</v>
      </c>
      <c r="F119" s="101">
        <f t="shared" si="31"/>
        <v>17295</v>
      </c>
      <c r="G119" s="138">
        <f t="shared" si="28"/>
        <v>1.295000001846347E-3</v>
      </c>
      <c r="J119" s="138">
        <f>G119</f>
        <v>1.295000001846347E-3</v>
      </c>
      <c r="O119" s="138">
        <f t="shared" ca="1" si="27"/>
        <v>1.9833502936388416E-3</v>
      </c>
      <c r="P119" s="140">
        <f t="shared" si="32"/>
        <v>2.4940331487355825E-3</v>
      </c>
      <c r="Q119" s="141">
        <f t="shared" si="33"/>
        <v>38600.828399999999</v>
      </c>
      <c r="R119" s="138">
        <f t="shared" si="26"/>
        <v>1.4376804873391031E-6</v>
      </c>
      <c r="S119" s="142">
        <v>1</v>
      </c>
      <c r="T119" s="138">
        <f t="shared" si="34"/>
        <v>1.4376804873391031E-6</v>
      </c>
    </row>
    <row r="120" spans="1:20" ht="12" customHeight="1" x14ac:dyDescent="0.2">
      <c r="A120" s="143" t="s">
        <v>482</v>
      </c>
      <c r="B120" s="103" t="s">
        <v>150</v>
      </c>
      <c r="C120" s="144">
        <v>53653.694000000003</v>
      </c>
      <c r="D120" s="144" t="s">
        <v>193</v>
      </c>
      <c r="E120" s="101">
        <f t="shared" si="30"/>
        <v>17329.00915272252</v>
      </c>
      <c r="F120" s="101">
        <f t="shared" si="31"/>
        <v>17329</v>
      </c>
      <c r="G120" s="138">
        <f t="shared" si="28"/>
        <v>9.2490000097313896E-3</v>
      </c>
      <c r="I120" s="138">
        <f>G120</f>
        <v>9.2490000097313896E-3</v>
      </c>
      <c r="O120" s="138">
        <f t="shared" ca="1" si="27"/>
        <v>2.0015343151295771E-3</v>
      </c>
      <c r="P120" s="140">
        <f t="shared" si="32"/>
        <v>2.4963189668803822E-3</v>
      </c>
      <c r="Q120" s="141">
        <f t="shared" si="33"/>
        <v>38635.194000000003</v>
      </c>
      <c r="R120" s="138">
        <f t="shared" si="26"/>
        <v>4.5598701266479368E-5</v>
      </c>
      <c r="S120" s="142">
        <v>0.1</v>
      </c>
      <c r="T120" s="138">
        <f t="shared" si="34"/>
        <v>4.5598701266479366E-6</v>
      </c>
    </row>
    <row r="121" spans="1:20" ht="12" customHeight="1" x14ac:dyDescent="0.2">
      <c r="A121" s="148" t="s">
        <v>153</v>
      </c>
      <c r="B121" s="149"/>
      <c r="C121" s="144">
        <v>53706.232300000003</v>
      </c>
      <c r="D121" s="144">
        <v>8.0000000000000004E-4</v>
      </c>
      <c r="E121" s="101">
        <f t="shared" si="30"/>
        <v>17381.000555160274</v>
      </c>
      <c r="F121" s="101">
        <f t="shared" si="31"/>
        <v>17381</v>
      </c>
      <c r="G121" s="138">
        <f t="shared" si="28"/>
        <v>5.6100000801961869E-4</v>
      </c>
      <c r="J121" s="138">
        <f>G121</f>
        <v>5.6100000801961869E-4</v>
      </c>
      <c r="O121" s="138">
        <f t="shared" ca="1" si="27"/>
        <v>2.0293451715271702E-3</v>
      </c>
      <c r="P121" s="140">
        <f t="shared" si="32"/>
        <v>2.4998840047719961E-3</v>
      </c>
      <c r="Q121" s="141">
        <f t="shared" si="33"/>
        <v>38687.732300000003</v>
      </c>
      <c r="R121" s="138">
        <f t="shared" si="26"/>
        <v>3.7592711528624732E-6</v>
      </c>
      <c r="S121" s="142">
        <v>1</v>
      </c>
      <c r="T121" s="138">
        <f t="shared" si="34"/>
        <v>3.7592711528624732E-6</v>
      </c>
    </row>
    <row r="122" spans="1:20" ht="12" customHeight="1" x14ac:dyDescent="0.2">
      <c r="A122" s="23" t="s">
        <v>154</v>
      </c>
      <c r="B122" s="101"/>
      <c r="C122" s="144">
        <v>53795.663209999999</v>
      </c>
      <c r="D122" s="144">
        <v>5.0000000000000001E-4</v>
      </c>
      <c r="E122" s="101">
        <f t="shared" si="30"/>
        <v>17469.500533884075</v>
      </c>
      <c r="F122" s="101">
        <f t="shared" si="31"/>
        <v>17469.5</v>
      </c>
      <c r="G122" s="138">
        <f t="shared" si="28"/>
        <v>5.3950000437907875E-4</v>
      </c>
      <c r="K122" s="138">
        <f>G122</f>
        <v>5.3950000437907875E-4</v>
      </c>
      <c r="O122" s="138">
        <f t="shared" ca="1" si="27"/>
        <v>2.07667710981923E-3</v>
      </c>
      <c r="P122" s="140">
        <f t="shared" si="32"/>
        <v>2.5061435017414528E-3</v>
      </c>
      <c r="Q122" s="141">
        <f t="shared" si="33"/>
        <v>38777.163209999999</v>
      </c>
      <c r="R122" s="138">
        <f t="shared" si="26"/>
        <v>3.8676866457177105E-6</v>
      </c>
      <c r="S122" s="142">
        <v>1</v>
      </c>
      <c r="T122" s="138">
        <f t="shared" si="34"/>
        <v>3.8676866457177105E-6</v>
      </c>
    </row>
    <row r="123" spans="1:20" ht="12" customHeight="1" x14ac:dyDescent="0.2">
      <c r="A123" s="148" t="s">
        <v>156</v>
      </c>
      <c r="B123" s="150" t="s">
        <v>150</v>
      </c>
      <c r="C123" s="144">
        <v>54094.271399999998</v>
      </c>
      <c r="D123" s="144">
        <v>3.3999999999999998E-3</v>
      </c>
      <c r="E123" s="101">
        <f t="shared" si="30"/>
        <v>17765.000361200531</v>
      </c>
      <c r="F123" s="101">
        <f t="shared" si="31"/>
        <v>17765</v>
      </c>
      <c r="G123" s="138">
        <f t="shared" si="28"/>
        <v>3.6499999987427145E-4</v>
      </c>
      <c r="J123" s="138">
        <f>G123</f>
        <v>3.6499999987427145E-4</v>
      </c>
      <c r="O123" s="138">
        <f t="shared" ca="1" si="27"/>
        <v>2.2347176495401714E-3</v>
      </c>
      <c r="P123" s="140">
        <f t="shared" si="32"/>
        <v>2.5287967022902423E-3</v>
      </c>
      <c r="Q123" s="141">
        <f t="shared" si="33"/>
        <v>39075.771399999998</v>
      </c>
      <c r="R123" s="138">
        <f t="shared" si="26"/>
        <v>4.6820161693862291E-6</v>
      </c>
      <c r="S123" s="142">
        <v>1</v>
      </c>
      <c r="T123" s="138">
        <f t="shared" si="34"/>
        <v>4.6820161693862291E-6</v>
      </c>
    </row>
    <row r="124" spans="1:20" ht="12" customHeight="1" x14ac:dyDescent="0.2">
      <c r="A124" s="145" t="s">
        <v>155</v>
      </c>
      <c r="B124" s="103" t="s">
        <v>150</v>
      </c>
      <c r="C124" s="144">
        <v>54096.294300000001</v>
      </c>
      <c r="D124" s="144">
        <v>4.0000000000000002E-4</v>
      </c>
      <c r="E124" s="101">
        <f t="shared" si="30"/>
        <v>17767.002203818043</v>
      </c>
      <c r="F124" s="101">
        <f t="shared" si="31"/>
        <v>17767</v>
      </c>
      <c r="G124" s="138">
        <f t="shared" si="28"/>
        <v>2.2270000044954941E-3</v>
      </c>
      <c r="K124" s="138">
        <f>G124</f>
        <v>2.2270000044954941E-3</v>
      </c>
      <c r="O124" s="138">
        <f t="shared" ca="1" si="27"/>
        <v>2.2357872978631564E-3</v>
      </c>
      <c r="P124" s="140">
        <f t="shared" si="32"/>
        <v>2.5289592146417184E-3</v>
      </c>
      <c r="Q124" s="141">
        <f t="shared" si="33"/>
        <v>39077.794300000001</v>
      </c>
      <c r="R124" s="138">
        <f t="shared" si="26"/>
        <v>9.1179364592131639E-8</v>
      </c>
      <c r="S124" s="142">
        <v>1</v>
      </c>
      <c r="T124" s="138">
        <f t="shared" si="34"/>
        <v>9.1179364592131639E-8</v>
      </c>
    </row>
    <row r="125" spans="1:20" ht="12" customHeight="1" x14ac:dyDescent="0.2">
      <c r="A125" s="148" t="s">
        <v>172</v>
      </c>
      <c r="B125" s="103" t="s">
        <v>150</v>
      </c>
      <c r="C125" s="144">
        <v>54338.817900000002</v>
      </c>
      <c r="D125" s="144">
        <v>5.0000000000000001E-4</v>
      </c>
      <c r="E125" s="101">
        <f t="shared" si="30"/>
        <v>18007.001253811166</v>
      </c>
      <c r="F125" s="101">
        <f t="shared" si="31"/>
        <v>18007</v>
      </c>
      <c r="G125" s="138">
        <f t="shared" si="28"/>
        <v>1.2670000069192611E-3</v>
      </c>
      <c r="K125" s="138">
        <f>G125</f>
        <v>1.2670000069192611E-3</v>
      </c>
      <c r="O125" s="138">
        <f t="shared" ca="1" si="27"/>
        <v>2.3641450966212828E-3</v>
      </c>
      <c r="P125" s="140">
        <f t="shared" si="32"/>
        <v>2.5493578812417891E-3</v>
      </c>
      <c r="Q125" s="141">
        <f t="shared" si="33"/>
        <v>39320.317900000002</v>
      </c>
      <c r="R125" s="138">
        <f t="shared" si="26"/>
        <v>1.6444417178369925E-6</v>
      </c>
      <c r="S125" s="142">
        <v>1</v>
      </c>
      <c r="T125" s="138">
        <f t="shared" si="34"/>
        <v>1.6444417178369925E-6</v>
      </c>
    </row>
    <row r="126" spans="1:20" ht="12" customHeight="1" x14ac:dyDescent="0.2">
      <c r="A126" s="148" t="s">
        <v>172</v>
      </c>
      <c r="B126" s="103" t="s">
        <v>150</v>
      </c>
      <c r="C126" s="144">
        <v>54424.712200000002</v>
      </c>
      <c r="D126" s="144">
        <v>2.9999999999999997E-4</v>
      </c>
      <c r="E126" s="101">
        <f t="shared" si="30"/>
        <v>18092.001436885406</v>
      </c>
      <c r="F126" s="101">
        <f t="shared" si="31"/>
        <v>18092</v>
      </c>
      <c r="G126" s="138">
        <f t="shared" si="28"/>
        <v>1.4520000040647574E-3</v>
      </c>
      <c r="K126" s="138">
        <f>G126</f>
        <v>1.4520000040647574E-3</v>
      </c>
      <c r="O126" s="138">
        <f t="shared" ca="1" si="27"/>
        <v>2.4096051503481189E-3</v>
      </c>
      <c r="P126" s="140">
        <f t="shared" si="32"/>
        <v>2.5570091431502944E-3</v>
      </c>
      <c r="Q126" s="141">
        <f t="shared" si="33"/>
        <v>39406.212200000002</v>
      </c>
      <c r="R126" s="138">
        <f t="shared" si="26"/>
        <v>1.2210451974625598E-6</v>
      </c>
      <c r="S126" s="142">
        <v>1</v>
      </c>
      <c r="T126" s="138">
        <f t="shared" si="34"/>
        <v>1.2210451974625598E-6</v>
      </c>
    </row>
    <row r="127" spans="1:20" ht="12" customHeight="1" x14ac:dyDescent="0.2">
      <c r="A127" s="149" t="s">
        <v>157</v>
      </c>
      <c r="B127" s="150" t="s">
        <v>150</v>
      </c>
      <c r="C127" s="151">
        <v>54424.713100000001</v>
      </c>
      <c r="D127" s="151">
        <v>1E-4</v>
      </c>
      <c r="E127" s="101">
        <f t="shared" si="30"/>
        <v>18092.002327516853</v>
      </c>
      <c r="F127" s="101">
        <f t="shared" si="31"/>
        <v>18092</v>
      </c>
      <c r="G127" s="138">
        <f t="shared" si="28"/>
        <v>2.3520000031567179E-3</v>
      </c>
      <c r="K127" s="138">
        <f>G127</f>
        <v>2.3520000031567179E-3</v>
      </c>
      <c r="O127" s="138">
        <f t="shared" ca="1" si="27"/>
        <v>2.4096051503481189E-3</v>
      </c>
      <c r="P127" s="140">
        <f t="shared" si="32"/>
        <v>2.5570091431502944E-3</v>
      </c>
      <c r="Q127" s="141">
        <f t="shared" si="33"/>
        <v>39406.213100000001</v>
      </c>
      <c r="R127" s="138">
        <f t="shared" ref="R127:R158" si="35">+(P127-G127)^2</f>
        <v>4.2028747480905868E-8</v>
      </c>
      <c r="S127" s="142">
        <v>1</v>
      </c>
      <c r="T127" s="138">
        <f t="shared" si="34"/>
        <v>4.2028747480905868E-8</v>
      </c>
    </row>
    <row r="128" spans="1:20" ht="12" customHeight="1" x14ac:dyDescent="0.2">
      <c r="A128" s="144" t="s">
        <v>165</v>
      </c>
      <c r="B128" s="103" t="s">
        <v>150</v>
      </c>
      <c r="C128" s="144">
        <v>54479.281199999998</v>
      </c>
      <c r="D128" s="144">
        <v>1.1999999999999999E-3</v>
      </c>
      <c r="E128" s="101">
        <f t="shared" si="30"/>
        <v>18146.002400746547</v>
      </c>
      <c r="F128" s="101">
        <f t="shared" si="31"/>
        <v>18146</v>
      </c>
      <c r="G128" s="138">
        <f t="shared" si="28"/>
        <v>2.4259999991045333E-3</v>
      </c>
      <c r="J128" s="138">
        <f>G128</f>
        <v>2.4259999991045333E-3</v>
      </c>
      <c r="O128" s="138">
        <f t="shared" ref="O128:O159" ca="1" si="36">+C$11+C$12*$F128</f>
        <v>2.438485655068697E-3</v>
      </c>
      <c r="P128" s="140">
        <f t="shared" si="32"/>
        <v>2.5619858929442005E-3</v>
      </c>
      <c r="Q128" s="141">
        <f t="shared" si="33"/>
        <v>39460.781199999998</v>
      </c>
      <c r="R128" s="138">
        <f t="shared" si="35"/>
        <v>1.8492163323373221E-8</v>
      </c>
      <c r="S128" s="142">
        <v>1</v>
      </c>
      <c r="T128" s="138">
        <f t="shared" si="34"/>
        <v>1.8492163323373221E-8</v>
      </c>
    </row>
    <row r="129" spans="1:21" ht="12" customHeight="1" x14ac:dyDescent="0.2">
      <c r="A129" s="148" t="s">
        <v>171</v>
      </c>
      <c r="B129" s="103" t="s">
        <v>150</v>
      </c>
      <c r="C129" s="144">
        <v>54710.689400000003</v>
      </c>
      <c r="D129" s="144">
        <v>4.0000000000000002E-4</v>
      </c>
      <c r="E129" s="101">
        <f t="shared" si="30"/>
        <v>18375.001756523139</v>
      </c>
      <c r="F129" s="101">
        <f t="shared" si="31"/>
        <v>18375</v>
      </c>
      <c r="G129" s="138">
        <f t="shared" si="28"/>
        <v>1.7750000042724423E-3</v>
      </c>
      <c r="K129" s="138">
        <f t="shared" ref="K129:K134" si="37">G129</f>
        <v>1.7750000042724423E-3</v>
      </c>
      <c r="O129" s="138">
        <f t="shared" ca="1" si="36"/>
        <v>2.5609603880504097E-3</v>
      </c>
      <c r="P129" s="140">
        <f t="shared" si="32"/>
        <v>2.5840920975684686E-3</v>
      </c>
      <c r="Q129" s="141">
        <f t="shared" si="33"/>
        <v>39692.189400000003</v>
      </c>
      <c r="R129" s="138">
        <f t="shared" si="35"/>
        <v>6.5463001543414566E-7</v>
      </c>
      <c r="S129" s="142">
        <v>1</v>
      </c>
      <c r="T129" s="138">
        <f t="shared" si="34"/>
        <v>6.5463001543414566E-7</v>
      </c>
    </row>
    <row r="130" spans="1:21" ht="12" customHeight="1" x14ac:dyDescent="0.2">
      <c r="A130" s="144" t="s">
        <v>164</v>
      </c>
      <c r="B130" s="103" t="s">
        <v>150</v>
      </c>
      <c r="C130" s="144">
        <v>54802.644800000002</v>
      </c>
      <c r="D130" s="144">
        <v>4.0000000000000002E-4</v>
      </c>
      <c r="E130" s="101">
        <f t="shared" si="30"/>
        <v>18465.999946562119</v>
      </c>
      <c r="F130" s="101">
        <f t="shared" si="31"/>
        <v>18466</v>
      </c>
      <c r="G130" s="138">
        <f t="shared" si="28"/>
        <v>-5.3999996453057975E-5</v>
      </c>
      <c r="K130" s="138">
        <f t="shared" si="37"/>
        <v>-5.3999996453057975E-5</v>
      </c>
      <c r="O130" s="138">
        <f t="shared" ca="1" si="36"/>
        <v>2.6096293867461989E-3</v>
      </c>
      <c r="P130" s="140">
        <f t="shared" si="32"/>
        <v>2.5933264872340534E-3</v>
      </c>
      <c r="Q130" s="141">
        <f t="shared" si="33"/>
        <v>39784.144800000002</v>
      </c>
      <c r="R130" s="138">
        <f t="shared" si="35"/>
        <v>7.008337511231166E-6</v>
      </c>
      <c r="S130" s="142">
        <v>1</v>
      </c>
      <c r="T130" s="138">
        <f t="shared" si="34"/>
        <v>7.008337511231166E-6</v>
      </c>
    </row>
    <row r="131" spans="1:21" ht="12" customHeight="1" x14ac:dyDescent="0.2">
      <c r="A131" s="148" t="s">
        <v>170</v>
      </c>
      <c r="B131" s="103"/>
      <c r="C131" s="144">
        <v>55087.613299999997</v>
      </c>
      <c r="D131" s="144">
        <v>4.0000000000000002E-4</v>
      </c>
      <c r="E131" s="101">
        <f t="shared" si="30"/>
        <v>18748.002066264959</v>
      </c>
      <c r="F131" s="101">
        <f t="shared" si="31"/>
        <v>18748</v>
      </c>
      <c r="G131" s="138">
        <f t="shared" ref="G131:G162" si="38">+C131-(C$7+F131*C$8)</f>
        <v>2.0880000010947697E-3</v>
      </c>
      <c r="K131" s="138">
        <f t="shared" si="37"/>
        <v>2.0880000010947697E-3</v>
      </c>
      <c r="O131" s="138">
        <f t="shared" ca="1" si="36"/>
        <v>2.7604498002869972E-3</v>
      </c>
      <c r="P131" s="140">
        <f t="shared" si="32"/>
        <v>2.6235677967021533E-3</v>
      </c>
      <c r="Q131" s="141">
        <f t="shared" si="33"/>
        <v>40069.113299999997</v>
      </c>
      <c r="R131" s="138">
        <f t="shared" si="35"/>
        <v>2.8683286369175221E-7</v>
      </c>
      <c r="S131" s="142">
        <v>1</v>
      </c>
      <c r="T131" s="138">
        <f t="shared" si="34"/>
        <v>2.8683286369175221E-7</v>
      </c>
    </row>
    <row r="132" spans="1:21" ht="12" customHeight="1" x14ac:dyDescent="0.2">
      <c r="A132" s="145" t="s">
        <v>166</v>
      </c>
      <c r="B132" s="152" t="s">
        <v>150</v>
      </c>
      <c r="C132" s="145">
        <v>55114.895299999996</v>
      </c>
      <c r="D132" s="145">
        <v>4.0000000000000002E-4</v>
      </c>
      <c r="E132" s="101">
        <f t="shared" si="30"/>
        <v>18775.000074219286</v>
      </c>
      <c r="F132" s="101">
        <f t="shared" si="31"/>
        <v>18775</v>
      </c>
      <c r="G132" s="138">
        <f t="shared" si="38"/>
        <v>7.4999996286351234E-5</v>
      </c>
      <c r="K132" s="138">
        <f t="shared" si="37"/>
        <v>7.4999996286351234E-5</v>
      </c>
      <c r="O132" s="138">
        <f t="shared" ca="1" si="36"/>
        <v>2.7748900526472853E-3</v>
      </c>
      <c r="P132" s="140">
        <f t="shared" si="32"/>
        <v>2.626592118802144E-3</v>
      </c>
      <c r="Q132" s="141">
        <f t="shared" si="33"/>
        <v>40096.395299999996</v>
      </c>
      <c r="R132" s="138">
        <f t="shared" si="35"/>
        <v>6.5106223596846486E-6</v>
      </c>
      <c r="S132" s="142">
        <v>1</v>
      </c>
      <c r="T132" s="138">
        <f t="shared" si="34"/>
        <v>6.5106223596846486E-6</v>
      </c>
    </row>
    <row r="133" spans="1:21" ht="12" customHeight="1" x14ac:dyDescent="0.2">
      <c r="A133" s="144" t="s">
        <v>169</v>
      </c>
      <c r="B133" s="103" t="s">
        <v>168</v>
      </c>
      <c r="C133" s="144">
        <v>55472.622000000003</v>
      </c>
      <c r="D133" s="144">
        <v>2.0000000000000001E-4</v>
      </c>
      <c r="E133" s="101">
        <f t="shared" si="30"/>
        <v>19129.003017261432</v>
      </c>
      <c r="F133" s="101">
        <f t="shared" si="31"/>
        <v>19129</v>
      </c>
      <c r="G133" s="138">
        <f t="shared" si="38"/>
        <v>3.0490000062854961E-3</v>
      </c>
      <c r="K133" s="138">
        <f t="shared" si="37"/>
        <v>3.0490000062854961E-3</v>
      </c>
      <c r="O133" s="138">
        <f t="shared" ca="1" si="36"/>
        <v>2.964217805815521E-3</v>
      </c>
      <c r="P133" s="140">
        <f t="shared" si="32"/>
        <v>2.6683277931969646E-3</v>
      </c>
      <c r="Q133" s="141">
        <f t="shared" si="33"/>
        <v>40454.122000000003</v>
      </c>
      <c r="R133" s="138">
        <f t="shared" si="35"/>
        <v>1.4491133381772032E-7</v>
      </c>
      <c r="S133" s="142">
        <v>0.1</v>
      </c>
      <c r="T133" s="138">
        <f t="shared" si="34"/>
        <v>1.4491133381772033E-8</v>
      </c>
    </row>
    <row r="134" spans="1:21" ht="12" customHeight="1" x14ac:dyDescent="0.2">
      <c r="A134" s="143" t="s">
        <v>555</v>
      </c>
      <c r="B134" s="103" t="s">
        <v>150</v>
      </c>
      <c r="C134" s="144">
        <v>55519.106899999999</v>
      </c>
      <c r="D134" s="144" t="s">
        <v>193</v>
      </c>
      <c r="E134" s="101">
        <f t="shared" si="30"/>
        <v>19175.004032581281</v>
      </c>
      <c r="F134" s="101">
        <f t="shared" si="31"/>
        <v>19175</v>
      </c>
      <c r="G134" s="138">
        <f t="shared" si="38"/>
        <v>4.0750000043772161E-3</v>
      </c>
      <c r="K134" s="138">
        <f t="shared" si="37"/>
        <v>4.0750000043772161E-3</v>
      </c>
      <c r="O134" s="138">
        <f t="shared" ca="1" si="36"/>
        <v>2.9888197172441627E-3</v>
      </c>
      <c r="P134" s="140">
        <f t="shared" si="32"/>
        <v>2.6740353049002933E-3</v>
      </c>
      <c r="Q134" s="141">
        <f t="shared" si="33"/>
        <v>40500.606899999999</v>
      </c>
      <c r="R134" s="138">
        <f t="shared" si="35"/>
        <v>1.9627020891804643E-6</v>
      </c>
      <c r="S134" s="142">
        <v>1</v>
      </c>
      <c r="T134" s="138">
        <f t="shared" si="34"/>
        <v>1.9627020891804643E-6</v>
      </c>
    </row>
    <row r="135" spans="1:21" ht="12" customHeight="1" x14ac:dyDescent="0.2">
      <c r="A135" s="143" t="s">
        <v>559</v>
      </c>
      <c r="B135" s="103" t="s">
        <v>150</v>
      </c>
      <c r="C135" s="144">
        <v>55828.330099999999</v>
      </c>
      <c r="D135" s="144" t="s">
        <v>193</v>
      </c>
      <c r="E135" s="101">
        <f t="shared" si="30"/>
        <v>19481.008372925204</v>
      </c>
      <c r="F135" s="101">
        <f t="shared" si="31"/>
        <v>19481</v>
      </c>
      <c r="G135" s="138">
        <f t="shared" si="38"/>
        <v>8.4609999976237305E-3</v>
      </c>
      <c r="J135" s="138">
        <f>G135</f>
        <v>8.4609999976237305E-3</v>
      </c>
      <c r="O135" s="138">
        <f t="shared" ca="1" si="36"/>
        <v>3.1524759106607734E-3</v>
      </c>
      <c r="P135" s="140">
        <f t="shared" si="32"/>
        <v>2.7136665346549436E-3</v>
      </c>
      <c r="Q135" s="141">
        <f t="shared" si="33"/>
        <v>40809.830099999999</v>
      </c>
      <c r="R135" s="138">
        <f t="shared" si="35"/>
        <v>3.3031841934560788E-5</v>
      </c>
      <c r="S135" s="142">
        <v>1</v>
      </c>
      <c r="T135" s="138">
        <f t="shared" si="34"/>
        <v>3.3031841934560788E-5</v>
      </c>
    </row>
    <row r="136" spans="1:21" ht="12" customHeight="1" x14ac:dyDescent="0.2">
      <c r="A136" s="143" t="s">
        <v>559</v>
      </c>
      <c r="B136" s="103" t="s">
        <v>150</v>
      </c>
      <c r="C136" s="144">
        <v>55829.336000000003</v>
      </c>
      <c r="D136" s="144" t="s">
        <v>193</v>
      </c>
      <c r="E136" s="101">
        <f t="shared" si="30"/>
        <v>19482.003802006697</v>
      </c>
      <c r="F136" s="101">
        <f t="shared" si="31"/>
        <v>19482</v>
      </c>
      <c r="G136" s="138">
        <f t="shared" si="38"/>
        <v>3.8420000055339187E-3</v>
      </c>
      <c r="I136" s="138">
        <f>G136</f>
        <v>3.8420000055339187E-3</v>
      </c>
      <c r="O136" s="138">
        <f t="shared" ca="1" si="36"/>
        <v>3.1530107348222659E-3</v>
      </c>
      <c r="P136" s="140">
        <f t="shared" si="32"/>
        <v>2.7138007908264631E-3</v>
      </c>
      <c r="Q136" s="141">
        <f t="shared" si="33"/>
        <v>40810.836000000003</v>
      </c>
      <c r="R136" s="138">
        <f t="shared" si="35"/>
        <v>1.2728334680665196E-6</v>
      </c>
      <c r="S136" s="142">
        <v>0.1</v>
      </c>
      <c r="T136" s="138">
        <f t="shared" si="34"/>
        <v>1.2728334680665198E-7</v>
      </c>
    </row>
    <row r="137" spans="1:21" ht="12" customHeight="1" x14ac:dyDescent="0.2">
      <c r="A137" s="42" t="s">
        <v>7</v>
      </c>
      <c r="B137" s="43" t="s">
        <v>150</v>
      </c>
      <c r="C137" s="44">
        <v>55838.429100000001</v>
      </c>
      <c r="D137" s="44">
        <v>2.9999999999999997E-4</v>
      </c>
      <c r="E137" s="101">
        <f t="shared" si="30"/>
        <v>19491.002247360026</v>
      </c>
      <c r="F137" s="101">
        <f t="shared" si="31"/>
        <v>19491</v>
      </c>
      <c r="G137" s="138">
        <f t="shared" si="38"/>
        <v>2.2710000048391521E-3</v>
      </c>
      <c r="K137" s="138">
        <f>G137</f>
        <v>2.2710000048391521E-3</v>
      </c>
      <c r="O137" s="138">
        <f t="shared" ca="1" si="36"/>
        <v>3.1578241522756947E-3</v>
      </c>
      <c r="P137" s="140">
        <f t="shared" si="32"/>
        <v>2.715010486635255E-3</v>
      </c>
      <c r="Q137" s="141">
        <f t="shared" si="33"/>
        <v>40819.929100000001</v>
      </c>
      <c r="R137" s="138">
        <f t="shared" si="35"/>
        <v>1.9714530794480743E-7</v>
      </c>
      <c r="S137" s="142">
        <v>1</v>
      </c>
      <c r="T137" s="138">
        <f t="shared" si="34"/>
        <v>1.9714530794480743E-7</v>
      </c>
    </row>
    <row r="138" spans="1:21" ht="12" customHeight="1" x14ac:dyDescent="0.2">
      <c r="A138" s="104" t="s">
        <v>7</v>
      </c>
      <c r="B138" s="105" t="s">
        <v>150</v>
      </c>
      <c r="C138" s="44">
        <v>55838.429100000001</v>
      </c>
      <c r="D138" s="44">
        <v>2.9999999999999997E-4</v>
      </c>
      <c r="E138" s="101">
        <f t="shared" si="30"/>
        <v>19491.002247360026</v>
      </c>
      <c r="F138" s="101">
        <f t="shared" si="31"/>
        <v>19491</v>
      </c>
      <c r="G138" s="101">
        <f t="shared" si="38"/>
        <v>2.2710000048391521E-3</v>
      </c>
      <c r="H138" s="101"/>
      <c r="I138" s="101"/>
      <c r="J138" s="101"/>
      <c r="K138" s="101">
        <f>G138</f>
        <v>2.2710000048391521E-3</v>
      </c>
      <c r="L138" s="101"/>
      <c r="M138" s="101"/>
      <c r="N138" s="101"/>
      <c r="O138" s="101">
        <f t="shared" ca="1" si="36"/>
        <v>3.1578241522756947E-3</v>
      </c>
      <c r="P138" s="101">
        <f t="shared" si="32"/>
        <v>2.715010486635255E-3</v>
      </c>
      <c r="Q138" s="102">
        <f t="shared" si="33"/>
        <v>40819.929100000001</v>
      </c>
      <c r="R138" s="101">
        <f t="shared" si="35"/>
        <v>1.9714530794480743E-7</v>
      </c>
      <c r="S138" s="103">
        <v>1</v>
      </c>
      <c r="T138" s="101">
        <f t="shared" si="34"/>
        <v>1.9714530794480743E-7</v>
      </c>
    </row>
    <row r="139" spans="1:21" ht="12" customHeight="1" x14ac:dyDescent="0.2">
      <c r="A139" s="148" t="s">
        <v>175</v>
      </c>
      <c r="B139" s="103" t="s">
        <v>150</v>
      </c>
      <c r="C139" s="144">
        <v>55864.7039</v>
      </c>
      <c r="D139" s="144">
        <v>2.0000000000000001E-4</v>
      </c>
      <c r="E139" s="101">
        <f t="shared" si="30"/>
        <v>19517.003539765214</v>
      </c>
      <c r="F139" s="101">
        <f t="shared" si="31"/>
        <v>19517</v>
      </c>
      <c r="G139" s="138">
        <f t="shared" si="38"/>
        <v>3.5770000031334348E-3</v>
      </c>
      <c r="K139" s="138">
        <f>G139</f>
        <v>3.5770000031334348E-3</v>
      </c>
      <c r="O139" s="138">
        <f t="shared" ca="1" si="36"/>
        <v>3.1717295804744921E-3</v>
      </c>
      <c r="P139" s="140">
        <f t="shared" si="32"/>
        <v>2.7185192205412979E-3</v>
      </c>
      <c r="Q139" s="141">
        <f t="shared" si="33"/>
        <v>40846.2039</v>
      </c>
      <c r="R139" s="138">
        <f t="shared" si="35"/>
        <v>7.3698925408000785E-7</v>
      </c>
      <c r="S139" s="142">
        <v>1</v>
      </c>
      <c r="T139" s="138">
        <f t="shared" si="34"/>
        <v>7.3698925408000785E-7</v>
      </c>
    </row>
    <row r="140" spans="1:21" ht="12" customHeight="1" x14ac:dyDescent="0.2">
      <c r="A140" s="148" t="s">
        <v>167</v>
      </c>
      <c r="B140" s="103" t="s">
        <v>150</v>
      </c>
      <c r="C140" s="144">
        <v>55864.7039</v>
      </c>
      <c r="D140" s="144">
        <v>2.0000000000000001E-4</v>
      </c>
      <c r="E140" s="101">
        <f t="shared" si="30"/>
        <v>19517.003539765214</v>
      </c>
      <c r="F140" s="101">
        <f t="shared" si="31"/>
        <v>19517</v>
      </c>
      <c r="G140" s="138">
        <f t="shared" si="38"/>
        <v>3.5770000031334348E-3</v>
      </c>
      <c r="K140" s="138">
        <f>G140</f>
        <v>3.5770000031334348E-3</v>
      </c>
      <c r="O140" s="138">
        <f t="shared" ca="1" si="36"/>
        <v>3.1717295804744921E-3</v>
      </c>
      <c r="P140" s="140">
        <f t="shared" si="32"/>
        <v>2.7185192205412979E-3</v>
      </c>
      <c r="Q140" s="141">
        <f t="shared" si="33"/>
        <v>40846.2039</v>
      </c>
      <c r="R140" s="138">
        <f t="shared" si="35"/>
        <v>7.3698925408000785E-7</v>
      </c>
      <c r="S140" s="142">
        <v>1</v>
      </c>
      <c r="T140" s="138">
        <f t="shared" si="34"/>
        <v>7.3698925408000785E-7</v>
      </c>
    </row>
    <row r="141" spans="1:21" ht="12" customHeight="1" x14ac:dyDescent="0.2">
      <c r="A141" s="148" t="s">
        <v>174</v>
      </c>
      <c r="B141" s="103" t="s">
        <v>150</v>
      </c>
      <c r="C141" s="144">
        <v>56164.828200000004</v>
      </c>
      <c r="D141" s="144">
        <v>2.9999999999999997E-4</v>
      </c>
      <c r="E141" s="101">
        <f t="shared" si="30"/>
        <v>19814.003695130923</v>
      </c>
      <c r="F141" s="101">
        <f t="shared" si="31"/>
        <v>19814</v>
      </c>
      <c r="G141" s="138">
        <f t="shared" si="38"/>
        <v>3.7340000053518452E-3</v>
      </c>
      <c r="K141" s="138">
        <f>G141</f>
        <v>3.7340000053518452E-3</v>
      </c>
      <c r="O141" s="138">
        <f t="shared" ca="1" si="36"/>
        <v>3.330572356437674E-3</v>
      </c>
      <c r="P141" s="140">
        <f t="shared" si="32"/>
        <v>2.7600816414420403E-3</v>
      </c>
      <c r="Q141" s="141">
        <f t="shared" si="33"/>
        <v>41146.328200000004</v>
      </c>
      <c r="R141" s="138">
        <f t="shared" si="35"/>
        <v>9.4851697956075114E-7</v>
      </c>
      <c r="S141" s="142">
        <v>1</v>
      </c>
      <c r="T141" s="138">
        <f t="shared" si="34"/>
        <v>9.4851697956075114E-7</v>
      </c>
    </row>
    <row r="142" spans="1:21" ht="12" customHeight="1" x14ac:dyDescent="0.2">
      <c r="A142" s="148" t="s">
        <v>176</v>
      </c>
      <c r="B142" s="103" t="s">
        <v>150</v>
      </c>
      <c r="C142" s="144">
        <v>56219.553399999997</v>
      </c>
      <c r="D142" s="144">
        <v>1.1000000000000001E-3</v>
      </c>
      <c r="E142" s="101">
        <f t="shared" si="30"/>
        <v>19868.159233027782</v>
      </c>
      <c r="F142" s="101">
        <f t="shared" si="31"/>
        <v>19868</v>
      </c>
      <c r="O142" s="138">
        <f t="shared" ca="1" si="36"/>
        <v>3.3594528611582521E-3</v>
      </c>
      <c r="P142" s="140">
        <f t="shared" si="32"/>
        <v>2.7679312350760528E-3</v>
      </c>
      <c r="Q142" s="141">
        <f t="shared" si="33"/>
        <v>41201.053399999997</v>
      </c>
      <c r="R142" s="138">
        <f t="shared" si="35"/>
        <v>7.6614433221096436E-6</v>
      </c>
      <c r="S142" s="142">
        <v>0</v>
      </c>
      <c r="U142">
        <f>+C142-(C$7+F142*C$8)</f>
        <v>0.16090799999801675</v>
      </c>
    </row>
    <row r="143" spans="1:21" ht="12" customHeight="1" x14ac:dyDescent="0.2">
      <c r="A143" s="143" t="s">
        <v>573</v>
      </c>
      <c r="B143" s="103" t="s">
        <v>150</v>
      </c>
      <c r="C143" s="144">
        <v>56234.557999999997</v>
      </c>
      <c r="D143" s="144" t="s">
        <v>193</v>
      </c>
      <c r="E143" s="101">
        <f t="shared" si="30"/>
        <v>19883.007642607412</v>
      </c>
      <c r="F143" s="101">
        <f t="shared" si="31"/>
        <v>19883</v>
      </c>
      <c r="G143" s="138">
        <f t="shared" ref="G143:G188" si="39">+C143-(C$7+F143*C$8)</f>
        <v>7.7229999951669015E-3</v>
      </c>
      <c r="K143" s="138">
        <f>G143</f>
        <v>7.7229999951669015E-3</v>
      </c>
      <c r="O143" s="138">
        <f t="shared" ca="1" si="36"/>
        <v>3.367475223580634E-3</v>
      </c>
      <c r="P143" s="140">
        <f t="shared" si="32"/>
        <v>2.770127665801027E-3</v>
      </c>
      <c r="Q143" s="141">
        <f t="shared" si="33"/>
        <v>41216.057999999997</v>
      </c>
      <c r="R143" s="138">
        <f t="shared" si="35"/>
        <v>2.4530944310998145E-5</v>
      </c>
      <c r="S143" s="142">
        <v>0.1</v>
      </c>
      <c r="T143" s="138">
        <f t="shared" ref="T143:T188" si="40">+S143*R143</f>
        <v>2.4530944310998145E-6</v>
      </c>
    </row>
    <row r="144" spans="1:21" ht="12" customHeight="1" x14ac:dyDescent="0.2">
      <c r="A144" s="148" t="s">
        <v>173</v>
      </c>
      <c r="B144" s="103" t="s">
        <v>150</v>
      </c>
      <c r="C144" s="144">
        <v>56542.761700000003</v>
      </c>
      <c r="D144" s="144">
        <v>2.0000000000000001E-4</v>
      </c>
      <c r="E144" s="101">
        <f t="shared" si="30"/>
        <v>20188.003095439082</v>
      </c>
      <c r="F144" s="101">
        <f t="shared" si="31"/>
        <v>20188</v>
      </c>
      <c r="G144" s="138">
        <f t="shared" si="39"/>
        <v>3.1280000112019479E-3</v>
      </c>
      <c r="K144" s="138">
        <f>G144</f>
        <v>3.1280000112019479E-3</v>
      </c>
      <c r="O144" s="138">
        <f t="shared" ca="1" si="36"/>
        <v>3.5305965928357523E-3</v>
      </c>
      <c r="P144" s="140">
        <f t="shared" si="32"/>
        <v>2.8162960891591517E-3</v>
      </c>
      <c r="Q144" s="141">
        <f t="shared" si="33"/>
        <v>41524.261700000003</v>
      </c>
      <c r="R144" s="138">
        <f t="shared" si="35"/>
        <v>9.7159335016861608E-8</v>
      </c>
      <c r="S144" s="142">
        <v>1</v>
      </c>
      <c r="T144" s="138">
        <f t="shared" si="40"/>
        <v>9.7159335016861608E-8</v>
      </c>
    </row>
    <row r="145" spans="1:20" ht="12" customHeight="1" x14ac:dyDescent="0.2">
      <c r="A145" s="149" t="s">
        <v>177</v>
      </c>
      <c r="B145" s="150" t="s">
        <v>150</v>
      </c>
      <c r="C145" s="144">
        <v>56592.271500000003</v>
      </c>
      <c r="D145" s="151">
        <v>3.3999999999999998E-3</v>
      </c>
      <c r="E145" s="101">
        <f t="shared" si="30"/>
        <v>20236.99752305499</v>
      </c>
      <c r="F145" s="101">
        <f t="shared" si="31"/>
        <v>20237</v>
      </c>
      <c r="G145" s="138">
        <f t="shared" si="39"/>
        <v>-2.5029999960679561E-3</v>
      </c>
      <c r="J145" s="138">
        <f>G145</f>
        <v>-2.5029999960679561E-3</v>
      </c>
      <c r="O145" s="138">
        <f t="shared" ca="1" si="36"/>
        <v>3.5568029767488697E-3</v>
      </c>
      <c r="P145" s="140">
        <f t="shared" si="32"/>
        <v>2.8239812617028587E-3</v>
      </c>
      <c r="Q145" s="141">
        <f t="shared" si="33"/>
        <v>41573.771500000003</v>
      </c>
      <c r="R145" s="138">
        <f t="shared" si="35"/>
        <v>2.8376729320641532E-5</v>
      </c>
      <c r="S145" s="142">
        <v>1</v>
      </c>
      <c r="T145" s="138">
        <f t="shared" si="40"/>
        <v>2.8376729320641532E-5</v>
      </c>
    </row>
    <row r="146" spans="1:20" ht="12" customHeight="1" x14ac:dyDescent="0.2">
      <c r="A146" s="148" t="s">
        <v>178</v>
      </c>
      <c r="B146" s="103" t="s">
        <v>168</v>
      </c>
      <c r="C146" s="144">
        <v>56594.803500000002</v>
      </c>
      <c r="D146" s="144">
        <v>2.9999999999999997E-4</v>
      </c>
      <c r="E146" s="101">
        <f t="shared" si="30"/>
        <v>20239.503166194801</v>
      </c>
      <c r="F146" s="101">
        <f t="shared" si="31"/>
        <v>20239.5</v>
      </c>
      <c r="G146" s="138">
        <f t="shared" si="39"/>
        <v>3.1995000099414028E-3</v>
      </c>
      <c r="K146" s="138">
        <f>G146</f>
        <v>3.1995000099414028E-3</v>
      </c>
      <c r="O146" s="138">
        <f t="shared" ca="1" si="36"/>
        <v>3.5581400371526009E-3</v>
      </c>
      <c r="P146" s="140">
        <f t="shared" si="32"/>
        <v>2.8243753511943319E-3</v>
      </c>
      <c r="Q146" s="141">
        <f t="shared" si="33"/>
        <v>41576.303500000002</v>
      </c>
      <c r="R146" s="138">
        <f t="shared" si="35"/>
        <v>1.407185096001064E-7</v>
      </c>
      <c r="S146" s="142">
        <v>1</v>
      </c>
      <c r="T146" s="138">
        <f t="shared" si="40"/>
        <v>1.407185096001064E-7</v>
      </c>
    </row>
    <row r="147" spans="1:20" ht="12" customHeight="1" x14ac:dyDescent="0.2">
      <c r="A147" s="149" t="s">
        <v>177</v>
      </c>
      <c r="B147" s="150" t="s">
        <v>150</v>
      </c>
      <c r="C147" s="144">
        <v>56596.319000000003</v>
      </c>
      <c r="D147" s="151">
        <v>2.2000000000000001E-3</v>
      </c>
      <c r="E147" s="101">
        <f t="shared" si="30"/>
        <v>20241.002890593849</v>
      </c>
      <c r="F147" s="101">
        <f t="shared" si="31"/>
        <v>20241</v>
      </c>
      <c r="G147" s="138">
        <f t="shared" si="39"/>
        <v>2.921000006608665E-3</v>
      </c>
      <c r="J147" s="138">
        <f>G147</f>
        <v>2.921000006608665E-3</v>
      </c>
      <c r="O147" s="138">
        <f t="shared" ca="1" si="36"/>
        <v>3.5589422733948396E-3</v>
      </c>
      <c r="P147" s="140">
        <f t="shared" si="32"/>
        <v>2.8246118975735575E-3</v>
      </c>
      <c r="Q147" s="141">
        <f t="shared" si="33"/>
        <v>41577.819000000003</v>
      </c>
      <c r="R147" s="138">
        <f t="shared" si="35"/>
        <v>9.2906675633637788E-9</v>
      </c>
      <c r="S147" s="142">
        <v>0.1</v>
      </c>
      <c r="T147" s="138">
        <f t="shared" si="40"/>
        <v>9.290667563363779E-10</v>
      </c>
    </row>
    <row r="148" spans="1:20" ht="12" customHeight="1" x14ac:dyDescent="0.2">
      <c r="A148" s="144" t="s">
        <v>179</v>
      </c>
      <c r="B148" s="103" t="s">
        <v>150</v>
      </c>
      <c r="C148" s="144">
        <v>56598.339090000001</v>
      </c>
      <c r="D148" s="144">
        <v>8.9999999999999998E-4</v>
      </c>
      <c r="E148" s="101">
        <f t="shared" si="30"/>
        <v>20243.001952462055</v>
      </c>
      <c r="F148" s="101">
        <f t="shared" si="31"/>
        <v>20243</v>
      </c>
      <c r="G148" s="138">
        <f t="shared" si="39"/>
        <v>1.9730000058189034E-3</v>
      </c>
      <c r="K148" s="138">
        <f>G148</f>
        <v>1.9730000058189034E-3</v>
      </c>
      <c r="O148" s="138">
        <f t="shared" ca="1" si="36"/>
        <v>3.5600119217178228E-3</v>
      </c>
      <c r="P148" s="140">
        <f t="shared" si="32"/>
        <v>2.8249274008775895E-3</v>
      </c>
      <c r="Q148" s="141">
        <f t="shared" si="33"/>
        <v>41579.839090000001</v>
      </c>
      <c r="R148" s="138">
        <f t="shared" si="35"/>
        <v>7.2578028645147847E-7</v>
      </c>
      <c r="S148" s="142">
        <v>1</v>
      </c>
      <c r="T148" s="138">
        <f t="shared" si="40"/>
        <v>7.2578028645147847E-7</v>
      </c>
    </row>
    <row r="149" spans="1:20" ht="12" customHeight="1" x14ac:dyDescent="0.2">
      <c r="A149" s="148" t="s">
        <v>178</v>
      </c>
      <c r="B149" s="103" t="s">
        <v>150</v>
      </c>
      <c r="C149" s="144">
        <v>56619.560899999997</v>
      </c>
      <c r="D149" s="144">
        <v>1E-4</v>
      </c>
      <c r="E149" s="101">
        <f t="shared" ref="E149:E180" si="41">+(C149-C$7)/C$8</f>
        <v>20264.002853978996</v>
      </c>
      <c r="F149" s="101">
        <f t="shared" ref="F149:F180" si="42">ROUND(2*E149,0)/2</f>
        <v>20264</v>
      </c>
      <c r="G149" s="138">
        <f t="shared" si="39"/>
        <v>2.8840000013587996E-3</v>
      </c>
      <c r="K149" s="138">
        <f>G149</f>
        <v>2.8840000013587996E-3</v>
      </c>
      <c r="O149" s="138">
        <f t="shared" ca="1" si="36"/>
        <v>3.5712432291091596E-3</v>
      </c>
      <c r="P149" s="140">
        <f t="shared" ref="P149:P180" si="43">+D$11+D$12*F149+D$13*F149^2</f>
        <v>2.8282476466593908E-3</v>
      </c>
      <c r="Q149" s="141">
        <f t="shared" ref="Q149:Q180" si="44">+C149-15018.5</f>
        <v>41601.060899999997</v>
      </c>
      <c r="R149" s="138">
        <f t="shared" si="35"/>
        <v>3.1083250545286896E-9</v>
      </c>
      <c r="S149" s="142">
        <v>1</v>
      </c>
      <c r="T149" s="138">
        <f t="shared" si="40"/>
        <v>3.1083250545286896E-9</v>
      </c>
    </row>
    <row r="150" spans="1:20" ht="12" customHeight="1" x14ac:dyDescent="0.2">
      <c r="A150" s="149" t="s">
        <v>177</v>
      </c>
      <c r="B150" s="150" t="s">
        <v>150</v>
      </c>
      <c r="C150" s="144">
        <v>56643.307999999997</v>
      </c>
      <c r="D150" s="151">
        <v>5.5999999999999999E-3</v>
      </c>
      <c r="E150" s="101">
        <f t="shared" si="41"/>
        <v>20287.502758483512</v>
      </c>
      <c r="F150" s="101">
        <f t="shared" si="42"/>
        <v>20287.5</v>
      </c>
      <c r="G150" s="138">
        <f t="shared" si="39"/>
        <v>2.7875000014319085E-3</v>
      </c>
      <c r="J150" s="138">
        <f>G150</f>
        <v>2.7875000014319085E-3</v>
      </c>
      <c r="O150" s="138">
        <f t="shared" ca="1" si="36"/>
        <v>3.5838115969042258E-3</v>
      </c>
      <c r="P150" s="140">
        <f t="shared" si="43"/>
        <v>2.8319793139044728E-3</v>
      </c>
      <c r="Q150" s="141">
        <f t="shared" si="44"/>
        <v>41624.807999999997</v>
      </c>
      <c r="R150" s="138">
        <f t="shared" si="35"/>
        <v>1.9784092380320198E-9</v>
      </c>
      <c r="S150" s="142">
        <v>0.1</v>
      </c>
      <c r="T150" s="138">
        <f t="shared" si="40"/>
        <v>1.97840923803202E-10</v>
      </c>
    </row>
    <row r="151" spans="1:20" ht="12" customHeight="1" x14ac:dyDescent="0.2">
      <c r="A151" s="148" t="s">
        <v>178</v>
      </c>
      <c r="B151" s="103" t="s">
        <v>150</v>
      </c>
      <c r="C151" s="144">
        <v>56929.790200000003</v>
      </c>
      <c r="D151" s="144">
        <v>2.0000000000000001E-4</v>
      </c>
      <c r="E151" s="101">
        <f t="shared" si="41"/>
        <v>20571.002821322516</v>
      </c>
      <c r="F151" s="101">
        <f t="shared" si="42"/>
        <v>20571</v>
      </c>
      <c r="G151" s="138">
        <f t="shared" si="39"/>
        <v>2.8510000047390349E-3</v>
      </c>
      <c r="K151" s="138">
        <f>G151</f>
        <v>2.8510000047390349E-3</v>
      </c>
      <c r="O151" s="138">
        <f t="shared" ca="1" si="36"/>
        <v>3.7354342466872628E-3</v>
      </c>
      <c r="P151" s="140">
        <f t="shared" si="43"/>
        <v>2.8783419682542177E-3</v>
      </c>
      <c r="Q151" s="141">
        <f t="shared" si="44"/>
        <v>41911.290200000003</v>
      </c>
      <c r="R151" s="138">
        <f t="shared" si="35"/>
        <v>7.4758296886558415E-10</v>
      </c>
      <c r="S151" s="142">
        <v>1</v>
      </c>
      <c r="T151" s="138">
        <f t="shared" si="40"/>
        <v>7.4758296886558415E-10</v>
      </c>
    </row>
    <row r="152" spans="1:20" ht="12" customHeight="1" x14ac:dyDescent="0.2">
      <c r="A152" s="151" t="s">
        <v>180</v>
      </c>
      <c r="B152" s="103"/>
      <c r="C152" s="151">
        <v>56934.337399999997</v>
      </c>
      <c r="D152" s="151">
        <v>7.3000000000000001E-3</v>
      </c>
      <c r="E152" s="101">
        <f t="shared" si="41"/>
        <v>20575.502687232995</v>
      </c>
      <c r="F152" s="101">
        <f t="shared" si="42"/>
        <v>20575.5</v>
      </c>
      <c r="G152" s="138">
        <f t="shared" si="39"/>
        <v>2.7154999988852069E-3</v>
      </c>
      <c r="J152" s="138">
        <f>G152</f>
        <v>2.7154999988852069E-3</v>
      </c>
      <c r="O152" s="138">
        <f t="shared" ca="1" si="36"/>
        <v>3.7378409554139772E-3</v>
      </c>
      <c r="P152" s="140">
        <f t="shared" si="43"/>
        <v>2.8790979032203273E-3</v>
      </c>
      <c r="Q152" s="141">
        <f t="shared" si="44"/>
        <v>41915.837399999997</v>
      </c>
      <c r="R152" s="138">
        <f t="shared" si="35"/>
        <v>2.6764274302843199E-8</v>
      </c>
      <c r="S152" s="142">
        <v>1</v>
      </c>
      <c r="T152" s="138">
        <f t="shared" si="40"/>
        <v>2.6764274302843199E-8</v>
      </c>
    </row>
    <row r="153" spans="1:20" s="101" customFormat="1" ht="12" customHeight="1" x14ac:dyDescent="0.2">
      <c r="A153" s="99" t="s">
        <v>5</v>
      </c>
      <c r="B153" s="100" t="s">
        <v>168</v>
      </c>
      <c r="C153" s="112">
        <v>57270.840499999998</v>
      </c>
      <c r="D153" s="112">
        <v>2.0000000000000001E-4</v>
      </c>
      <c r="E153" s="101">
        <f t="shared" si="41"/>
        <v>20908.502957391203</v>
      </c>
      <c r="F153" s="101">
        <f t="shared" si="42"/>
        <v>20908.5</v>
      </c>
      <c r="G153" s="101">
        <f t="shared" si="39"/>
        <v>2.9885000039939769E-3</v>
      </c>
      <c r="K153" s="101">
        <f t="shared" ref="K153:K188" si="45">G153</f>
        <v>2.9885000039939769E-3</v>
      </c>
      <c r="O153" s="101">
        <f t="shared" ca="1" si="36"/>
        <v>3.9159374011908778E-3</v>
      </c>
      <c r="P153" s="101">
        <f t="shared" si="43"/>
        <v>2.9367731842787174E-3</v>
      </c>
      <c r="Q153" s="102">
        <f t="shared" si="44"/>
        <v>42252.340499999998</v>
      </c>
      <c r="R153" s="101">
        <f t="shared" si="35"/>
        <v>2.67566387785495E-9</v>
      </c>
      <c r="S153" s="103">
        <v>1</v>
      </c>
      <c r="T153" s="101">
        <f t="shared" si="40"/>
        <v>2.67566387785495E-9</v>
      </c>
    </row>
    <row r="154" spans="1:20" s="101" customFormat="1" ht="12" customHeight="1" x14ac:dyDescent="0.2">
      <c r="A154" s="99" t="s">
        <v>5</v>
      </c>
      <c r="B154" s="100" t="s">
        <v>168</v>
      </c>
      <c r="C154" s="112">
        <v>57271.851199999997</v>
      </c>
      <c r="D154" s="112">
        <v>2.9999999999999997E-4</v>
      </c>
      <c r="E154" s="101">
        <f t="shared" si="41"/>
        <v>20909.503136507083</v>
      </c>
      <c r="F154" s="101">
        <f t="shared" si="42"/>
        <v>20909.5</v>
      </c>
      <c r="G154" s="101">
        <f t="shared" si="39"/>
        <v>3.1694999997853301E-3</v>
      </c>
      <c r="K154" s="101">
        <f t="shared" si="45"/>
        <v>3.1694999997853301E-3</v>
      </c>
      <c r="O154" s="101">
        <f t="shared" ca="1" si="36"/>
        <v>3.9164722253523703E-3</v>
      </c>
      <c r="P154" s="101">
        <f t="shared" si="43"/>
        <v>2.9369515427492615E-3</v>
      </c>
      <c r="Q154" s="102">
        <f t="shared" si="44"/>
        <v>42253.351199999997</v>
      </c>
      <c r="R154" s="101">
        <f t="shared" si="35"/>
        <v>5.4078784869856278E-8</v>
      </c>
      <c r="S154" s="103">
        <v>1</v>
      </c>
      <c r="T154" s="101">
        <f t="shared" si="40"/>
        <v>5.4078784869856278E-8</v>
      </c>
    </row>
    <row r="155" spans="1:20" s="101" customFormat="1" ht="12" customHeight="1" x14ac:dyDescent="0.2">
      <c r="A155" s="39" t="s">
        <v>91</v>
      </c>
      <c r="B155" s="40" t="s">
        <v>150</v>
      </c>
      <c r="C155" s="41">
        <v>57276.400699999998</v>
      </c>
      <c r="D155" s="41">
        <v>7.6E-3</v>
      </c>
      <c r="E155" s="101">
        <f t="shared" si="41"/>
        <v>20914.005278475717</v>
      </c>
      <c r="F155" s="101">
        <f t="shared" si="42"/>
        <v>20914</v>
      </c>
      <c r="G155" s="101">
        <f t="shared" si="39"/>
        <v>5.3340000013122335E-3</v>
      </c>
      <c r="K155" s="101">
        <f t="shared" si="45"/>
        <v>5.3340000013122335E-3</v>
      </c>
      <c r="O155" s="101">
        <f t="shared" ca="1" si="36"/>
        <v>3.9188789340790847E-3</v>
      </c>
      <c r="P155" s="101">
        <f t="shared" si="43"/>
        <v>2.9377545381896204E-3</v>
      </c>
      <c r="Q155" s="102">
        <f t="shared" si="44"/>
        <v>42257.900699999998</v>
      </c>
      <c r="R155" s="101">
        <f t="shared" si="35"/>
        <v>5.7419923195357069E-6</v>
      </c>
      <c r="S155" s="103">
        <v>1</v>
      </c>
      <c r="T155" s="101">
        <f t="shared" si="40"/>
        <v>5.7419923195357069E-6</v>
      </c>
    </row>
    <row r="156" spans="1:20" s="101" customFormat="1" ht="12" customHeight="1" x14ac:dyDescent="0.2">
      <c r="A156" s="99" t="s">
        <v>5</v>
      </c>
      <c r="B156" s="100" t="s">
        <v>150</v>
      </c>
      <c r="C156" s="112">
        <v>57307.723700000002</v>
      </c>
      <c r="D156" s="112">
        <v>2.0000000000000001E-4</v>
      </c>
      <c r="E156" s="101">
        <f t="shared" si="41"/>
        <v>20945.002221630672</v>
      </c>
      <c r="F156" s="101">
        <f t="shared" si="42"/>
        <v>20945</v>
      </c>
      <c r="G156" s="101">
        <f t="shared" si="39"/>
        <v>2.2450000105891377E-3</v>
      </c>
      <c r="K156" s="101">
        <f t="shared" si="45"/>
        <v>2.2450000105891377E-3</v>
      </c>
      <c r="O156" s="101">
        <f t="shared" ca="1" si="36"/>
        <v>3.9354584830853427E-3</v>
      </c>
      <c r="P156" s="101">
        <f t="shared" si="43"/>
        <v>2.9433032844094521E-3</v>
      </c>
      <c r="Q156" s="102">
        <f t="shared" si="44"/>
        <v>42289.223700000002</v>
      </c>
      <c r="R156" s="101">
        <f t="shared" si="35"/>
        <v>4.8762746222816906E-7</v>
      </c>
      <c r="S156" s="103">
        <v>1</v>
      </c>
      <c r="T156" s="101">
        <f t="shared" si="40"/>
        <v>4.8762746222816906E-7</v>
      </c>
    </row>
    <row r="157" spans="1:20" s="101" customFormat="1" ht="12" customHeight="1" x14ac:dyDescent="0.2">
      <c r="A157" s="99" t="s">
        <v>4</v>
      </c>
      <c r="B157" s="100" t="s">
        <v>168</v>
      </c>
      <c r="C157" s="112">
        <v>57347.640899999999</v>
      </c>
      <c r="D157" s="112">
        <v>1E-4</v>
      </c>
      <c r="E157" s="101">
        <f t="shared" si="41"/>
        <v>20984.50390343972</v>
      </c>
      <c r="F157" s="101">
        <f t="shared" si="42"/>
        <v>20984.5</v>
      </c>
      <c r="G157" s="101">
        <f t="shared" si="39"/>
        <v>3.9445000002160668E-3</v>
      </c>
      <c r="K157" s="101">
        <f t="shared" si="45"/>
        <v>3.9445000002160668E-3</v>
      </c>
      <c r="O157" s="101">
        <f t="shared" ca="1" si="36"/>
        <v>3.9565840374642834E-3</v>
      </c>
      <c r="P157" s="101">
        <f t="shared" si="43"/>
        <v>2.9504164781642616E-3</v>
      </c>
      <c r="Q157" s="102">
        <f t="shared" si="44"/>
        <v>42329.140899999999</v>
      </c>
      <c r="R157" s="101">
        <f t="shared" si="35"/>
        <v>9.8820204881492186E-7</v>
      </c>
      <c r="S157" s="103">
        <v>1</v>
      </c>
      <c r="T157" s="101">
        <f t="shared" si="40"/>
        <v>9.8820204881492186E-7</v>
      </c>
    </row>
    <row r="158" spans="1:20" s="101" customFormat="1" ht="12" customHeight="1" x14ac:dyDescent="0.2">
      <c r="A158" s="99" t="s">
        <v>4</v>
      </c>
      <c r="B158" s="100" t="s">
        <v>150</v>
      </c>
      <c r="C158" s="112">
        <v>57390.587299999999</v>
      </c>
      <c r="D158" s="112">
        <v>1E-4</v>
      </c>
      <c r="E158" s="101">
        <f t="shared" si="41"/>
        <v>21027.003252783968</v>
      </c>
      <c r="F158" s="101">
        <f t="shared" si="42"/>
        <v>21027</v>
      </c>
      <c r="G158" s="101">
        <f t="shared" si="39"/>
        <v>3.2869999995455146E-3</v>
      </c>
      <c r="K158" s="101">
        <f t="shared" si="45"/>
        <v>3.2869999995455146E-3</v>
      </c>
      <c r="O158" s="101">
        <f t="shared" ca="1" si="36"/>
        <v>3.9793140643277014E-3</v>
      </c>
      <c r="P158" s="101">
        <f t="shared" si="43"/>
        <v>2.9581237486375807E-3</v>
      </c>
      <c r="Q158" s="102">
        <f t="shared" si="44"/>
        <v>42372.087299999999</v>
      </c>
      <c r="R158" s="101">
        <f t="shared" si="35"/>
        <v>1.0815958841125825E-7</v>
      </c>
      <c r="S158" s="103">
        <v>1</v>
      </c>
      <c r="T158" s="101">
        <f t="shared" si="40"/>
        <v>1.0815958841125825E-7</v>
      </c>
    </row>
    <row r="159" spans="1:20" s="101" customFormat="1" ht="12" customHeight="1" x14ac:dyDescent="0.2">
      <c r="A159" s="99" t="s">
        <v>6</v>
      </c>
      <c r="B159" s="100" t="s">
        <v>150</v>
      </c>
      <c r="C159" s="112">
        <v>57606.839399999997</v>
      </c>
      <c r="D159" s="112">
        <v>2.0000000000000001E-4</v>
      </c>
      <c r="E159" s="101">
        <f t="shared" si="41"/>
        <v>21241.00427602054</v>
      </c>
      <c r="F159" s="101">
        <f t="shared" si="42"/>
        <v>21241</v>
      </c>
      <c r="G159" s="101">
        <f t="shared" si="39"/>
        <v>4.3210000003455207E-3</v>
      </c>
      <c r="K159" s="101">
        <f t="shared" si="45"/>
        <v>4.3210000003455207E-3</v>
      </c>
      <c r="O159" s="101">
        <f t="shared" ca="1" si="36"/>
        <v>4.0937664348870305E-3</v>
      </c>
      <c r="P159" s="101">
        <f t="shared" si="43"/>
        <v>2.997780045010545E-3</v>
      </c>
      <c r="Q159" s="102">
        <f t="shared" si="44"/>
        <v>42588.339399999997</v>
      </c>
      <c r="R159" s="101">
        <f t="shared" ref="R159:R188" si="46">+(P159-G159)^2</f>
        <v>1.7509110501966949E-6</v>
      </c>
      <c r="S159" s="103">
        <v>1</v>
      </c>
      <c r="T159" s="101">
        <f t="shared" si="40"/>
        <v>1.7509110501966949E-6</v>
      </c>
    </row>
    <row r="160" spans="1:20" ht="12" customHeight="1" x14ac:dyDescent="0.2">
      <c r="A160" s="121" t="s">
        <v>1</v>
      </c>
      <c r="B160" s="106" t="s">
        <v>150</v>
      </c>
      <c r="C160" s="121">
        <v>57632.101999999999</v>
      </c>
      <c r="D160" s="121" t="s">
        <v>192</v>
      </c>
      <c r="E160" s="101">
        <f t="shared" si="41"/>
        <v>21266.003904924106</v>
      </c>
      <c r="F160" s="101">
        <f t="shared" si="42"/>
        <v>21266</v>
      </c>
      <c r="G160" s="101">
        <f t="shared" si="39"/>
        <v>3.9459999970858917E-3</v>
      </c>
      <c r="H160" s="101"/>
      <c r="I160" s="101"/>
      <c r="J160" s="101"/>
      <c r="K160" s="101">
        <f t="shared" si="45"/>
        <v>3.9459999970858917E-3</v>
      </c>
      <c r="L160" s="101"/>
      <c r="M160" s="101"/>
      <c r="N160" s="101"/>
      <c r="O160" s="101">
        <f t="shared" ref="O160:O188" ca="1" si="47">+C$11+C$12*$F160</f>
        <v>4.1071370389243354E-3</v>
      </c>
      <c r="P160" s="101">
        <f t="shared" si="43"/>
        <v>3.0025050880703816E-3</v>
      </c>
      <c r="Q160" s="102">
        <f t="shared" si="44"/>
        <v>42613.601999999999</v>
      </c>
      <c r="R160" s="101">
        <f t="shared" si="46"/>
        <v>8.9018264333818553E-7</v>
      </c>
      <c r="S160" s="103">
        <v>1</v>
      </c>
      <c r="T160" s="101">
        <f t="shared" si="40"/>
        <v>8.9018264333818553E-7</v>
      </c>
    </row>
    <row r="161" spans="1:20" s="101" customFormat="1" ht="12" customHeight="1" x14ac:dyDescent="0.2">
      <c r="A161" s="99" t="s">
        <v>6</v>
      </c>
      <c r="B161" s="100" t="s">
        <v>150</v>
      </c>
      <c r="C161" s="112">
        <v>57680.606599999999</v>
      </c>
      <c r="D161" s="112">
        <v>1E-4</v>
      </c>
      <c r="E161" s="101">
        <f t="shared" si="41"/>
        <v>21314.003596171871</v>
      </c>
      <c r="F161" s="101">
        <f t="shared" si="42"/>
        <v>21314</v>
      </c>
      <c r="G161" s="101">
        <f t="shared" si="39"/>
        <v>3.6340000006021E-3</v>
      </c>
      <c r="K161" s="101">
        <f t="shared" si="45"/>
        <v>3.6340000006021E-3</v>
      </c>
      <c r="O161" s="101">
        <f t="shared" ca="1" si="47"/>
        <v>4.1328085986759603E-3</v>
      </c>
      <c r="P161" s="101">
        <f t="shared" si="43"/>
        <v>3.0116312984005368E-3</v>
      </c>
      <c r="Q161" s="102">
        <f t="shared" si="44"/>
        <v>42662.106599999999</v>
      </c>
      <c r="R161" s="101">
        <f t="shared" si="46"/>
        <v>3.8734280148005817E-7</v>
      </c>
      <c r="S161" s="103">
        <v>1</v>
      </c>
      <c r="T161" s="101">
        <f t="shared" si="40"/>
        <v>3.8734280148005817E-7</v>
      </c>
    </row>
    <row r="162" spans="1:20" s="101" customFormat="1" ht="12" customHeight="1" x14ac:dyDescent="0.2">
      <c r="A162" s="99" t="s">
        <v>6</v>
      </c>
      <c r="B162" s="100" t="s">
        <v>150</v>
      </c>
      <c r="C162" s="112">
        <v>57693.743000000002</v>
      </c>
      <c r="D162" s="112">
        <v>1E-4</v>
      </c>
      <c r="E162" s="101">
        <f t="shared" si="41"/>
        <v>21327.003252783972</v>
      </c>
      <c r="F162" s="101">
        <f t="shared" si="42"/>
        <v>21327</v>
      </c>
      <c r="G162" s="101">
        <f t="shared" si="39"/>
        <v>3.2870000068214722E-3</v>
      </c>
      <c r="K162" s="101">
        <f t="shared" si="45"/>
        <v>3.2870000068214722E-3</v>
      </c>
      <c r="O162" s="101">
        <f t="shared" ca="1" si="47"/>
        <v>4.139761312775359E-3</v>
      </c>
      <c r="P162" s="101">
        <f t="shared" si="43"/>
        <v>3.0141152301453832E-3</v>
      </c>
      <c r="Q162" s="102">
        <f t="shared" si="44"/>
        <v>42675.243000000002</v>
      </c>
      <c r="R162" s="101">
        <f t="shared" si="46"/>
        <v>7.4466101341558991E-8</v>
      </c>
      <c r="S162" s="103">
        <v>0.1</v>
      </c>
      <c r="T162" s="101">
        <f t="shared" si="40"/>
        <v>7.4466101341558991E-9</v>
      </c>
    </row>
    <row r="163" spans="1:20" ht="12" customHeight="1" x14ac:dyDescent="0.2">
      <c r="A163" s="99" t="s">
        <v>3</v>
      </c>
      <c r="B163" s="100" t="s">
        <v>150</v>
      </c>
      <c r="C163" s="117">
        <v>58027.214500000002</v>
      </c>
      <c r="D163" s="118" t="s">
        <v>610</v>
      </c>
      <c r="E163" s="101">
        <f t="shared" si="41"/>
        <v>21657.003480389783</v>
      </c>
      <c r="F163" s="101">
        <f t="shared" si="42"/>
        <v>21657</v>
      </c>
      <c r="G163" s="101">
        <f t="shared" si="39"/>
        <v>3.5170000046491623E-3</v>
      </c>
      <c r="H163" s="101"/>
      <c r="I163" s="101"/>
      <c r="J163" s="101"/>
      <c r="K163" s="101">
        <f t="shared" si="45"/>
        <v>3.5170000046491623E-3</v>
      </c>
      <c r="L163" s="101"/>
      <c r="M163" s="101"/>
      <c r="N163" s="101"/>
      <c r="O163" s="101">
        <f t="shared" ca="1" si="47"/>
        <v>4.3162532860677822E-3</v>
      </c>
      <c r="P163" s="101">
        <f t="shared" si="43"/>
        <v>3.0789173722268514E-3</v>
      </c>
      <c r="Q163" s="102">
        <f t="shared" si="44"/>
        <v>43008.714500000002</v>
      </c>
      <c r="R163" s="101">
        <f t="shared" si="46"/>
        <v>1.9191639283006159E-7</v>
      </c>
      <c r="S163" s="103">
        <v>1</v>
      </c>
      <c r="T163" s="101">
        <f t="shared" si="40"/>
        <v>1.9191639283006159E-7</v>
      </c>
    </row>
    <row r="164" spans="1:20" ht="12" customHeight="1" x14ac:dyDescent="0.2">
      <c r="A164" s="119" t="s">
        <v>2</v>
      </c>
      <c r="B164" s="120" t="s">
        <v>168</v>
      </c>
      <c r="C164" s="119">
        <v>58035.805200000003</v>
      </c>
      <c r="D164" s="119">
        <v>2.9999999999999997E-4</v>
      </c>
      <c r="E164" s="101">
        <f t="shared" si="41"/>
        <v>21665.504755477141</v>
      </c>
      <c r="F164" s="101">
        <f t="shared" si="42"/>
        <v>21665.5</v>
      </c>
      <c r="G164" s="101">
        <f t="shared" si="39"/>
        <v>4.8055000079330057E-3</v>
      </c>
      <c r="H164" s="101"/>
      <c r="I164" s="101"/>
      <c r="J164" s="101"/>
      <c r="K164" s="101">
        <f t="shared" si="45"/>
        <v>4.8055000079330057E-3</v>
      </c>
      <c r="L164" s="101"/>
      <c r="M164" s="101"/>
      <c r="N164" s="101"/>
      <c r="O164" s="101">
        <f t="shared" ca="1" si="47"/>
        <v>4.3207992914404665E-3</v>
      </c>
      <c r="P164" s="101">
        <f t="shared" si="43"/>
        <v>3.0806309643142257E-3</v>
      </c>
      <c r="Q164" s="102">
        <f t="shared" si="44"/>
        <v>43017.305200000003</v>
      </c>
      <c r="R164" s="101">
        <f t="shared" si="46"/>
        <v>2.9751732176343646E-6</v>
      </c>
      <c r="S164" s="103">
        <v>1</v>
      </c>
      <c r="T164" s="101">
        <f t="shared" si="40"/>
        <v>2.9751732176343646E-6</v>
      </c>
    </row>
    <row r="165" spans="1:20" ht="12" customHeight="1" x14ac:dyDescent="0.2">
      <c r="A165" s="119" t="s">
        <v>2</v>
      </c>
      <c r="B165" s="120" t="s">
        <v>150</v>
      </c>
      <c r="C165" s="119">
        <v>58079.761500000001</v>
      </c>
      <c r="D165" s="119">
        <v>1E-4</v>
      </c>
      <c r="E165" s="101">
        <f t="shared" si="41"/>
        <v>21709.00349226487</v>
      </c>
      <c r="F165" s="101">
        <f t="shared" si="42"/>
        <v>21709</v>
      </c>
      <c r="G165" s="101">
        <f t="shared" si="39"/>
        <v>3.5290000014356337E-3</v>
      </c>
      <c r="H165" s="101"/>
      <c r="I165" s="101"/>
      <c r="J165" s="101"/>
      <c r="K165" s="101">
        <f t="shared" si="45"/>
        <v>3.5290000014356337E-3</v>
      </c>
      <c r="L165" s="101"/>
      <c r="M165" s="101"/>
      <c r="N165" s="101"/>
      <c r="O165" s="101">
        <f t="shared" ca="1" si="47"/>
        <v>4.3440641424653771E-3</v>
      </c>
      <c r="P165" s="101">
        <f t="shared" si="43"/>
        <v>3.0894354658168345E-3</v>
      </c>
      <c r="Q165" s="102">
        <f t="shared" si="44"/>
        <v>43061.261500000001</v>
      </c>
      <c r="R165" s="101">
        <f t="shared" si="46"/>
        <v>1.9321698097377063E-7</v>
      </c>
      <c r="S165" s="103">
        <v>1</v>
      </c>
      <c r="T165" s="101">
        <f t="shared" si="40"/>
        <v>1.9321698097377063E-7</v>
      </c>
    </row>
    <row r="166" spans="1:20" ht="12" customHeight="1" x14ac:dyDescent="0.2">
      <c r="A166" s="119" t="s">
        <v>2</v>
      </c>
      <c r="B166" s="120" t="s">
        <v>168</v>
      </c>
      <c r="C166" s="119">
        <v>58111.593999999997</v>
      </c>
      <c r="D166" s="119">
        <v>1E-4</v>
      </c>
      <c r="E166" s="101">
        <f t="shared" si="41"/>
        <v>21740.504631778324</v>
      </c>
      <c r="F166" s="101">
        <f t="shared" si="42"/>
        <v>21740.5</v>
      </c>
      <c r="G166" s="101">
        <f t="shared" si="39"/>
        <v>4.6805000019958243E-3</v>
      </c>
      <c r="H166" s="101"/>
      <c r="I166" s="101"/>
      <c r="J166" s="101"/>
      <c r="K166" s="101">
        <f t="shared" si="45"/>
        <v>4.6805000019958243E-3</v>
      </c>
      <c r="L166" s="101"/>
      <c r="M166" s="101"/>
      <c r="N166" s="101"/>
      <c r="O166" s="101">
        <f t="shared" ca="1" si="47"/>
        <v>4.3609111035523814E-3</v>
      </c>
      <c r="P166" s="101">
        <f t="shared" si="43"/>
        <v>3.0958476337780731E-3</v>
      </c>
      <c r="Q166" s="102">
        <f t="shared" si="44"/>
        <v>43093.093999999997</v>
      </c>
      <c r="R166" s="101">
        <f t="shared" si="46"/>
        <v>2.5111231280981271E-6</v>
      </c>
      <c r="S166" s="103">
        <v>1</v>
      </c>
      <c r="T166" s="101">
        <f t="shared" si="40"/>
        <v>2.5111231280981271E-6</v>
      </c>
    </row>
    <row r="167" spans="1:20" ht="12" customHeight="1" x14ac:dyDescent="0.2">
      <c r="A167" s="122" t="s">
        <v>611</v>
      </c>
      <c r="B167" s="123" t="s">
        <v>168</v>
      </c>
      <c r="C167" s="124">
        <v>58327.845300000001</v>
      </c>
      <c r="D167" s="124">
        <v>2.0000000000000001E-4</v>
      </c>
      <c r="E167" s="101">
        <f t="shared" si="41"/>
        <v>21954.504863342503</v>
      </c>
      <c r="F167" s="101">
        <f t="shared" si="42"/>
        <v>21954.5</v>
      </c>
      <c r="G167" s="101">
        <f t="shared" si="39"/>
        <v>4.914500008453615E-3</v>
      </c>
      <c r="H167" s="101"/>
      <c r="I167" s="101"/>
      <c r="J167" s="101"/>
      <c r="K167" s="101">
        <f t="shared" si="45"/>
        <v>4.914500008453615E-3</v>
      </c>
      <c r="L167" s="101"/>
      <c r="M167" s="101"/>
      <c r="N167" s="101"/>
      <c r="O167" s="101">
        <f t="shared" ca="1" si="47"/>
        <v>4.4753634741117104E-3</v>
      </c>
      <c r="P167" s="101">
        <f t="shared" si="43"/>
        <v>3.1402212232759831E-3</v>
      </c>
      <c r="Q167" s="102">
        <f t="shared" si="44"/>
        <v>43309.345300000001</v>
      </c>
      <c r="R167" s="101">
        <f t="shared" si="46"/>
        <v>3.1480652075314133E-6</v>
      </c>
      <c r="S167" s="103">
        <v>1</v>
      </c>
      <c r="T167" s="101">
        <f t="shared" si="40"/>
        <v>3.1480652075314133E-6</v>
      </c>
    </row>
    <row r="168" spans="1:20" ht="12" customHeight="1" x14ac:dyDescent="0.2">
      <c r="A168" s="121" t="s">
        <v>0</v>
      </c>
      <c r="B168" s="106" t="s">
        <v>168</v>
      </c>
      <c r="C168" s="121">
        <v>58409.697800000002</v>
      </c>
      <c r="D168" s="121">
        <v>1E-4</v>
      </c>
      <c r="E168" s="101">
        <f t="shared" si="41"/>
        <v>22035.505319543725</v>
      </c>
      <c r="F168" s="101">
        <f t="shared" si="42"/>
        <v>22035.5</v>
      </c>
      <c r="G168" s="101">
        <f t="shared" si="39"/>
        <v>5.375500004447531E-3</v>
      </c>
      <c r="H168" s="101"/>
      <c r="I168" s="101"/>
      <c r="J168" s="101"/>
      <c r="K168" s="101">
        <f t="shared" si="45"/>
        <v>5.375500004447531E-3</v>
      </c>
      <c r="L168" s="101"/>
      <c r="M168" s="101"/>
      <c r="N168" s="101"/>
      <c r="O168" s="101">
        <f t="shared" ca="1" si="47"/>
        <v>4.5186842311925783E-3</v>
      </c>
      <c r="P168" s="101">
        <f t="shared" si="43"/>
        <v>3.1573859496430295E-3</v>
      </c>
      <c r="Q168" s="102">
        <f t="shared" si="44"/>
        <v>43391.197800000002</v>
      </c>
      <c r="R168" s="101">
        <f t="shared" si="46"/>
        <v>4.9200299601212669E-6</v>
      </c>
      <c r="S168" s="103">
        <v>1</v>
      </c>
      <c r="T168" s="101">
        <f t="shared" si="40"/>
        <v>4.9200299601212669E-6</v>
      </c>
    </row>
    <row r="169" spans="1:20" ht="12" customHeight="1" x14ac:dyDescent="0.2">
      <c r="A169" s="122" t="s">
        <v>612</v>
      </c>
      <c r="B169" s="123" t="s">
        <v>150</v>
      </c>
      <c r="C169" s="124">
        <v>58460.7304</v>
      </c>
      <c r="D169" s="124">
        <v>6.9999999999999999E-4</v>
      </c>
      <c r="E169" s="101">
        <f t="shared" si="41"/>
        <v>22086.006695569311</v>
      </c>
      <c r="F169" s="101">
        <f t="shared" si="42"/>
        <v>22086</v>
      </c>
      <c r="G169" s="101">
        <f t="shared" si="39"/>
        <v>6.7660000058822334E-3</v>
      </c>
      <c r="H169" s="101"/>
      <c r="I169" s="101"/>
      <c r="J169" s="101"/>
      <c r="K169" s="101">
        <f t="shared" si="45"/>
        <v>6.7660000058822334E-3</v>
      </c>
      <c r="L169" s="101"/>
      <c r="M169" s="101"/>
      <c r="N169" s="101"/>
      <c r="O169" s="101">
        <f t="shared" ca="1" si="47"/>
        <v>4.5456928513479327E-3</v>
      </c>
      <c r="P169" s="101">
        <f t="shared" si="43"/>
        <v>3.1681899971036549E-3</v>
      </c>
      <c r="Q169" s="102">
        <f t="shared" si="44"/>
        <v>43442.2304</v>
      </c>
      <c r="R169" s="101">
        <f t="shared" si="46"/>
        <v>1.2944236859267316E-5</v>
      </c>
      <c r="S169" s="103">
        <v>1</v>
      </c>
      <c r="T169" s="101">
        <f t="shared" si="40"/>
        <v>1.2944236859267316E-5</v>
      </c>
    </row>
    <row r="170" spans="1:20" ht="12" customHeight="1" x14ac:dyDescent="0.2">
      <c r="A170" s="125" t="s">
        <v>613</v>
      </c>
      <c r="B170" s="126" t="s">
        <v>150</v>
      </c>
      <c r="C170" s="127">
        <v>58747.715199999999</v>
      </c>
      <c r="D170" s="127">
        <v>1E-4</v>
      </c>
      <c r="E170" s="101">
        <f t="shared" si="41"/>
        <v>22370.004126592376</v>
      </c>
      <c r="F170" s="101">
        <f t="shared" si="42"/>
        <v>22370</v>
      </c>
      <c r="G170" s="101">
        <f t="shared" si="39"/>
        <v>4.1700000001583248E-3</v>
      </c>
      <c r="H170" s="101"/>
      <c r="I170" s="101"/>
      <c r="J170" s="101"/>
      <c r="K170" s="101">
        <f t="shared" si="45"/>
        <v>4.1700000001583248E-3</v>
      </c>
      <c r="L170" s="101"/>
      <c r="M170" s="101"/>
      <c r="N170" s="101"/>
      <c r="O170" s="101">
        <f t="shared" ca="1" si="47"/>
        <v>4.6975829132117159E-3</v>
      </c>
      <c r="P170" s="101">
        <f t="shared" si="43"/>
        <v>3.2304168638981707E-3</v>
      </c>
      <c r="Q170" s="102">
        <f t="shared" si="44"/>
        <v>43729.215199999999</v>
      </c>
      <c r="R170" s="101">
        <f t="shared" si="46"/>
        <v>8.8281646994446732E-7</v>
      </c>
      <c r="S170" s="103">
        <v>1</v>
      </c>
      <c r="T170" s="101">
        <f t="shared" si="40"/>
        <v>8.8281646994446732E-7</v>
      </c>
    </row>
    <row r="171" spans="1:20" ht="12" customHeight="1" x14ac:dyDescent="0.2">
      <c r="A171" s="129" t="s">
        <v>618</v>
      </c>
      <c r="B171" s="128" t="s">
        <v>150</v>
      </c>
      <c r="C171" s="136">
        <v>58747.715199999999</v>
      </c>
      <c r="D171" s="129">
        <v>1E-4</v>
      </c>
      <c r="E171" s="101">
        <f t="shared" si="41"/>
        <v>22370.004126592376</v>
      </c>
      <c r="F171" s="101">
        <f t="shared" si="42"/>
        <v>22370</v>
      </c>
      <c r="G171" s="101">
        <f t="shared" si="39"/>
        <v>4.1700000001583248E-3</v>
      </c>
      <c r="H171" s="101"/>
      <c r="I171" s="101"/>
      <c r="J171" s="101"/>
      <c r="K171" s="101">
        <f t="shared" si="45"/>
        <v>4.1700000001583248E-3</v>
      </c>
      <c r="L171" s="101"/>
      <c r="M171" s="101"/>
      <c r="N171" s="101"/>
      <c r="O171" s="101">
        <f t="shared" ca="1" si="47"/>
        <v>4.6975829132117159E-3</v>
      </c>
      <c r="P171" s="101">
        <f t="shared" si="43"/>
        <v>3.2304168638981707E-3</v>
      </c>
      <c r="Q171" s="102">
        <f t="shared" si="44"/>
        <v>43729.215199999999</v>
      </c>
      <c r="R171" s="101">
        <f t="shared" si="46"/>
        <v>8.8281646994446732E-7</v>
      </c>
      <c r="S171" s="103">
        <v>1</v>
      </c>
      <c r="T171" s="101">
        <f t="shared" si="40"/>
        <v>8.8281646994446732E-7</v>
      </c>
    </row>
    <row r="172" spans="1:20" ht="12" customHeight="1" x14ac:dyDescent="0.2">
      <c r="A172" s="125" t="s">
        <v>613</v>
      </c>
      <c r="B172" s="126" t="s">
        <v>168</v>
      </c>
      <c r="C172" s="127">
        <v>58782.5792</v>
      </c>
      <c r="D172" s="127">
        <v>1E-4</v>
      </c>
      <c r="E172" s="101">
        <f t="shared" si="41"/>
        <v>22404.505209699179</v>
      </c>
      <c r="F172" s="101">
        <f t="shared" si="42"/>
        <v>22404.5</v>
      </c>
      <c r="G172" s="101">
        <f t="shared" si="39"/>
        <v>5.2645000032498501E-3</v>
      </c>
      <c r="H172" s="101"/>
      <c r="I172" s="101"/>
      <c r="J172" s="101"/>
      <c r="K172" s="101">
        <f t="shared" si="45"/>
        <v>5.2645000032498501E-3</v>
      </c>
      <c r="L172" s="101"/>
      <c r="M172" s="101"/>
      <c r="N172" s="101"/>
      <c r="O172" s="101">
        <f t="shared" ca="1" si="47"/>
        <v>4.7160343467831959E-3</v>
      </c>
      <c r="P172" s="101">
        <f t="shared" si="43"/>
        <v>3.238145853346969E-3</v>
      </c>
      <c r="Q172" s="102">
        <f t="shared" si="44"/>
        <v>43764.0792</v>
      </c>
      <c r="R172" s="101">
        <f t="shared" si="46"/>
        <v>4.1061111408286275E-6</v>
      </c>
      <c r="S172" s="103">
        <v>1</v>
      </c>
      <c r="T172" s="101">
        <f t="shared" si="40"/>
        <v>4.1061111408286275E-6</v>
      </c>
    </row>
    <row r="173" spans="1:20" ht="12" customHeight="1" x14ac:dyDescent="0.2">
      <c r="A173" s="129" t="s">
        <v>618</v>
      </c>
      <c r="B173" s="128" t="s">
        <v>168</v>
      </c>
      <c r="C173" s="136">
        <v>58782.5792</v>
      </c>
      <c r="D173" s="129">
        <v>1E-4</v>
      </c>
      <c r="E173" s="101">
        <f t="shared" si="41"/>
        <v>22404.505209699179</v>
      </c>
      <c r="F173" s="101">
        <f t="shared" si="42"/>
        <v>22404.5</v>
      </c>
      <c r="G173" s="101">
        <f t="shared" si="39"/>
        <v>5.2645000032498501E-3</v>
      </c>
      <c r="H173" s="101"/>
      <c r="I173" s="101"/>
      <c r="J173" s="101"/>
      <c r="K173" s="101">
        <f t="shared" si="45"/>
        <v>5.2645000032498501E-3</v>
      </c>
      <c r="L173" s="101"/>
      <c r="M173" s="101"/>
      <c r="N173" s="101"/>
      <c r="O173" s="101">
        <f t="shared" ca="1" si="47"/>
        <v>4.7160343467831959E-3</v>
      </c>
      <c r="P173" s="101">
        <f t="shared" si="43"/>
        <v>3.238145853346969E-3</v>
      </c>
      <c r="Q173" s="102">
        <f t="shared" si="44"/>
        <v>43764.0792</v>
      </c>
      <c r="R173" s="101">
        <f t="shared" si="46"/>
        <v>4.1061111408286275E-6</v>
      </c>
      <c r="S173" s="103">
        <v>1</v>
      </c>
      <c r="T173" s="101">
        <f t="shared" si="40"/>
        <v>4.1061111408286275E-6</v>
      </c>
    </row>
    <row r="174" spans="1:20" ht="12" customHeight="1" x14ac:dyDescent="0.2">
      <c r="A174" s="125" t="s">
        <v>613</v>
      </c>
      <c r="B174" s="126" t="s">
        <v>168</v>
      </c>
      <c r="C174" s="127">
        <v>58795.716399999998</v>
      </c>
      <c r="D174" s="127">
        <v>1E-4</v>
      </c>
      <c r="E174" s="101">
        <f t="shared" si="41"/>
        <v>22417.505657983671</v>
      </c>
      <c r="F174" s="101">
        <f t="shared" si="42"/>
        <v>22417.5</v>
      </c>
      <c r="G174" s="101">
        <f t="shared" si="39"/>
        <v>5.7175000038114376E-3</v>
      </c>
      <c r="H174" s="101"/>
      <c r="I174" s="101"/>
      <c r="J174" s="101"/>
      <c r="K174" s="101">
        <f t="shared" si="45"/>
        <v>5.7175000038114376E-3</v>
      </c>
      <c r="L174" s="101"/>
      <c r="M174" s="101"/>
      <c r="N174" s="101"/>
      <c r="O174" s="101">
        <f t="shared" ca="1" si="47"/>
        <v>4.7229870608825946E-3</v>
      </c>
      <c r="P174" s="101">
        <f t="shared" si="43"/>
        <v>3.2410677649461987E-3</v>
      </c>
      <c r="Q174" s="102">
        <f t="shared" si="44"/>
        <v>43777.216399999998</v>
      </c>
      <c r="R174" s="101">
        <f t="shared" si="46"/>
        <v>6.1327166336911004E-6</v>
      </c>
      <c r="S174" s="103">
        <v>1</v>
      </c>
      <c r="T174" s="101">
        <f t="shared" si="40"/>
        <v>6.1327166336911004E-6</v>
      </c>
    </row>
    <row r="175" spans="1:20" ht="12" customHeight="1" x14ac:dyDescent="0.2">
      <c r="A175" s="129" t="s">
        <v>618</v>
      </c>
      <c r="B175" s="128" t="s">
        <v>168</v>
      </c>
      <c r="C175" s="136">
        <v>58795.716399999998</v>
      </c>
      <c r="D175" s="129">
        <v>1E-4</v>
      </c>
      <c r="E175" s="101">
        <f t="shared" si="41"/>
        <v>22417.505657983671</v>
      </c>
      <c r="F175" s="101">
        <f t="shared" si="42"/>
        <v>22417.5</v>
      </c>
      <c r="G175" s="101">
        <f t="shared" si="39"/>
        <v>5.7175000038114376E-3</v>
      </c>
      <c r="H175" s="101"/>
      <c r="I175" s="101"/>
      <c r="J175" s="101"/>
      <c r="K175" s="101">
        <f t="shared" si="45"/>
        <v>5.7175000038114376E-3</v>
      </c>
      <c r="L175" s="101"/>
      <c r="M175" s="101"/>
      <c r="N175" s="101"/>
      <c r="O175" s="101">
        <f t="shared" ca="1" si="47"/>
        <v>4.7229870608825946E-3</v>
      </c>
      <c r="P175" s="101">
        <f t="shared" si="43"/>
        <v>3.2410677649461987E-3</v>
      </c>
      <c r="Q175" s="102">
        <f t="shared" si="44"/>
        <v>43777.216399999998</v>
      </c>
      <c r="R175" s="101">
        <f t="shared" si="46"/>
        <v>6.1327166336911004E-6</v>
      </c>
      <c r="S175" s="103">
        <v>1</v>
      </c>
      <c r="T175" s="101">
        <f t="shared" si="40"/>
        <v>6.1327166336911004E-6</v>
      </c>
    </row>
    <row r="176" spans="1:20" ht="12" customHeight="1" x14ac:dyDescent="0.2">
      <c r="A176" s="130" t="s">
        <v>616</v>
      </c>
      <c r="B176" s="128" t="s">
        <v>150</v>
      </c>
      <c r="C176" s="129">
        <v>59112.513200000001</v>
      </c>
      <c r="D176" s="129">
        <v>1.1999999999999999E-3</v>
      </c>
      <c r="E176" s="101">
        <f t="shared" si="41"/>
        <v>22731.004760919888</v>
      </c>
      <c r="F176" s="101">
        <f t="shared" si="42"/>
        <v>22731</v>
      </c>
      <c r="G176" s="101">
        <f t="shared" si="39"/>
        <v>4.8110000061569735E-3</v>
      </c>
      <c r="H176" s="101"/>
      <c r="I176" s="101"/>
      <c r="J176" s="101"/>
      <c r="K176" s="101">
        <f t="shared" si="45"/>
        <v>4.8110000061569735E-3</v>
      </c>
      <c r="L176" s="101"/>
      <c r="M176" s="101"/>
      <c r="N176" s="101"/>
      <c r="O176" s="101">
        <f t="shared" ca="1" si="47"/>
        <v>4.8906544355103972E-3</v>
      </c>
      <c r="P176" s="101">
        <f t="shared" si="43"/>
        <v>3.3131119470781534E-3</v>
      </c>
      <c r="Q176" s="102">
        <f t="shared" si="44"/>
        <v>44094.013200000001</v>
      </c>
      <c r="R176" s="101">
        <f t="shared" si="46"/>
        <v>2.243668637530915E-6</v>
      </c>
      <c r="S176" s="103">
        <v>1</v>
      </c>
      <c r="T176" s="101">
        <f t="shared" si="40"/>
        <v>2.243668637530915E-6</v>
      </c>
    </row>
    <row r="177" spans="1:20" ht="12" customHeight="1" x14ac:dyDescent="0.2">
      <c r="A177" s="135" t="s">
        <v>614</v>
      </c>
      <c r="B177" s="123" t="s">
        <v>150</v>
      </c>
      <c r="C177" s="124">
        <v>59127.6711</v>
      </c>
      <c r="D177" s="124">
        <v>2.9999999999999997E-4</v>
      </c>
      <c r="E177" s="101">
        <f t="shared" si="41"/>
        <v>22746.004874722792</v>
      </c>
      <c r="F177" s="101">
        <f t="shared" si="42"/>
        <v>22746</v>
      </c>
      <c r="G177" s="101">
        <f t="shared" si="39"/>
        <v>4.9260000014328398E-3</v>
      </c>
      <c r="H177" s="101"/>
      <c r="I177" s="101"/>
      <c r="J177" s="101"/>
      <c r="K177" s="101">
        <f t="shared" si="45"/>
        <v>4.9260000014328398E-3</v>
      </c>
      <c r="L177" s="101"/>
      <c r="M177" s="101"/>
      <c r="N177" s="101"/>
      <c r="O177" s="101">
        <f t="shared" ca="1" si="47"/>
        <v>4.8986767979327809E-3</v>
      </c>
      <c r="P177" s="101">
        <f t="shared" si="43"/>
        <v>3.3166351541475307E-3</v>
      </c>
      <c r="Q177" s="102">
        <f t="shared" si="44"/>
        <v>44109.1711</v>
      </c>
      <c r="R177" s="101">
        <f t="shared" si="46"/>
        <v>2.590055211677666E-6</v>
      </c>
      <c r="S177" s="103">
        <v>1</v>
      </c>
      <c r="T177" s="101">
        <f t="shared" si="40"/>
        <v>2.590055211677666E-6</v>
      </c>
    </row>
    <row r="178" spans="1:20" ht="12" customHeight="1" x14ac:dyDescent="0.2">
      <c r="A178" s="130" t="s">
        <v>617</v>
      </c>
      <c r="B178" s="128" t="s">
        <v>150</v>
      </c>
      <c r="C178" s="136">
        <v>59127.6711</v>
      </c>
      <c r="D178" s="129">
        <v>2.9999999999999997E-4</v>
      </c>
      <c r="E178" s="101">
        <f t="shared" si="41"/>
        <v>22746.004874722792</v>
      </c>
      <c r="F178" s="101">
        <f t="shared" si="42"/>
        <v>22746</v>
      </c>
      <c r="G178" s="101">
        <f t="shared" si="39"/>
        <v>4.9260000014328398E-3</v>
      </c>
      <c r="H178" s="101"/>
      <c r="I178" s="101"/>
      <c r="J178" s="101"/>
      <c r="K178" s="101">
        <f t="shared" si="45"/>
        <v>4.9260000014328398E-3</v>
      </c>
      <c r="L178" s="101"/>
      <c r="M178" s="101"/>
      <c r="N178" s="101"/>
      <c r="O178" s="101">
        <f t="shared" ca="1" si="47"/>
        <v>4.8986767979327809E-3</v>
      </c>
      <c r="P178" s="101">
        <f t="shared" si="43"/>
        <v>3.3166351541475307E-3</v>
      </c>
      <c r="Q178" s="102">
        <f t="shared" si="44"/>
        <v>44109.1711</v>
      </c>
      <c r="R178" s="101">
        <f t="shared" si="46"/>
        <v>2.590055211677666E-6</v>
      </c>
      <c r="S178" s="103">
        <v>1</v>
      </c>
      <c r="T178" s="101">
        <f t="shared" si="40"/>
        <v>2.590055211677666E-6</v>
      </c>
    </row>
    <row r="179" spans="1:20" ht="12" customHeight="1" x14ac:dyDescent="0.2">
      <c r="A179" s="129" t="s">
        <v>615</v>
      </c>
      <c r="B179" s="128" t="s">
        <v>150</v>
      </c>
      <c r="C179" s="136">
        <v>59428.8056</v>
      </c>
      <c r="D179" s="129">
        <v>2.0000000000000001E-4</v>
      </c>
      <c r="E179" s="101">
        <f t="shared" si="41"/>
        <v>23044.004714409133</v>
      </c>
      <c r="F179" s="101">
        <f t="shared" si="42"/>
        <v>23044</v>
      </c>
      <c r="G179" s="101">
        <f t="shared" si="39"/>
        <v>4.7640000047977082E-3</v>
      </c>
      <c r="H179" s="101"/>
      <c r="I179" s="101"/>
      <c r="J179" s="101"/>
      <c r="K179" s="101">
        <f t="shared" si="45"/>
        <v>4.7640000047977082E-3</v>
      </c>
      <c r="L179" s="101"/>
      <c r="M179" s="101"/>
      <c r="N179" s="101"/>
      <c r="O179" s="101">
        <f t="shared" ca="1" si="47"/>
        <v>5.0580543980574535E-3</v>
      </c>
      <c r="P179" s="101">
        <f t="shared" si="43"/>
        <v>3.3880703744661655E-3</v>
      </c>
      <c r="Q179" s="102">
        <f t="shared" si="44"/>
        <v>44410.3056</v>
      </c>
      <c r="R179" s="101">
        <f t="shared" si="46"/>
        <v>1.8931823476242958E-6</v>
      </c>
      <c r="S179" s="103">
        <v>1</v>
      </c>
      <c r="T179" s="101">
        <f t="shared" si="40"/>
        <v>1.8931823476242958E-6</v>
      </c>
    </row>
    <row r="180" spans="1:20" ht="12" customHeight="1" x14ac:dyDescent="0.2">
      <c r="A180" s="130" t="s">
        <v>616</v>
      </c>
      <c r="B180" s="128" t="s">
        <v>150</v>
      </c>
      <c r="C180" s="129">
        <v>59490.448100000001</v>
      </c>
      <c r="D180" s="129">
        <v>8.9999999999999998E-4</v>
      </c>
      <c r="E180" s="101">
        <f t="shared" si="41"/>
        <v>23105.005546654742</v>
      </c>
      <c r="F180" s="101">
        <f t="shared" si="42"/>
        <v>23105</v>
      </c>
      <c r="G180" s="101">
        <f t="shared" si="39"/>
        <v>5.605000005743932E-3</v>
      </c>
      <c r="H180" s="101"/>
      <c r="I180" s="101"/>
      <c r="J180" s="101"/>
      <c r="K180" s="101">
        <f t="shared" si="45"/>
        <v>5.605000005743932E-3</v>
      </c>
      <c r="L180" s="101"/>
      <c r="M180" s="101"/>
      <c r="N180" s="101"/>
      <c r="O180" s="101">
        <f t="shared" ca="1" si="47"/>
        <v>5.0906786719084772E-3</v>
      </c>
      <c r="P180" s="101">
        <f t="shared" si="43"/>
        <v>3.4030313026341104E-3</v>
      </c>
      <c r="Q180" s="102">
        <f t="shared" si="44"/>
        <v>44471.948100000001</v>
      </c>
      <c r="R180" s="101">
        <f t="shared" si="46"/>
        <v>4.8486661694751493E-6</v>
      </c>
      <c r="S180" s="103">
        <v>1</v>
      </c>
      <c r="T180" s="101">
        <f t="shared" si="40"/>
        <v>4.8486661694751493E-6</v>
      </c>
    </row>
    <row r="181" spans="1:20" ht="12" customHeight="1" x14ac:dyDescent="0.2">
      <c r="A181" s="130" t="s">
        <v>616</v>
      </c>
      <c r="B181" s="128" t="s">
        <v>150</v>
      </c>
      <c r="C181" s="129">
        <v>59504.595300000001</v>
      </c>
      <c r="D181" s="129">
        <v>5.7999999999999996E-3</v>
      </c>
      <c r="E181" s="101">
        <f t="shared" ref="E181:E188" si="48">+(C181-C$7)/C$8</f>
        <v>23119.00548134177</v>
      </c>
      <c r="F181" s="101">
        <f t="shared" ref="F181:F212" si="49">ROUND(2*E181,0)/2</f>
        <v>23119</v>
      </c>
      <c r="G181" s="101">
        <f t="shared" si="39"/>
        <v>5.5390000052284449E-3</v>
      </c>
      <c r="H181" s="101"/>
      <c r="I181" s="101"/>
      <c r="J181" s="101"/>
      <c r="K181" s="101">
        <f t="shared" si="45"/>
        <v>5.5390000052284449E-3</v>
      </c>
      <c r="L181" s="101"/>
      <c r="M181" s="101"/>
      <c r="N181" s="101"/>
      <c r="O181" s="101">
        <f t="shared" ca="1" si="47"/>
        <v>5.0981662101693683E-3</v>
      </c>
      <c r="P181" s="101">
        <f t="shared" ref="P181:P188" si="50">+D$11+D$12*F181+D$13*F181^2</f>
        <v>3.4064811780389224E-3</v>
      </c>
      <c r="Q181" s="102">
        <f t="shared" ref="Q181:Q188" si="51">+C181-15018.5</f>
        <v>44486.095300000001</v>
      </c>
      <c r="R181" s="101">
        <f t="shared" si="46"/>
        <v>4.5476365483177766E-6</v>
      </c>
      <c r="S181" s="103">
        <v>1</v>
      </c>
      <c r="T181" s="101">
        <f t="shared" si="40"/>
        <v>4.5476365483177766E-6</v>
      </c>
    </row>
    <row r="182" spans="1:20" ht="12" customHeight="1" x14ac:dyDescent="0.2">
      <c r="A182" s="129" t="s">
        <v>615</v>
      </c>
      <c r="B182" s="128" t="s">
        <v>150</v>
      </c>
      <c r="C182" s="136">
        <v>59519.752800000002</v>
      </c>
      <c r="D182" s="129">
        <v>1E-4</v>
      </c>
      <c r="E182" s="101">
        <f t="shared" si="48"/>
        <v>23134.005199308478</v>
      </c>
      <c r="F182" s="101">
        <f t="shared" si="49"/>
        <v>23134</v>
      </c>
      <c r="G182" s="101">
        <f t="shared" si="39"/>
        <v>5.2540000033332035E-3</v>
      </c>
      <c r="H182" s="101"/>
      <c r="I182" s="101"/>
      <c r="J182" s="101"/>
      <c r="K182" s="101">
        <f t="shared" si="45"/>
        <v>5.2540000033332035E-3</v>
      </c>
      <c r="L182" s="101"/>
      <c r="M182" s="101"/>
      <c r="N182" s="101"/>
      <c r="O182" s="101">
        <f t="shared" ca="1" si="47"/>
        <v>5.1061885725917503E-3</v>
      </c>
      <c r="P182" s="101">
        <f t="shared" si="50"/>
        <v>3.410184192730246E-3</v>
      </c>
      <c r="Q182" s="102">
        <f t="shared" si="51"/>
        <v>44501.252800000002</v>
      </c>
      <c r="R182" s="101">
        <f t="shared" si="46"/>
        <v>3.3996567434294412E-6</v>
      </c>
      <c r="S182" s="103">
        <v>1</v>
      </c>
      <c r="T182" s="101">
        <f t="shared" si="40"/>
        <v>3.3996567434294412E-6</v>
      </c>
    </row>
    <row r="183" spans="1:20" ht="12" customHeight="1" x14ac:dyDescent="0.2">
      <c r="A183" s="129" t="s">
        <v>615</v>
      </c>
      <c r="B183" s="128" t="s">
        <v>150</v>
      </c>
      <c r="C183" s="136">
        <v>59578.363599999997</v>
      </c>
      <c r="D183" s="129">
        <v>2.0000000000000001E-4</v>
      </c>
      <c r="E183" s="101">
        <f t="shared" si="48"/>
        <v>23192.005890042641</v>
      </c>
      <c r="F183" s="101">
        <f t="shared" si="49"/>
        <v>23192</v>
      </c>
      <c r="G183" s="101">
        <f t="shared" si="39"/>
        <v>5.9519999995245598E-3</v>
      </c>
      <c r="H183" s="101"/>
      <c r="I183" s="101"/>
      <c r="J183" s="101"/>
      <c r="K183" s="101">
        <f t="shared" si="45"/>
        <v>5.9519999995245598E-3</v>
      </c>
      <c r="L183" s="101"/>
      <c r="M183" s="101"/>
      <c r="N183" s="101"/>
      <c r="O183" s="101">
        <f t="shared" ca="1" si="47"/>
        <v>5.1372083739582982E-3</v>
      </c>
      <c r="P183" s="101">
        <f t="shared" si="50"/>
        <v>3.4245679204534763E-3</v>
      </c>
      <c r="Q183" s="102">
        <f t="shared" si="51"/>
        <v>44559.863599999997</v>
      </c>
      <c r="R183" s="101">
        <f t="shared" si="46"/>
        <v>6.3879129143175792E-6</v>
      </c>
      <c r="S183" s="103">
        <v>1</v>
      </c>
      <c r="T183" s="101">
        <f t="shared" si="40"/>
        <v>6.3879129143175792E-6</v>
      </c>
    </row>
    <row r="184" spans="1:20" ht="12" customHeight="1" x14ac:dyDescent="0.2">
      <c r="A184" s="134" t="s">
        <v>620</v>
      </c>
      <c r="B184" s="153" t="s">
        <v>150</v>
      </c>
      <c r="C184" s="154">
        <v>59609.689299999998</v>
      </c>
      <c r="D184" s="154">
        <v>4.0000000000000002E-4</v>
      </c>
      <c r="E184" s="101">
        <f t="shared" si="48"/>
        <v>23223.00550509194</v>
      </c>
      <c r="F184" s="101">
        <f t="shared" si="49"/>
        <v>23223</v>
      </c>
      <c r="G184" s="101">
        <f t="shared" si="39"/>
        <v>5.5629999988013878E-3</v>
      </c>
      <c r="H184" s="101"/>
      <c r="I184" s="101"/>
      <c r="J184" s="101"/>
      <c r="K184" s="101">
        <f t="shared" si="45"/>
        <v>5.5629999988013878E-3</v>
      </c>
      <c r="L184" s="101"/>
      <c r="M184" s="101"/>
      <c r="N184" s="101"/>
      <c r="O184" s="101">
        <f t="shared" ca="1" si="47"/>
        <v>5.1537879229645563E-3</v>
      </c>
      <c r="P184" s="101">
        <f t="shared" si="50"/>
        <v>3.4322983942758041E-3</v>
      </c>
      <c r="Q184" s="102">
        <f t="shared" si="51"/>
        <v>44591.189299999998</v>
      </c>
      <c r="R184" s="101">
        <f t="shared" si="46"/>
        <v>4.5398893275278966E-6</v>
      </c>
      <c r="S184" s="103">
        <v>1</v>
      </c>
      <c r="T184" s="101">
        <f t="shared" si="40"/>
        <v>4.5398893275278966E-6</v>
      </c>
    </row>
    <row r="185" spans="1:20" ht="12" customHeight="1" x14ac:dyDescent="0.2">
      <c r="A185" s="134" t="s">
        <v>619</v>
      </c>
      <c r="B185" s="133" t="s">
        <v>150</v>
      </c>
      <c r="C185" s="137">
        <v>59813.813900000001</v>
      </c>
      <c r="D185" s="129">
        <v>2.0000000000000001E-4</v>
      </c>
      <c r="E185" s="101">
        <f t="shared" si="48"/>
        <v>23425.005269569403</v>
      </c>
      <c r="F185" s="101">
        <f t="shared" si="49"/>
        <v>23425</v>
      </c>
      <c r="G185" s="101">
        <f t="shared" si="39"/>
        <v>5.3250000055413693E-3</v>
      </c>
      <c r="H185" s="101"/>
      <c r="I185" s="101"/>
      <c r="J185" s="101"/>
      <c r="K185" s="101">
        <f t="shared" si="45"/>
        <v>5.3250000055413693E-3</v>
      </c>
      <c r="L185" s="101"/>
      <c r="M185" s="101"/>
      <c r="N185" s="101"/>
      <c r="O185" s="101">
        <f t="shared" ca="1" si="47"/>
        <v>5.2618224035859791E-3</v>
      </c>
      <c r="P185" s="101">
        <f t="shared" si="50"/>
        <v>3.4833982060498017E-3</v>
      </c>
      <c r="Q185" s="102">
        <f t="shared" si="51"/>
        <v>44795.313900000001</v>
      </c>
      <c r="R185" s="101">
        <f t="shared" si="46"/>
        <v>3.3914971878905799E-6</v>
      </c>
      <c r="S185" s="103">
        <v>1</v>
      </c>
      <c r="T185" s="101">
        <f t="shared" si="40"/>
        <v>3.3914971878905799E-6</v>
      </c>
    </row>
    <row r="186" spans="1:20" ht="12" customHeight="1" x14ac:dyDescent="0.2">
      <c r="A186" s="134" t="s">
        <v>619</v>
      </c>
      <c r="B186" s="133" t="s">
        <v>150</v>
      </c>
      <c r="C186" s="137">
        <v>59893.644800000002</v>
      </c>
      <c r="D186" s="129">
        <v>1E-4</v>
      </c>
      <c r="E186" s="101">
        <f t="shared" si="48"/>
        <v>23504.005169620763</v>
      </c>
      <c r="F186" s="101">
        <f t="shared" si="49"/>
        <v>23504</v>
      </c>
      <c r="G186" s="101">
        <f t="shared" si="39"/>
        <v>5.2240000004530884E-3</v>
      </c>
      <c r="H186" s="101"/>
      <c r="I186" s="101"/>
      <c r="J186" s="101"/>
      <c r="K186" s="101">
        <f t="shared" si="45"/>
        <v>5.2240000004530884E-3</v>
      </c>
      <c r="L186" s="101"/>
      <c r="M186" s="101"/>
      <c r="N186" s="101"/>
      <c r="O186" s="101">
        <f t="shared" ca="1" si="47"/>
        <v>5.3040735123438621E-3</v>
      </c>
      <c r="P186" s="101">
        <f t="shared" si="50"/>
        <v>3.5037257025170914E-3</v>
      </c>
      <c r="Q186" s="102">
        <f t="shared" si="51"/>
        <v>44875.144800000002</v>
      </c>
      <c r="R186" s="101">
        <f t="shared" si="46"/>
        <v>2.9593436601391872E-6</v>
      </c>
      <c r="S186" s="103">
        <v>1</v>
      </c>
      <c r="T186" s="101">
        <f t="shared" si="40"/>
        <v>2.9593436601391872E-6</v>
      </c>
    </row>
    <row r="187" spans="1:20" ht="12" customHeight="1" x14ac:dyDescent="0.2">
      <c r="A187" s="134" t="s">
        <v>619</v>
      </c>
      <c r="B187" s="133" t="s">
        <v>168</v>
      </c>
      <c r="C187" s="137">
        <v>59934.571900000003</v>
      </c>
      <c r="D187" s="129">
        <v>2.0000000000000001E-4</v>
      </c>
      <c r="E187" s="101">
        <f t="shared" si="48"/>
        <v>23544.506238873299</v>
      </c>
      <c r="F187" s="101">
        <f t="shared" si="49"/>
        <v>23544.5</v>
      </c>
      <c r="G187" s="101">
        <f t="shared" si="39"/>
        <v>6.3045000060810708E-3</v>
      </c>
      <c r="H187" s="101"/>
      <c r="I187" s="101"/>
      <c r="J187" s="101"/>
      <c r="K187" s="101">
        <f t="shared" si="45"/>
        <v>6.3045000060810708E-3</v>
      </c>
      <c r="L187" s="101"/>
      <c r="M187" s="101"/>
      <c r="N187" s="101"/>
      <c r="O187" s="101">
        <f t="shared" ca="1" si="47"/>
        <v>5.3257338908842952E-3</v>
      </c>
      <c r="P187" s="101">
        <f t="shared" si="50"/>
        <v>3.5142215223393303E-3</v>
      </c>
      <c r="Q187" s="102">
        <f t="shared" si="51"/>
        <v>44916.071900000003</v>
      </c>
      <c r="R187" s="101">
        <f t="shared" si="46"/>
        <v>7.7856540168321064E-6</v>
      </c>
      <c r="S187" s="103">
        <v>1</v>
      </c>
      <c r="T187" s="101">
        <f t="shared" si="40"/>
        <v>7.7856540168321064E-6</v>
      </c>
    </row>
    <row r="188" spans="1:20" ht="12" customHeight="1" x14ac:dyDescent="0.2">
      <c r="A188" s="134" t="s">
        <v>619</v>
      </c>
      <c r="B188" s="133" t="s">
        <v>150</v>
      </c>
      <c r="C188" s="137">
        <v>59960.341200000003</v>
      </c>
      <c r="D188" s="129">
        <v>4.0000000000000002E-4</v>
      </c>
      <c r="E188" s="101">
        <f t="shared" si="48"/>
        <v>23570.007293281971</v>
      </c>
      <c r="F188" s="101">
        <f t="shared" si="49"/>
        <v>23570</v>
      </c>
      <c r="G188" s="101">
        <f t="shared" si="39"/>
        <v>7.3700000066310167E-3</v>
      </c>
      <c r="H188" s="101"/>
      <c r="I188" s="101"/>
      <c r="J188" s="101"/>
      <c r="K188" s="101">
        <f t="shared" si="45"/>
        <v>7.3700000066310167E-3</v>
      </c>
      <c r="L188" s="101"/>
      <c r="M188" s="101"/>
      <c r="N188" s="101"/>
      <c r="O188" s="101">
        <f t="shared" ca="1" si="47"/>
        <v>5.3393719070023464E-3</v>
      </c>
      <c r="P188" s="101">
        <f t="shared" si="50"/>
        <v>3.5208559994443717E-3</v>
      </c>
      <c r="Q188" s="102">
        <f t="shared" si="51"/>
        <v>44941.841200000003</v>
      </c>
      <c r="R188" s="101">
        <f t="shared" si="46"/>
        <v>1.4815909588060863E-5</v>
      </c>
      <c r="S188" s="103">
        <v>1</v>
      </c>
      <c r="T188" s="101">
        <f t="shared" si="40"/>
        <v>1.4815909588060863E-5</v>
      </c>
    </row>
    <row r="189" spans="1:20" ht="12" customHeight="1" x14ac:dyDescent="0.2">
      <c r="A189" s="101"/>
      <c r="B189" s="101"/>
      <c r="C189" s="144"/>
      <c r="D189" s="144"/>
    </row>
    <row r="190" spans="1:20" ht="12" customHeight="1" x14ac:dyDescent="0.2">
      <c r="A190" s="101"/>
      <c r="B190" s="101"/>
      <c r="C190" s="144"/>
      <c r="D190" s="144"/>
    </row>
    <row r="191" spans="1:20" ht="12" customHeight="1" x14ac:dyDescent="0.2">
      <c r="A191" s="101"/>
      <c r="B191" s="101"/>
      <c r="C191" s="144"/>
      <c r="D191" s="144"/>
    </row>
    <row r="192" spans="1:20" ht="12" customHeight="1" x14ac:dyDescent="0.2">
      <c r="A192" s="101"/>
      <c r="B192" s="101"/>
      <c r="C192" s="144"/>
      <c r="D192" s="144"/>
    </row>
    <row r="193" spans="1:4" ht="12" customHeight="1" x14ac:dyDescent="0.2">
      <c r="A193" s="101"/>
      <c r="B193" s="101"/>
      <c r="C193" s="144"/>
      <c r="D193" s="144"/>
    </row>
    <row r="194" spans="1:4" ht="12" customHeight="1" x14ac:dyDescent="0.2">
      <c r="A194" s="101"/>
      <c r="B194" s="101"/>
      <c r="C194" s="144"/>
      <c r="D194" s="144"/>
    </row>
    <row r="195" spans="1:4" ht="12" customHeight="1" x14ac:dyDescent="0.2">
      <c r="A195" s="101"/>
      <c r="B195" s="101"/>
      <c r="C195" s="144"/>
      <c r="D195" s="144"/>
    </row>
    <row r="196" spans="1:4" ht="12" customHeight="1" x14ac:dyDescent="0.2">
      <c r="A196" s="101"/>
      <c r="B196" s="101"/>
      <c r="C196" s="144"/>
      <c r="D196" s="144"/>
    </row>
    <row r="197" spans="1:4" ht="12" customHeight="1" x14ac:dyDescent="0.2">
      <c r="A197" s="101"/>
      <c r="B197" s="101"/>
      <c r="C197" s="144"/>
      <c r="D197" s="144"/>
    </row>
    <row r="198" spans="1:4" ht="12" customHeight="1" x14ac:dyDescent="0.2">
      <c r="A198" s="101"/>
      <c r="B198" s="101"/>
      <c r="C198" s="144"/>
      <c r="D198" s="144"/>
    </row>
    <row r="199" spans="1:4" ht="12" customHeight="1" x14ac:dyDescent="0.2">
      <c r="A199" s="101"/>
      <c r="B199" s="101"/>
      <c r="C199" s="144"/>
      <c r="D199" s="144"/>
    </row>
    <row r="200" spans="1:4" ht="12" customHeight="1" x14ac:dyDescent="0.2">
      <c r="A200" s="101"/>
      <c r="B200" s="101"/>
      <c r="C200" s="144"/>
      <c r="D200" s="144"/>
    </row>
    <row r="201" spans="1:4" ht="12" customHeight="1" x14ac:dyDescent="0.2">
      <c r="A201" s="101"/>
      <c r="B201" s="101"/>
      <c r="C201" s="144"/>
      <c r="D201" s="144"/>
    </row>
    <row r="202" spans="1:4" ht="12" customHeight="1" x14ac:dyDescent="0.2">
      <c r="A202" s="101"/>
      <c r="B202" s="101"/>
      <c r="C202" s="144"/>
      <c r="D202" s="144"/>
    </row>
    <row r="203" spans="1:4" ht="12" customHeight="1" x14ac:dyDescent="0.2">
      <c r="A203" s="101"/>
      <c r="B203" s="101"/>
      <c r="C203" s="144"/>
      <c r="D203" s="144"/>
    </row>
    <row r="204" spans="1:4" ht="12" customHeight="1" x14ac:dyDescent="0.2">
      <c r="A204" s="101"/>
      <c r="B204" s="101"/>
      <c r="C204" s="144"/>
      <c r="D204" s="144"/>
    </row>
    <row r="205" spans="1:4" ht="12" customHeight="1" x14ac:dyDescent="0.2">
      <c r="A205" s="101"/>
      <c r="B205" s="101"/>
      <c r="C205" s="144"/>
      <c r="D205" s="144"/>
    </row>
    <row r="206" spans="1:4" ht="12" customHeight="1" x14ac:dyDescent="0.2">
      <c r="A206" s="101"/>
      <c r="B206" s="101"/>
      <c r="C206" s="144"/>
      <c r="D206" s="144"/>
    </row>
    <row r="207" spans="1:4" ht="12" customHeight="1" x14ac:dyDescent="0.2">
      <c r="A207" s="101"/>
      <c r="B207" s="101"/>
      <c r="C207" s="144"/>
      <c r="D207" s="144"/>
    </row>
    <row r="208" spans="1:4" ht="12" customHeight="1" x14ac:dyDescent="0.2">
      <c r="A208" s="101"/>
      <c r="B208" s="101"/>
      <c r="C208" s="144"/>
      <c r="D208" s="144"/>
    </row>
    <row r="209" spans="1:4" ht="12" customHeight="1" x14ac:dyDescent="0.2">
      <c r="A209" s="101"/>
      <c r="B209" s="101"/>
      <c r="C209" s="144"/>
      <c r="D209" s="144"/>
    </row>
    <row r="210" spans="1:4" ht="12" customHeight="1" x14ac:dyDescent="0.2">
      <c r="A210" s="101"/>
      <c r="B210" s="101"/>
      <c r="C210" s="144"/>
      <c r="D210" s="144"/>
    </row>
    <row r="211" spans="1:4" ht="12" customHeight="1" x14ac:dyDescent="0.2">
      <c r="A211" s="101"/>
      <c r="B211" s="101"/>
      <c r="C211" s="144"/>
      <c r="D211" s="144"/>
    </row>
    <row r="212" spans="1:4" ht="12" customHeight="1" x14ac:dyDescent="0.2">
      <c r="A212" s="101"/>
      <c r="B212" s="101"/>
      <c r="C212" s="144"/>
      <c r="D212" s="144"/>
    </row>
    <row r="213" spans="1:4" ht="12" customHeight="1" x14ac:dyDescent="0.2">
      <c r="A213" s="101"/>
      <c r="B213" s="101"/>
      <c r="C213" s="144"/>
      <c r="D213" s="144"/>
    </row>
    <row r="214" spans="1:4" ht="12" customHeight="1" x14ac:dyDescent="0.2">
      <c r="A214" s="101"/>
      <c r="B214" s="101"/>
      <c r="C214" s="144"/>
      <c r="D214" s="144"/>
    </row>
    <row r="215" spans="1:4" ht="12" customHeight="1" x14ac:dyDescent="0.2">
      <c r="A215" s="101"/>
      <c r="B215" s="101"/>
      <c r="C215" s="144"/>
      <c r="D215" s="144"/>
    </row>
    <row r="216" spans="1:4" ht="12" customHeight="1" x14ac:dyDescent="0.2">
      <c r="A216" s="101"/>
      <c r="B216" s="101"/>
      <c r="C216" s="144"/>
      <c r="D216" s="144"/>
    </row>
    <row r="217" spans="1:4" ht="12" customHeight="1" x14ac:dyDescent="0.2">
      <c r="A217" s="101"/>
      <c r="B217" s="101"/>
      <c r="C217" s="144"/>
      <c r="D217" s="144"/>
    </row>
    <row r="218" spans="1:4" ht="12" customHeight="1" x14ac:dyDescent="0.2">
      <c r="A218" s="101"/>
      <c r="B218" s="101"/>
      <c r="C218" s="144"/>
      <c r="D218" s="144"/>
    </row>
    <row r="219" spans="1:4" ht="12" customHeight="1" x14ac:dyDescent="0.2">
      <c r="A219" s="101"/>
      <c r="B219" s="101"/>
      <c r="C219" s="144"/>
      <c r="D219" s="144"/>
    </row>
    <row r="220" spans="1:4" ht="12" customHeight="1" x14ac:dyDescent="0.2">
      <c r="A220" s="101"/>
      <c r="B220" s="101"/>
      <c r="C220" s="144"/>
      <c r="D220" s="144"/>
    </row>
    <row r="221" spans="1:4" ht="12" customHeight="1" x14ac:dyDescent="0.2">
      <c r="A221" s="101"/>
      <c r="B221" s="101"/>
      <c r="C221" s="144"/>
      <c r="D221" s="144"/>
    </row>
    <row r="222" spans="1:4" ht="12" customHeight="1" x14ac:dyDescent="0.2">
      <c r="A222" s="101"/>
      <c r="B222" s="101"/>
      <c r="C222" s="144"/>
      <c r="D222" s="144"/>
    </row>
    <row r="223" spans="1:4" ht="12" customHeight="1" x14ac:dyDescent="0.2">
      <c r="A223" s="101"/>
      <c r="B223" s="101"/>
      <c r="C223" s="144"/>
      <c r="D223" s="144"/>
    </row>
    <row r="224" spans="1:4" ht="12" customHeight="1" x14ac:dyDescent="0.2">
      <c r="A224" s="101"/>
      <c r="B224" s="101"/>
      <c r="C224" s="144"/>
      <c r="D224" s="144"/>
    </row>
    <row r="225" spans="1:4" ht="12" customHeight="1" x14ac:dyDescent="0.2">
      <c r="A225" s="101"/>
      <c r="B225" s="101"/>
      <c r="C225" s="144"/>
      <c r="D225" s="144"/>
    </row>
    <row r="226" spans="1:4" ht="12" customHeight="1" x14ac:dyDescent="0.2">
      <c r="A226" s="101"/>
      <c r="B226" s="101"/>
      <c r="C226" s="144"/>
      <c r="D226" s="144"/>
    </row>
    <row r="227" spans="1:4" ht="12" customHeight="1" x14ac:dyDescent="0.2">
      <c r="A227" s="101"/>
      <c r="B227" s="101"/>
      <c r="C227" s="144"/>
      <c r="D227" s="144"/>
    </row>
    <row r="228" spans="1:4" ht="12" customHeight="1" x14ac:dyDescent="0.2">
      <c r="A228" s="101"/>
      <c r="B228" s="101"/>
      <c r="C228" s="144"/>
      <c r="D228" s="144"/>
    </row>
    <row r="229" spans="1:4" x14ac:dyDescent="0.2">
      <c r="A229" s="101"/>
      <c r="B229" s="101"/>
      <c r="C229" s="144"/>
      <c r="D229" s="144"/>
    </row>
    <row r="230" spans="1:4" x14ac:dyDescent="0.2">
      <c r="A230" s="101"/>
      <c r="B230" s="101"/>
      <c r="C230" s="144"/>
      <c r="D230" s="144"/>
    </row>
    <row r="231" spans="1:4" x14ac:dyDescent="0.2">
      <c r="A231" s="101"/>
      <c r="B231" s="101"/>
      <c r="C231" s="144"/>
      <c r="D231" s="144"/>
    </row>
    <row r="232" spans="1:4" x14ac:dyDescent="0.2">
      <c r="A232" s="101"/>
      <c r="B232" s="101"/>
      <c r="C232" s="144"/>
      <c r="D232" s="144"/>
    </row>
    <row r="233" spans="1:4" x14ac:dyDescent="0.2">
      <c r="A233" s="101"/>
      <c r="B233" s="101"/>
      <c r="C233" s="144"/>
      <c r="D233" s="144"/>
    </row>
    <row r="234" spans="1:4" x14ac:dyDescent="0.2">
      <c r="A234" s="101"/>
      <c r="B234" s="101"/>
      <c r="C234" s="144"/>
      <c r="D234" s="144"/>
    </row>
    <row r="235" spans="1:4" x14ac:dyDescent="0.2">
      <c r="A235" s="101"/>
      <c r="B235" s="101"/>
      <c r="C235" s="144"/>
      <c r="D235" s="144"/>
    </row>
    <row r="236" spans="1:4" x14ac:dyDescent="0.2">
      <c r="A236" s="101"/>
      <c r="B236" s="101"/>
      <c r="C236" s="144"/>
      <c r="D236" s="144"/>
    </row>
    <row r="237" spans="1:4" x14ac:dyDescent="0.2">
      <c r="A237" s="101"/>
      <c r="B237" s="101"/>
      <c r="C237" s="144"/>
      <c r="D237" s="144"/>
    </row>
    <row r="238" spans="1:4" x14ac:dyDescent="0.2">
      <c r="A238" s="101"/>
      <c r="B238" s="101"/>
      <c r="C238" s="144"/>
      <c r="D238" s="144"/>
    </row>
    <row r="239" spans="1:4" x14ac:dyDescent="0.2">
      <c r="A239" s="101"/>
      <c r="B239" s="101"/>
      <c r="C239" s="144"/>
      <c r="D239" s="144"/>
    </row>
    <row r="240" spans="1:4" x14ac:dyDescent="0.2">
      <c r="A240" s="101"/>
      <c r="B240" s="101"/>
      <c r="C240" s="144"/>
      <c r="D240" s="144"/>
    </row>
    <row r="241" spans="1:4" x14ac:dyDescent="0.2">
      <c r="A241" s="101"/>
      <c r="B241" s="101"/>
      <c r="C241" s="144"/>
      <c r="D241" s="144"/>
    </row>
    <row r="242" spans="1:4" x14ac:dyDescent="0.2">
      <c r="A242" s="101"/>
      <c r="B242" s="101"/>
      <c r="C242" s="144"/>
      <c r="D242" s="144"/>
    </row>
    <row r="243" spans="1:4" x14ac:dyDescent="0.2">
      <c r="A243" s="101"/>
      <c r="B243" s="101"/>
      <c r="C243" s="144"/>
      <c r="D243" s="144"/>
    </row>
    <row r="244" spans="1:4" x14ac:dyDescent="0.2">
      <c r="A244" s="101"/>
      <c r="B244" s="101"/>
      <c r="C244" s="144"/>
      <c r="D244" s="144"/>
    </row>
    <row r="245" spans="1:4" x14ac:dyDescent="0.2">
      <c r="A245" s="101"/>
      <c r="B245" s="101"/>
      <c r="C245" s="144"/>
      <c r="D245" s="144"/>
    </row>
    <row r="246" spans="1:4" x14ac:dyDescent="0.2">
      <c r="A246" s="101"/>
      <c r="B246" s="101"/>
      <c r="C246" s="144"/>
      <c r="D246" s="144"/>
    </row>
    <row r="247" spans="1:4" x14ac:dyDescent="0.2">
      <c r="A247" s="101"/>
      <c r="B247" s="101"/>
      <c r="C247" s="144"/>
      <c r="D247" s="144"/>
    </row>
    <row r="248" spans="1:4" x14ac:dyDescent="0.2">
      <c r="A248" s="101"/>
      <c r="B248" s="101"/>
      <c r="C248" s="144"/>
      <c r="D248" s="144"/>
    </row>
    <row r="249" spans="1:4" x14ac:dyDescent="0.2">
      <c r="A249" s="101"/>
      <c r="B249" s="101"/>
      <c r="C249" s="144"/>
      <c r="D249" s="144"/>
    </row>
    <row r="250" spans="1:4" x14ac:dyDescent="0.2">
      <c r="A250" s="101"/>
      <c r="B250" s="101"/>
      <c r="C250" s="144"/>
      <c r="D250" s="144"/>
    </row>
    <row r="251" spans="1:4" x14ac:dyDescent="0.2">
      <c r="A251" s="101"/>
      <c r="B251" s="101"/>
      <c r="C251" s="144"/>
      <c r="D251" s="144"/>
    </row>
    <row r="252" spans="1:4" x14ac:dyDescent="0.2">
      <c r="A252" s="101"/>
      <c r="B252" s="101"/>
      <c r="C252" s="144"/>
      <c r="D252" s="144"/>
    </row>
    <row r="253" spans="1:4" x14ac:dyDescent="0.2">
      <c r="A253" s="101"/>
      <c r="B253" s="101"/>
      <c r="C253" s="144"/>
      <c r="D253" s="144"/>
    </row>
    <row r="254" spans="1:4" x14ac:dyDescent="0.2">
      <c r="A254" s="101"/>
      <c r="B254" s="101"/>
      <c r="C254" s="144"/>
      <c r="D254" s="144"/>
    </row>
    <row r="255" spans="1:4" x14ac:dyDescent="0.2">
      <c r="A255" s="101"/>
      <c r="B255" s="101"/>
      <c r="C255" s="144"/>
      <c r="D255" s="144"/>
    </row>
    <row r="256" spans="1:4" x14ac:dyDescent="0.2">
      <c r="A256" s="101"/>
      <c r="B256" s="101"/>
      <c r="C256" s="144"/>
      <c r="D256" s="144"/>
    </row>
    <row r="257" spans="1:4" x14ac:dyDescent="0.2">
      <c r="A257" s="101"/>
      <c r="B257" s="101"/>
      <c r="C257" s="144"/>
      <c r="D257" s="144"/>
    </row>
    <row r="258" spans="1:4" x14ac:dyDescent="0.2">
      <c r="A258" s="101"/>
      <c r="B258" s="101"/>
      <c r="C258" s="144"/>
      <c r="D258" s="144"/>
    </row>
    <row r="259" spans="1:4" x14ac:dyDescent="0.2">
      <c r="A259" s="101"/>
      <c r="B259" s="101"/>
      <c r="C259" s="144"/>
      <c r="D259" s="144"/>
    </row>
    <row r="260" spans="1:4" x14ac:dyDescent="0.2">
      <c r="A260" s="101"/>
      <c r="B260" s="101"/>
      <c r="C260" s="144"/>
      <c r="D260" s="144"/>
    </row>
    <row r="261" spans="1:4" x14ac:dyDescent="0.2">
      <c r="A261" s="101"/>
      <c r="B261" s="101"/>
      <c r="C261" s="144"/>
      <c r="D261" s="144"/>
    </row>
    <row r="262" spans="1:4" x14ac:dyDescent="0.2">
      <c r="A262" s="101"/>
      <c r="B262" s="101"/>
      <c r="C262" s="144"/>
      <c r="D262" s="144"/>
    </row>
    <row r="263" spans="1:4" x14ac:dyDescent="0.2">
      <c r="A263" s="101"/>
      <c r="B263" s="101"/>
      <c r="C263" s="144"/>
      <c r="D263" s="144"/>
    </row>
    <row r="264" spans="1:4" x14ac:dyDescent="0.2">
      <c r="A264" s="101"/>
      <c r="B264" s="101"/>
      <c r="C264" s="144"/>
      <c r="D264" s="144"/>
    </row>
    <row r="265" spans="1:4" x14ac:dyDescent="0.2">
      <c r="A265" s="101"/>
      <c r="B265" s="101"/>
      <c r="C265" s="144"/>
      <c r="D265" s="144"/>
    </row>
    <row r="266" spans="1:4" x14ac:dyDescent="0.2">
      <c r="A266" s="101"/>
      <c r="B266" s="101"/>
      <c r="C266" s="144"/>
      <c r="D266" s="144"/>
    </row>
    <row r="267" spans="1:4" x14ac:dyDescent="0.2">
      <c r="A267" s="101"/>
      <c r="B267" s="101"/>
      <c r="C267" s="144"/>
      <c r="D267" s="144"/>
    </row>
    <row r="268" spans="1:4" x14ac:dyDescent="0.2">
      <c r="A268" s="101"/>
      <c r="B268" s="101"/>
      <c r="C268" s="144"/>
      <c r="D268" s="144"/>
    </row>
    <row r="269" spans="1:4" x14ac:dyDescent="0.2">
      <c r="A269" s="101"/>
      <c r="B269" s="101"/>
      <c r="C269" s="144"/>
      <c r="D269" s="144"/>
    </row>
    <row r="270" spans="1:4" x14ac:dyDescent="0.2">
      <c r="A270" s="101"/>
      <c r="B270" s="101"/>
      <c r="C270" s="144"/>
      <c r="D270" s="144"/>
    </row>
    <row r="271" spans="1:4" x14ac:dyDescent="0.2">
      <c r="A271" s="101"/>
      <c r="B271" s="101"/>
      <c r="C271" s="144"/>
      <c r="D271" s="144"/>
    </row>
    <row r="272" spans="1:4" x14ac:dyDescent="0.2">
      <c r="A272" s="101"/>
      <c r="B272" s="101"/>
      <c r="C272" s="144"/>
      <c r="D272" s="144"/>
    </row>
    <row r="273" spans="1:4" x14ac:dyDescent="0.2">
      <c r="A273" s="101"/>
      <c r="B273" s="101"/>
      <c r="C273" s="144"/>
      <c r="D273" s="144"/>
    </row>
    <row r="274" spans="1:4" x14ac:dyDescent="0.2">
      <c r="A274" s="101"/>
      <c r="B274" s="101"/>
      <c r="C274" s="144"/>
      <c r="D274" s="144"/>
    </row>
    <row r="275" spans="1:4" x14ac:dyDescent="0.2">
      <c r="A275" s="101"/>
      <c r="B275" s="101"/>
      <c r="C275" s="144"/>
      <c r="D275" s="144"/>
    </row>
    <row r="276" spans="1:4" x14ac:dyDescent="0.2">
      <c r="A276" s="101"/>
      <c r="B276" s="101"/>
      <c r="C276" s="144"/>
      <c r="D276" s="144"/>
    </row>
    <row r="277" spans="1:4" x14ac:dyDescent="0.2">
      <c r="A277" s="101"/>
      <c r="B277" s="101"/>
      <c r="C277" s="144"/>
      <c r="D277" s="144"/>
    </row>
    <row r="278" spans="1:4" x14ac:dyDescent="0.2">
      <c r="A278" s="101"/>
      <c r="B278" s="101"/>
      <c r="C278" s="144"/>
      <c r="D278" s="144"/>
    </row>
    <row r="279" spans="1:4" x14ac:dyDescent="0.2">
      <c r="A279" s="101"/>
      <c r="B279" s="101"/>
      <c r="C279" s="144"/>
      <c r="D279" s="144"/>
    </row>
    <row r="280" spans="1:4" x14ac:dyDescent="0.2">
      <c r="A280" s="101"/>
      <c r="B280" s="101"/>
      <c r="C280" s="144"/>
      <c r="D280" s="144"/>
    </row>
    <row r="281" spans="1:4" x14ac:dyDescent="0.2">
      <c r="A281" s="101"/>
      <c r="B281" s="101"/>
      <c r="C281" s="144"/>
      <c r="D281" s="144"/>
    </row>
    <row r="282" spans="1:4" x14ac:dyDescent="0.2">
      <c r="A282" s="101"/>
      <c r="B282" s="101"/>
      <c r="C282" s="144"/>
      <c r="D282" s="144"/>
    </row>
    <row r="283" spans="1:4" x14ac:dyDescent="0.2">
      <c r="A283" s="101"/>
      <c r="B283" s="101"/>
      <c r="C283" s="144"/>
      <c r="D283" s="144"/>
    </row>
    <row r="284" spans="1:4" x14ac:dyDescent="0.2">
      <c r="A284" s="101"/>
      <c r="B284" s="101"/>
      <c r="C284" s="144"/>
      <c r="D284" s="144"/>
    </row>
    <row r="285" spans="1:4" x14ac:dyDescent="0.2">
      <c r="A285" s="101"/>
      <c r="B285" s="101"/>
      <c r="C285" s="144"/>
      <c r="D285" s="144"/>
    </row>
    <row r="286" spans="1:4" x14ac:dyDescent="0.2">
      <c r="A286" s="101"/>
      <c r="B286" s="101"/>
      <c r="C286" s="144"/>
      <c r="D286" s="144"/>
    </row>
    <row r="287" spans="1:4" x14ac:dyDescent="0.2">
      <c r="A287" s="101"/>
      <c r="B287" s="101"/>
      <c r="C287" s="144"/>
      <c r="D287" s="144"/>
    </row>
    <row r="288" spans="1:4" x14ac:dyDescent="0.2">
      <c r="A288" s="101"/>
      <c r="B288" s="101"/>
      <c r="C288" s="144"/>
      <c r="D288" s="144"/>
    </row>
    <row r="289" spans="1:4" x14ac:dyDescent="0.2">
      <c r="A289" s="101"/>
      <c r="B289" s="101"/>
      <c r="C289" s="144"/>
      <c r="D289" s="144"/>
    </row>
    <row r="290" spans="1:4" x14ac:dyDescent="0.2">
      <c r="A290" s="101"/>
      <c r="B290" s="101"/>
      <c r="C290" s="144"/>
      <c r="D290" s="144"/>
    </row>
    <row r="291" spans="1:4" x14ac:dyDescent="0.2">
      <c r="A291" s="101"/>
      <c r="B291" s="101"/>
      <c r="C291" s="144"/>
      <c r="D291" s="144"/>
    </row>
    <row r="292" spans="1:4" x14ac:dyDescent="0.2">
      <c r="A292" s="101"/>
      <c r="B292" s="101"/>
      <c r="C292" s="144"/>
      <c r="D292" s="144"/>
    </row>
    <row r="293" spans="1:4" x14ac:dyDescent="0.2">
      <c r="A293" s="101"/>
      <c r="B293" s="101"/>
      <c r="C293" s="144"/>
      <c r="D293" s="144"/>
    </row>
    <row r="294" spans="1:4" x14ac:dyDescent="0.2">
      <c r="A294" s="101"/>
      <c r="B294" s="101"/>
      <c r="C294" s="144"/>
      <c r="D294" s="144"/>
    </row>
    <row r="295" spans="1:4" x14ac:dyDescent="0.2">
      <c r="A295" s="101"/>
      <c r="B295" s="101"/>
      <c r="C295" s="144"/>
      <c r="D295" s="144"/>
    </row>
    <row r="296" spans="1:4" x14ac:dyDescent="0.2">
      <c r="A296" s="101"/>
      <c r="B296" s="101"/>
      <c r="C296" s="144"/>
      <c r="D296" s="144"/>
    </row>
    <row r="297" spans="1:4" x14ac:dyDescent="0.2">
      <c r="A297" s="101"/>
      <c r="B297" s="101"/>
      <c r="C297" s="144"/>
      <c r="D297" s="144"/>
    </row>
    <row r="298" spans="1:4" x14ac:dyDescent="0.2">
      <c r="A298" s="101"/>
      <c r="B298" s="101"/>
      <c r="C298" s="144"/>
      <c r="D298" s="144"/>
    </row>
    <row r="299" spans="1:4" x14ac:dyDescent="0.2">
      <c r="A299" s="101"/>
      <c r="B299" s="101"/>
      <c r="C299" s="144"/>
      <c r="D299" s="144"/>
    </row>
    <row r="300" spans="1:4" x14ac:dyDescent="0.2">
      <c r="A300" s="101"/>
      <c r="B300" s="101"/>
      <c r="C300" s="144"/>
      <c r="D300" s="144"/>
    </row>
    <row r="301" spans="1:4" x14ac:dyDescent="0.2">
      <c r="A301" s="101"/>
      <c r="B301" s="101"/>
      <c r="C301" s="144"/>
      <c r="D301" s="144"/>
    </row>
    <row r="302" spans="1:4" x14ac:dyDescent="0.2">
      <c r="A302" s="101"/>
      <c r="B302" s="101"/>
      <c r="C302" s="144"/>
      <c r="D302" s="144"/>
    </row>
    <row r="303" spans="1:4" x14ac:dyDescent="0.2">
      <c r="A303" s="101"/>
      <c r="B303" s="101"/>
      <c r="C303" s="144"/>
      <c r="D303" s="144"/>
    </row>
    <row r="304" spans="1:4" x14ac:dyDescent="0.2">
      <c r="A304" s="101"/>
      <c r="B304" s="101"/>
      <c r="C304" s="144"/>
      <c r="D304" s="144"/>
    </row>
    <row r="305" spans="1:4" x14ac:dyDescent="0.2">
      <c r="A305" s="101"/>
      <c r="B305" s="101"/>
      <c r="C305" s="144"/>
      <c r="D305" s="144"/>
    </row>
    <row r="306" spans="1:4" x14ac:dyDescent="0.2">
      <c r="A306" s="101"/>
      <c r="B306" s="101"/>
      <c r="C306" s="144"/>
      <c r="D306" s="144"/>
    </row>
    <row r="307" spans="1:4" x14ac:dyDescent="0.2">
      <c r="A307" s="101"/>
      <c r="B307" s="101"/>
      <c r="C307" s="144"/>
      <c r="D307" s="144"/>
    </row>
    <row r="308" spans="1:4" x14ac:dyDescent="0.2">
      <c r="A308" s="101"/>
      <c r="B308" s="101"/>
      <c r="C308" s="144"/>
      <c r="D308" s="144"/>
    </row>
    <row r="309" spans="1:4" x14ac:dyDescent="0.2">
      <c r="A309" s="101"/>
      <c r="B309" s="101"/>
      <c r="C309" s="144"/>
      <c r="D309" s="144"/>
    </row>
    <row r="310" spans="1:4" x14ac:dyDescent="0.2">
      <c r="A310" s="101"/>
      <c r="B310" s="101"/>
      <c r="C310" s="144"/>
      <c r="D310" s="144"/>
    </row>
    <row r="311" spans="1:4" x14ac:dyDescent="0.2">
      <c r="A311" s="101"/>
      <c r="B311" s="101"/>
      <c r="C311" s="144"/>
      <c r="D311" s="144"/>
    </row>
    <row r="312" spans="1:4" x14ac:dyDescent="0.2">
      <c r="A312" s="101"/>
      <c r="B312" s="101"/>
      <c r="C312" s="144"/>
      <c r="D312" s="144"/>
    </row>
    <row r="313" spans="1:4" x14ac:dyDescent="0.2">
      <c r="A313" s="101"/>
      <c r="B313" s="101"/>
      <c r="C313" s="144"/>
      <c r="D313" s="144"/>
    </row>
    <row r="314" spans="1:4" x14ac:dyDescent="0.2">
      <c r="A314" s="101"/>
      <c r="B314" s="101"/>
      <c r="C314" s="144"/>
      <c r="D314" s="144"/>
    </row>
    <row r="315" spans="1:4" x14ac:dyDescent="0.2">
      <c r="A315" s="101"/>
      <c r="B315" s="101"/>
      <c r="C315" s="144"/>
      <c r="D315" s="144"/>
    </row>
    <row r="316" spans="1:4" x14ac:dyDescent="0.2">
      <c r="A316" s="101"/>
      <c r="B316" s="101"/>
      <c r="C316" s="144"/>
      <c r="D316" s="144"/>
    </row>
    <row r="317" spans="1:4" x14ac:dyDescent="0.2">
      <c r="A317" s="101"/>
      <c r="B317" s="101"/>
      <c r="C317" s="144"/>
      <c r="D317" s="144"/>
    </row>
    <row r="318" spans="1:4" x14ac:dyDescent="0.2">
      <c r="A318" s="101"/>
      <c r="B318" s="101"/>
      <c r="C318" s="144"/>
      <c r="D318" s="144"/>
    </row>
    <row r="319" spans="1:4" x14ac:dyDescent="0.2">
      <c r="A319" s="101"/>
      <c r="B319" s="101"/>
      <c r="C319" s="144"/>
      <c r="D319" s="144"/>
    </row>
    <row r="320" spans="1:4" x14ac:dyDescent="0.2">
      <c r="A320" s="101"/>
      <c r="B320" s="101"/>
      <c r="C320" s="144"/>
      <c r="D320" s="144"/>
    </row>
    <row r="321" spans="1:4" x14ac:dyDescent="0.2">
      <c r="A321" s="101"/>
      <c r="B321" s="101"/>
      <c r="C321" s="144"/>
      <c r="D321" s="144"/>
    </row>
    <row r="322" spans="1:4" x14ac:dyDescent="0.2">
      <c r="A322" s="101"/>
      <c r="B322" s="101"/>
      <c r="C322" s="144"/>
      <c r="D322" s="144"/>
    </row>
    <row r="323" spans="1:4" x14ac:dyDescent="0.2">
      <c r="A323" s="101"/>
      <c r="B323" s="101"/>
      <c r="C323" s="144"/>
      <c r="D323" s="144"/>
    </row>
    <row r="324" spans="1:4" x14ac:dyDescent="0.2">
      <c r="A324" s="101"/>
      <c r="B324" s="101"/>
      <c r="C324" s="144"/>
      <c r="D324" s="144"/>
    </row>
    <row r="325" spans="1:4" x14ac:dyDescent="0.2">
      <c r="A325" s="101"/>
      <c r="B325" s="101"/>
      <c r="C325" s="144"/>
      <c r="D325" s="144"/>
    </row>
    <row r="326" spans="1:4" x14ac:dyDescent="0.2">
      <c r="A326" s="101"/>
      <c r="B326" s="101"/>
      <c r="C326" s="144"/>
      <c r="D326" s="144"/>
    </row>
    <row r="327" spans="1:4" x14ac:dyDescent="0.2">
      <c r="A327" s="101"/>
      <c r="B327" s="101"/>
      <c r="C327" s="144"/>
      <c r="D327" s="144"/>
    </row>
    <row r="328" spans="1:4" x14ac:dyDescent="0.2">
      <c r="A328" s="101"/>
      <c r="B328" s="101"/>
      <c r="C328" s="144"/>
      <c r="D328" s="144"/>
    </row>
    <row r="329" spans="1:4" x14ac:dyDescent="0.2">
      <c r="A329" s="101"/>
      <c r="B329" s="101"/>
      <c r="C329" s="144"/>
      <c r="D329" s="144"/>
    </row>
    <row r="330" spans="1:4" x14ac:dyDescent="0.2">
      <c r="A330" s="101"/>
      <c r="B330" s="101"/>
      <c r="C330" s="144"/>
      <c r="D330" s="144"/>
    </row>
    <row r="331" spans="1:4" x14ac:dyDescent="0.2">
      <c r="A331" s="101"/>
      <c r="B331" s="101"/>
      <c r="C331" s="144"/>
      <c r="D331" s="144"/>
    </row>
    <row r="332" spans="1:4" x14ac:dyDescent="0.2">
      <c r="A332" s="101"/>
      <c r="B332" s="101"/>
      <c r="C332" s="144"/>
      <c r="D332" s="144"/>
    </row>
    <row r="333" spans="1:4" x14ac:dyDescent="0.2">
      <c r="A333" s="101"/>
      <c r="B333" s="101"/>
      <c r="C333" s="144"/>
      <c r="D333" s="144"/>
    </row>
    <row r="334" spans="1:4" x14ac:dyDescent="0.2">
      <c r="A334" s="101"/>
      <c r="B334" s="101"/>
      <c r="C334" s="144"/>
      <c r="D334" s="144"/>
    </row>
    <row r="335" spans="1:4" x14ac:dyDescent="0.2">
      <c r="A335" s="101"/>
      <c r="B335" s="101"/>
      <c r="C335" s="144"/>
      <c r="D335" s="144"/>
    </row>
    <row r="336" spans="1:4" x14ac:dyDescent="0.2">
      <c r="A336" s="101"/>
      <c r="B336" s="101"/>
      <c r="C336" s="144"/>
      <c r="D336" s="144"/>
    </row>
  </sheetData>
  <protectedRanges>
    <protectedRange sqref="A168:D172" name="Range1"/>
  </protectedRanges>
  <sortState xmlns:xlrd2="http://schemas.microsoft.com/office/spreadsheetml/2017/richdata2" ref="A21:U188">
    <sortCondition ref="C21:C188"/>
  </sortState>
  <phoneticPr fontId="8" type="noConversion"/>
  <hyperlinks>
    <hyperlink ref="H3755" r:id="rId1" display="http://vsolj.cetus-net.org/bulletin.html" xr:uid="{00000000-0004-0000-0000-000000000000}"/>
    <hyperlink ref="H65030" r:id="rId2" display="http://vsolj.cetus-net.org/bulletin.html" xr:uid="{00000000-0004-0000-0000-000001000000}"/>
    <hyperlink ref="H65023" r:id="rId3" display="http://vsolj.cetus-net.org/bulletin.html" xr:uid="{00000000-0004-0000-0000-000002000000}"/>
    <hyperlink ref="AP1857" r:id="rId4" display="http://cdsbib.u-strasbg.fr/cgi-bin/cdsbib?1990RMxAA..21..381G" xr:uid="{00000000-0004-0000-0000-000003000000}"/>
    <hyperlink ref="AP1862" r:id="rId5" display="http://cdsbib.u-strasbg.fr/cgi-bin/cdsbib?1990RMxAA..21..381G" xr:uid="{00000000-0004-0000-0000-000004000000}"/>
    <hyperlink ref="AP1858" r:id="rId6" display="http://cdsbib.u-strasbg.fr/cgi-bin/cdsbib?1990RMxAA..21..381G" xr:uid="{00000000-0004-0000-0000-000005000000}"/>
    <hyperlink ref="AP1846" r:id="rId7" display="http://cdsbib.u-strasbg.fr/cgi-bin/cdsbib?1990RMxAA..21..381G" xr:uid="{00000000-0004-0000-0000-000006000000}"/>
    <hyperlink ref="I65030" r:id="rId8" display="http://vsolj.cetus-net.org/bulletin.html" xr:uid="{00000000-0004-0000-0000-000007000000}"/>
    <hyperlink ref="AQ1857" r:id="rId9" display="http://cdsbib.u-strasbg.fr/cgi-bin/cdsbib?1990RMxAA..21..381G" xr:uid="{00000000-0004-0000-0000-000008000000}"/>
    <hyperlink ref="AQ1862" r:id="rId10" display="http://cdsbib.u-strasbg.fr/cgi-bin/cdsbib?1990RMxAA..21..381G" xr:uid="{00000000-0004-0000-0000-000009000000}"/>
    <hyperlink ref="AQ1858" r:id="rId11" display="http://cdsbib.u-strasbg.fr/cgi-bin/cdsbib?1990RMxAA..21..381G" xr:uid="{00000000-0004-0000-0000-00000A000000}"/>
    <hyperlink ref="H65045" r:id="rId12" display="http://vsolj.cetus-net.org/bulletin.html" xr:uid="{00000000-0004-0000-0000-00000B000000}"/>
    <hyperlink ref="H65038" r:id="rId13" display="http://vsolj.cetus-net.org/bulletin.html" xr:uid="{00000000-0004-0000-0000-00000C000000}"/>
    <hyperlink ref="AP1974" r:id="rId14" display="http://cdsbib.u-strasbg.fr/cgi-bin/cdsbib?1990RMxAA..21..381G" xr:uid="{00000000-0004-0000-0000-00000D000000}"/>
    <hyperlink ref="AP1977" r:id="rId15" display="http://cdsbib.u-strasbg.fr/cgi-bin/cdsbib?1990RMxAA..21..381G" xr:uid="{00000000-0004-0000-0000-00000E000000}"/>
    <hyperlink ref="AP1975" r:id="rId16" display="http://cdsbib.u-strasbg.fr/cgi-bin/cdsbib?1990RMxAA..21..381G" xr:uid="{00000000-0004-0000-0000-00000F000000}"/>
    <hyperlink ref="AP1961" r:id="rId17" display="http://cdsbib.u-strasbg.fr/cgi-bin/cdsbib?1990RMxAA..21..381G" xr:uid="{00000000-0004-0000-0000-000010000000}"/>
    <hyperlink ref="I65045" r:id="rId18" display="http://vsolj.cetus-net.org/bulletin.html" xr:uid="{00000000-0004-0000-0000-000011000000}"/>
    <hyperlink ref="AQ1974" r:id="rId19" display="http://cdsbib.u-strasbg.fr/cgi-bin/cdsbib?1990RMxAA..21..381G" xr:uid="{00000000-0004-0000-0000-000012000000}"/>
    <hyperlink ref="AQ1977" r:id="rId20" display="http://cdsbib.u-strasbg.fr/cgi-bin/cdsbib?1990RMxAA..21..381G" xr:uid="{00000000-0004-0000-0000-000013000000}"/>
    <hyperlink ref="AQ1975" r:id="rId21" display="http://cdsbib.u-strasbg.fr/cgi-bin/cdsbib?1990RMxAA..21..381G" xr:uid="{00000000-0004-0000-0000-000014000000}"/>
    <hyperlink ref="H65096" r:id="rId22" display="http://vsolj.cetus-net.org/bulletin.html" xr:uid="{00000000-0004-0000-0000-000015000000}"/>
    <hyperlink ref="H65089" r:id="rId23" display="http://vsolj.cetus-net.org/bulletin.html" xr:uid="{00000000-0004-0000-0000-000016000000}"/>
    <hyperlink ref="AP2586" r:id="rId24" display="http://cdsbib.u-strasbg.fr/cgi-bin/cdsbib?1990RMxAA..21..381G" xr:uid="{00000000-0004-0000-0000-000017000000}"/>
    <hyperlink ref="AP2589" r:id="rId25" display="http://cdsbib.u-strasbg.fr/cgi-bin/cdsbib?1990RMxAA..21..381G" xr:uid="{00000000-0004-0000-0000-000018000000}"/>
    <hyperlink ref="AP2587" r:id="rId26" display="http://cdsbib.u-strasbg.fr/cgi-bin/cdsbib?1990RMxAA..21..381G" xr:uid="{00000000-0004-0000-0000-000019000000}"/>
    <hyperlink ref="AP2565" r:id="rId27" display="http://cdsbib.u-strasbg.fr/cgi-bin/cdsbib?1990RMxAA..21..381G" xr:uid="{00000000-0004-0000-0000-00001A000000}"/>
    <hyperlink ref="I65096" r:id="rId28" display="http://vsolj.cetus-net.org/bulletin.html" xr:uid="{00000000-0004-0000-0000-00001B000000}"/>
    <hyperlink ref="AQ2699" r:id="rId29" display="http://cdsbib.u-strasbg.fr/cgi-bin/cdsbib?1990RMxAA..21..381G" xr:uid="{00000000-0004-0000-0000-00001C000000}"/>
    <hyperlink ref="AQ968" r:id="rId30" display="http://cdsbib.u-strasbg.fr/cgi-bin/cdsbib?1990RMxAA..21..381G" xr:uid="{00000000-0004-0000-0000-00001D000000}"/>
    <hyperlink ref="AQ2700" r:id="rId31" display="http://cdsbib.u-strasbg.fr/cgi-bin/cdsbib?1990RMxAA..21..381G" xr:uid="{00000000-0004-0000-0000-00001E000000}"/>
    <hyperlink ref="H65093" r:id="rId32" display="https://www.aavso.org/ejaavso" xr:uid="{00000000-0004-0000-0000-00001F000000}"/>
    <hyperlink ref="H65133" r:id="rId33" display="http://vsolj.cetus-net.org/bulletin.html" xr:uid="{00000000-0004-0000-0000-000020000000}"/>
    <hyperlink ref="H65126" r:id="rId34" display="https://www.aavso.org/ejaavso" xr:uid="{00000000-0004-0000-0000-000021000000}"/>
    <hyperlink ref="I65133" r:id="rId35" display="http://vsolj.cetus-net.org/bulletin.html" xr:uid="{00000000-0004-0000-0000-000022000000}"/>
    <hyperlink ref="AQ58783" r:id="rId36" display="http://cdsbib.u-strasbg.fr/cgi-bin/cdsbib?1990RMxAA..21..381G" xr:uid="{00000000-0004-0000-0000-000023000000}"/>
    <hyperlink ref="H65130" r:id="rId37" display="https://www.aavso.org/ejaavso" xr:uid="{00000000-0004-0000-0000-000024000000}"/>
    <hyperlink ref="AP6147" r:id="rId38" display="http://cdsbib.u-strasbg.fr/cgi-bin/cdsbib?1990RMxAA..21..381G" xr:uid="{00000000-0004-0000-0000-000025000000}"/>
    <hyperlink ref="AP6150" r:id="rId39" display="http://cdsbib.u-strasbg.fr/cgi-bin/cdsbib?1990RMxAA..21..381G" xr:uid="{00000000-0004-0000-0000-000026000000}"/>
    <hyperlink ref="AP6148" r:id="rId40" display="http://cdsbib.u-strasbg.fr/cgi-bin/cdsbib?1990RMxAA..21..381G" xr:uid="{00000000-0004-0000-0000-000027000000}"/>
    <hyperlink ref="AP6132" r:id="rId41" display="http://cdsbib.u-strasbg.fr/cgi-bin/cdsbib?1990RMxAA..21..381G" xr:uid="{00000000-0004-0000-0000-000028000000}"/>
    <hyperlink ref="AQ6361" r:id="rId42" display="http://cdsbib.u-strasbg.fr/cgi-bin/cdsbib?1990RMxAA..21..381G" xr:uid="{00000000-0004-0000-0000-000029000000}"/>
    <hyperlink ref="AQ6365" r:id="rId43" display="http://cdsbib.u-strasbg.fr/cgi-bin/cdsbib?1990RMxAA..21..381G" xr:uid="{00000000-0004-0000-0000-00002A000000}"/>
    <hyperlink ref="AQ870" r:id="rId44" display="http://cdsbib.u-strasbg.fr/cgi-bin/cdsbib?1990RMxAA..21..381G" xr:uid="{00000000-0004-0000-0000-00002B000000}"/>
    <hyperlink ref="I5007" r:id="rId45" display="http://vsolj.cetus-net.org/bulletin.html" xr:uid="{00000000-0004-0000-0000-00002C000000}"/>
    <hyperlink ref="H5007" r:id="rId46" display="http://vsolj.cetus-net.org/bulletin.html" xr:uid="{00000000-0004-0000-0000-00002D000000}"/>
    <hyperlink ref="AQ2433" r:id="rId47" display="http://cdsbib.u-strasbg.fr/cgi-bin/cdsbib?1990RMxAA..21..381G" xr:uid="{00000000-0004-0000-0000-00002E000000}"/>
    <hyperlink ref="AQ2432" r:id="rId48" display="http://cdsbib.u-strasbg.fr/cgi-bin/cdsbib?1990RMxAA..21..381G" xr:uid="{00000000-0004-0000-0000-00002F000000}"/>
    <hyperlink ref="AP2187" r:id="rId49" display="http://cdsbib.u-strasbg.fr/cgi-bin/cdsbib?1990RMxAA..21..381G" xr:uid="{00000000-0004-0000-0000-000030000000}"/>
    <hyperlink ref="AP2213" r:id="rId50" display="http://cdsbib.u-strasbg.fr/cgi-bin/cdsbib?1990RMxAA..21..381G" xr:uid="{00000000-0004-0000-0000-000031000000}"/>
    <hyperlink ref="AP2214" r:id="rId51" display="http://cdsbib.u-strasbg.fr/cgi-bin/cdsbib?1990RMxAA..21..381G" xr:uid="{00000000-0004-0000-0000-000032000000}"/>
    <hyperlink ref="AP2210" r:id="rId52" display="http://cdsbib.u-strasbg.fr/cgi-bin/cdsbib?1990RMxAA..21..381G" xr:uid="{00000000-0004-0000-0000-000033000000}"/>
  </hyperlinks>
  <pageMargins left="0.75" right="0.75" top="1" bottom="1" header="0.5" footer="0.5"/>
  <pageSetup orientation="portrait" horizontalDpi="300" verticalDpi="300" r:id="rId53"/>
  <headerFooter alignWithMargins="0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A257-5344-4D4D-9C9E-20A3E36E9862}">
  <dimension ref="A1"/>
  <sheetViews>
    <sheetView workbookViewId="0">
      <selection activeCell="D39" sqref="D39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436"/>
  <sheetViews>
    <sheetView workbookViewId="0">
      <selection activeCell="H10" sqref="H10"/>
    </sheetView>
  </sheetViews>
  <sheetFormatPr defaultRowHeight="12.75" x14ac:dyDescent="0.2"/>
  <cols>
    <col min="1" max="1" width="9.140625" style="54"/>
    <col min="2" max="2" width="10.7109375" style="54" customWidth="1"/>
    <col min="3" max="4" width="9.140625" style="54"/>
    <col min="5" max="5" width="10.7109375" style="54" customWidth="1"/>
    <col min="6" max="6" width="12.42578125" style="54" bestFit="1" customWidth="1"/>
    <col min="7" max="16384" width="9.140625" style="54"/>
  </cols>
  <sheetData>
    <row r="1" spans="1:28" ht="18.75" thickBot="1" x14ac:dyDescent="0.3">
      <c r="A1" s="53" t="s">
        <v>14</v>
      </c>
      <c r="D1" s="55" t="s">
        <v>82</v>
      </c>
      <c r="M1" s="56" t="s">
        <v>15</v>
      </c>
      <c r="N1" s="54" t="s">
        <v>16</v>
      </c>
      <c r="O1" s="54">
        <f ca="1">H18*J18-I18*I18</f>
        <v>3774.837859449879</v>
      </c>
      <c r="P1" s="54" t="s">
        <v>17</v>
      </c>
      <c r="U1" s="57" t="s">
        <v>607</v>
      </c>
      <c r="V1" s="58" t="s">
        <v>18</v>
      </c>
      <c r="AA1" s="54">
        <v>1</v>
      </c>
      <c r="AB1" s="54" t="s">
        <v>19</v>
      </c>
    </row>
    <row r="2" spans="1:28" x14ac:dyDescent="0.2">
      <c r="M2" s="56" t="s">
        <v>20</v>
      </c>
      <c r="N2" s="54" t="s">
        <v>21</v>
      </c>
      <c r="O2" s="54">
        <f ca="1">+F18*J18-H18*I18</f>
        <v>4802.9535815147174</v>
      </c>
      <c r="P2" s="54" t="s">
        <v>22</v>
      </c>
      <c r="U2" s="54">
        <v>-6</v>
      </c>
      <c r="V2" s="54">
        <f t="shared" ref="V2:V28" ca="1" si="0">+E$4+E$5*U2+E$6*U2^2</f>
        <v>8.1568470017345199E-2</v>
      </c>
      <c r="AA2" s="54">
        <v>2</v>
      </c>
      <c r="AB2" s="54" t="s">
        <v>424</v>
      </c>
    </row>
    <row r="3" spans="1:28" ht="13.5" thickBot="1" x14ac:dyDescent="0.25">
      <c r="A3" s="54" t="s">
        <v>23</v>
      </c>
      <c r="B3" s="54" t="s">
        <v>24</v>
      </c>
      <c r="E3" s="59" t="s">
        <v>25</v>
      </c>
      <c r="F3" s="59" t="s">
        <v>26</v>
      </c>
      <c r="G3" s="59" t="s">
        <v>27</v>
      </c>
      <c r="H3" s="59" t="s">
        <v>28</v>
      </c>
      <c r="M3" s="56" t="s">
        <v>29</v>
      </c>
      <c r="N3" s="54" t="s">
        <v>30</v>
      </c>
      <c r="O3" s="54">
        <f ca="1">+F18*I18-H18*H18</f>
        <v>1450.3791689948812</v>
      </c>
      <c r="P3" s="54" t="s">
        <v>31</v>
      </c>
      <c r="U3" s="54">
        <v>-5.5</v>
      </c>
      <c r="V3" s="54">
        <f t="shared" ca="1" si="0"/>
        <v>7.1491215236646921E-2</v>
      </c>
      <c r="AA3" s="54">
        <v>3</v>
      </c>
      <c r="AB3" s="54" t="s">
        <v>184</v>
      </c>
    </row>
    <row r="4" spans="1:28" x14ac:dyDescent="0.2">
      <c r="A4" s="54" t="s">
        <v>32</v>
      </c>
      <c r="B4" s="54" t="s">
        <v>33</v>
      </c>
      <c r="D4" s="60" t="s">
        <v>34</v>
      </c>
      <c r="E4" s="61">
        <f ca="1">(G18*O1-K18*O2+L18*O3)/O7</f>
        <v>5.908125826708072E-3</v>
      </c>
      <c r="F4" s="62">
        <f ca="1">+E7/O7*O18</f>
        <v>7.0851048650579906E-4</v>
      </c>
      <c r="G4" s="63">
        <f>+B18</f>
        <v>1</v>
      </c>
      <c r="H4" s="64">
        <f ca="1">ABS(F4/E4)</f>
        <v>0.11992136039197587</v>
      </c>
      <c r="M4" s="56" t="s">
        <v>35</v>
      </c>
      <c r="N4" s="54" t="s">
        <v>36</v>
      </c>
      <c r="O4" s="54">
        <f ca="1">+C18*J18-H18*H18</f>
        <v>8515.2190800194694</v>
      </c>
      <c r="P4" s="54" t="s">
        <v>37</v>
      </c>
      <c r="U4" s="54">
        <v>-5</v>
      </c>
      <c r="V4" s="54">
        <f t="shared" ca="1" si="0"/>
        <v>6.2099819746520499E-2</v>
      </c>
      <c r="AA4" s="54">
        <v>4</v>
      </c>
      <c r="AB4" s="54" t="s">
        <v>38</v>
      </c>
    </row>
    <row r="5" spans="1:28" x14ac:dyDescent="0.2">
      <c r="A5" s="54" t="s">
        <v>39</v>
      </c>
      <c r="B5" s="65">
        <v>40323</v>
      </c>
      <c r="D5" s="66" t="s">
        <v>40</v>
      </c>
      <c r="E5" s="67">
        <f ca="1">+(-G18*O2+K18*O4-L18*O5)/O7</f>
        <v>-4.3797458782439671E-3</v>
      </c>
      <c r="F5" s="68">
        <f ca="1">P18*E7/O7</f>
        <v>1.180331973351489E-3</v>
      </c>
      <c r="G5" s="69">
        <f>+B18/A18</f>
        <v>1E-4</v>
      </c>
      <c r="H5" s="64">
        <f ca="1">ABS(F5/E5)</f>
        <v>0.26949782160072172</v>
      </c>
      <c r="M5" s="56" t="s">
        <v>41</v>
      </c>
      <c r="N5" s="54" t="s">
        <v>42</v>
      </c>
      <c r="O5" s="54">
        <f ca="1">+C18*I18-F18*H18</f>
        <v>3133.2410786790861</v>
      </c>
      <c r="P5" s="54" t="s">
        <v>43</v>
      </c>
      <c r="U5" s="54">
        <v>-4.5</v>
      </c>
      <c r="V5" s="54">
        <f t="shared" ca="1" si="0"/>
        <v>5.3394283546965925E-2</v>
      </c>
      <c r="AA5" s="54">
        <v>5</v>
      </c>
      <c r="AB5" s="54" t="s">
        <v>186</v>
      </c>
    </row>
    <row r="6" spans="1:28" ht="13.5" thickBot="1" x14ac:dyDescent="0.25">
      <c r="D6" s="70" t="s">
        <v>44</v>
      </c>
      <c r="E6" s="71">
        <f ca="1">+(G18*O3-K18*O5+L18*O6)/O7</f>
        <v>1.3717185811437035E-3</v>
      </c>
      <c r="F6" s="72">
        <f ca="1">Q18*E7/O7</f>
        <v>5.8139455168306495E-4</v>
      </c>
      <c r="G6" s="73">
        <f>+B18/A18^2</f>
        <v>1E-8</v>
      </c>
      <c r="H6" s="64">
        <f ca="1">ABS(F6/E6)</f>
        <v>0.42384389894194857</v>
      </c>
      <c r="M6" s="74" t="s">
        <v>45</v>
      </c>
      <c r="N6" s="75" t="s">
        <v>46</v>
      </c>
      <c r="O6" s="75">
        <f ca="1">+C18*H18-F18*F18</f>
        <v>1272.1380361637312</v>
      </c>
      <c r="P6" s="54" t="s">
        <v>47</v>
      </c>
      <c r="U6" s="54">
        <v>-4</v>
      </c>
      <c r="V6" s="54">
        <f t="shared" ca="1" si="0"/>
        <v>4.5374606637983199E-2</v>
      </c>
      <c r="AA6" s="54">
        <v>6</v>
      </c>
      <c r="AB6" s="54" t="s">
        <v>189</v>
      </c>
    </row>
    <row r="7" spans="1:28" x14ac:dyDescent="0.2">
      <c r="D7" s="55" t="s">
        <v>48</v>
      </c>
      <c r="E7" s="76">
        <f ca="1">SQRT(N18/(B15-3))</f>
        <v>3.1383906773700225E-3</v>
      </c>
      <c r="G7" s="77">
        <f>+B22</f>
        <v>1.708899999721325E-2</v>
      </c>
      <c r="M7" s="56" t="s">
        <v>49</v>
      </c>
      <c r="N7" s="54" t="s">
        <v>50</v>
      </c>
      <c r="O7" s="54">
        <f ca="1">+C18*O1-F18*O2+H18*O3</f>
        <v>15064.308914507943</v>
      </c>
      <c r="U7" s="54">
        <v>-3.5</v>
      </c>
      <c r="V7" s="54">
        <f t="shared" ca="1" si="0"/>
        <v>3.8040789019572328E-2</v>
      </c>
      <c r="AA7" s="54">
        <v>7</v>
      </c>
      <c r="AB7" s="54" t="s">
        <v>415</v>
      </c>
    </row>
    <row r="8" spans="1:28" x14ac:dyDescent="0.2">
      <c r="A8" s="78">
        <v>21</v>
      </c>
      <c r="B8" s="54" t="s">
        <v>51</v>
      </c>
      <c r="C8" s="79">
        <v>21</v>
      </c>
      <c r="D8" s="55" t="s">
        <v>52</v>
      </c>
      <c r="F8" s="80">
        <f ca="1">CORREL(INDIRECT(E12):INDIRECT(E13),INDIRECT(M12):INDIRECT(M13))</f>
        <v>0.20868520456450343</v>
      </c>
      <c r="G8" s="76"/>
      <c r="K8" s="77"/>
      <c r="U8" s="54">
        <v>-3</v>
      </c>
      <c r="V8" s="54">
        <f t="shared" ca="1" si="0"/>
        <v>3.1392830691733306E-2</v>
      </c>
      <c r="AA8" s="54">
        <v>8</v>
      </c>
      <c r="AB8" s="54" t="s">
        <v>53</v>
      </c>
    </row>
    <row r="9" spans="1:28" x14ac:dyDescent="0.2">
      <c r="A9" s="78">
        <f>20+COUNT(A21:A1441)</f>
        <v>154</v>
      </c>
      <c r="B9" s="54" t="s">
        <v>54</v>
      </c>
      <c r="C9" s="79">
        <f>A9</f>
        <v>154</v>
      </c>
      <c r="E9" s="81">
        <f ca="1">E6*G6</f>
        <v>1.3717185811437035E-11</v>
      </c>
      <c r="F9" s="82">
        <f ca="1">H6</f>
        <v>0.42384389894194857</v>
      </c>
      <c r="G9" s="83">
        <f ca="1">F8</f>
        <v>0.20868520456450343</v>
      </c>
      <c r="K9" s="77"/>
      <c r="U9" s="54">
        <v>-2.5</v>
      </c>
      <c r="V9" s="54">
        <f t="shared" ca="1" si="0"/>
        <v>2.5430731654466139E-2</v>
      </c>
      <c r="AA9" s="54">
        <v>9</v>
      </c>
      <c r="AB9" s="54" t="s">
        <v>150</v>
      </c>
    </row>
    <row r="10" spans="1:28" x14ac:dyDescent="0.2">
      <c r="A10" s="84" t="s">
        <v>95</v>
      </c>
      <c r="B10" s="85">
        <v>1.0105189999999999</v>
      </c>
      <c r="D10" s="54" t="s">
        <v>55</v>
      </c>
      <c r="E10" s="54">
        <f ca="1">2*E9*365.2422/B10</f>
        <v>9.9158850522910486E-9</v>
      </c>
      <c r="F10" s="54">
        <f ca="1">+F9*E10</f>
        <v>4.2027873820232259E-9</v>
      </c>
      <c r="G10" s="54" t="s">
        <v>56</v>
      </c>
      <c r="H10" s="98">
        <f ca="1">F10/E10</f>
        <v>0.42384389894194863</v>
      </c>
      <c r="U10" s="54">
        <v>-2</v>
      </c>
      <c r="V10" s="54">
        <f t="shared" ca="1" si="0"/>
        <v>2.015449190777082E-2</v>
      </c>
      <c r="AA10" s="54">
        <v>10</v>
      </c>
      <c r="AB10" s="54" t="s">
        <v>57</v>
      </c>
    </row>
    <row r="11" spans="1:28" x14ac:dyDescent="0.2">
      <c r="U11" s="54">
        <v>-1.5</v>
      </c>
      <c r="V11" s="54">
        <f t="shared" ca="1" si="0"/>
        <v>1.5564111451647355E-2</v>
      </c>
      <c r="AA11" s="54">
        <v>11</v>
      </c>
      <c r="AB11" s="54" t="s">
        <v>58</v>
      </c>
    </row>
    <row r="12" spans="1:28" x14ac:dyDescent="0.2">
      <c r="C12" s="86" t="str">
        <f t="shared" ref="C12:Q13" si="1">C$15&amp;$C8</f>
        <v>C21</v>
      </c>
      <c r="D12" s="86" t="str">
        <f t="shared" si="1"/>
        <v>D21</v>
      </c>
      <c r="E12" s="86" t="str">
        <f t="shared" si="1"/>
        <v>E21</v>
      </c>
      <c r="F12" s="86" t="str">
        <f t="shared" si="1"/>
        <v>F21</v>
      </c>
      <c r="G12" s="86" t="str">
        <f t="shared" ref="G12:Q12" si="2">G15&amp;$C8</f>
        <v>G21</v>
      </c>
      <c r="H12" s="86" t="str">
        <f t="shared" si="2"/>
        <v>H21</v>
      </c>
      <c r="I12" s="86" t="str">
        <f t="shared" si="2"/>
        <v>I21</v>
      </c>
      <c r="J12" s="86" t="str">
        <f t="shared" si="2"/>
        <v>J21</v>
      </c>
      <c r="K12" s="86" t="str">
        <f t="shared" si="2"/>
        <v>K21</v>
      </c>
      <c r="L12" s="86" t="str">
        <f t="shared" si="2"/>
        <v>L21</v>
      </c>
      <c r="M12" s="86" t="str">
        <f t="shared" si="2"/>
        <v>M21</v>
      </c>
      <c r="N12" s="86" t="str">
        <f t="shared" si="2"/>
        <v>N21</v>
      </c>
      <c r="O12" s="86" t="str">
        <f t="shared" si="2"/>
        <v>O21</v>
      </c>
      <c r="P12" s="86" t="str">
        <f t="shared" si="2"/>
        <v>P21</v>
      </c>
      <c r="Q12" s="86" t="str">
        <f t="shared" si="2"/>
        <v>Q21</v>
      </c>
      <c r="U12" s="54">
        <v>-1</v>
      </c>
      <c r="V12" s="54">
        <f t="shared" ca="1" si="0"/>
        <v>1.1659590286095742E-2</v>
      </c>
      <c r="AA12" s="54">
        <v>12</v>
      </c>
      <c r="AB12" s="54" t="s">
        <v>59</v>
      </c>
    </row>
    <row r="13" spans="1:28" x14ac:dyDescent="0.2">
      <c r="C13" s="86" t="str">
        <f t="shared" si="1"/>
        <v>C154</v>
      </c>
      <c r="D13" s="86" t="str">
        <f t="shared" si="1"/>
        <v>D154</v>
      </c>
      <c r="E13" s="86" t="str">
        <f t="shared" si="1"/>
        <v>E154</v>
      </c>
      <c r="F13" s="86" t="str">
        <f t="shared" si="1"/>
        <v>F154</v>
      </c>
      <c r="G13" s="86" t="str">
        <f t="shared" si="1"/>
        <v>G154</v>
      </c>
      <c r="H13" s="86" t="str">
        <f t="shared" si="1"/>
        <v>H154</v>
      </c>
      <c r="I13" s="86" t="str">
        <f t="shared" si="1"/>
        <v>I154</v>
      </c>
      <c r="J13" s="86" t="str">
        <f t="shared" si="1"/>
        <v>J154</v>
      </c>
      <c r="K13" s="86" t="str">
        <f t="shared" si="1"/>
        <v>K154</v>
      </c>
      <c r="L13" s="86" t="str">
        <f t="shared" si="1"/>
        <v>L154</v>
      </c>
      <c r="M13" s="86" t="str">
        <f t="shared" si="1"/>
        <v>M154</v>
      </c>
      <c r="N13" s="86" t="str">
        <f t="shared" si="1"/>
        <v>N154</v>
      </c>
      <c r="O13" s="86" t="str">
        <f t="shared" si="1"/>
        <v>O154</v>
      </c>
      <c r="P13" s="86" t="str">
        <f t="shared" si="1"/>
        <v>P154</v>
      </c>
      <c r="Q13" s="86" t="str">
        <f t="shared" si="1"/>
        <v>Q154</v>
      </c>
      <c r="U13" s="54">
        <v>-0.5</v>
      </c>
      <c r="V13" s="54">
        <f t="shared" ca="1" si="0"/>
        <v>8.4409284111159819E-3</v>
      </c>
      <c r="AA13" s="54">
        <v>13</v>
      </c>
      <c r="AB13" s="54" t="s">
        <v>60</v>
      </c>
    </row>
    <row r="14" spans="1:28" x14ac:dyDescent="0.2">
      <c r="U14" s="54">
        <v>0</v>
      </c>
      <c r="V14" s="54">
        <f t="shared" ca="1" si="0"/>
        <v>5.908125826708072E-3</v>
      </c>
      <c r="AA14" s="54">
        <v>14</v>
      </c>
      <c r="AB14" s="54" t="s">
        <v>61</v>
      </c>
    </row>
    <row r="15" spans="1:28" x14ac:dyDescent="0.2">
      <c r="A15" s="55" t="s">
        <v>62</v>
      </c>
      <c r="B15" s="55">
        <f>C9-C8+1</f>
        <v>134</v>
      </c>
      <c r="C15" s="86" t="str">
        <f t="shared" ref="C15:Q15" si="3">VLOOKUP(C16,$AA1:$AB25,2,FALSE)</f>
        <v>C</v>
      </c>
      <c r="D15" s="86" t="str">
        <f t="shared" si="3"/>
        <v>D</v>
      </c>
      <c r="E15" s="86" t="str">
        <f t="shared" si="3"/>
        <v>E</v>
      </c>
      <c r="F15" s="86" t="str">
        <f t="shared" si="3"/>
        <v>F</v>
      </c>
      <c r="G15" s="86" t="str">
        <f t="shared" si="3"/>
        <v>G</v>
      </c>
      <c r="H15" s="86" t="str">
        <f t="shared" si="3"/>
        <v>H</v>
      </c>
      <c r="I15" s="86" t="str">
        <f t="shared" si="3"/>
        <v>I</v>
      </c>
      <c r="J15" s="86" t="str">
        <f t="shared" si="3"/>
        <v>J</v>
      </c>
      <c r="K15" s="86" t="str">
        <f t="shared" si="3"/>
        <v>K</v>
      </c>
      <c r="L15" s="86" t="str">
        <f t="shared" si="3"/>
        <v>L</v>
      </c>
      <c r="M15" s="86" t="str">
        <f t="shared" si="3"/>
        <v>M</v>
      </c>
      <c r="N15" s="86" t="str">
        <f t="shared" si="3"/>
        <v>N</v>
      </c>
      <c r="O15" s="86" t="str">
        <f t="shared" si="3"/>
        <v>O</v>
      </c>
      <c r="P15" s="86" t="str">
        <f t="shared" si="3"/>
        <v>P</v>
      </c>
      <c r="Q15" s="86" t="str">
        <f t="shared" si="3"/>
        <v>Q</v>
      </c>
      <c r="U15" s="54">
        <v>0.5</v>
      </c>
      <c r="V15" s="54">
        <f t="shared" ca="1" si="0"/>
        <v>4.0611825328720139E-3</v>
      </c>
      <c r="AA15" s="54">
        <v>15</v>
      </c>
      <c r="AB15" s="54" t="s">
        <v>63</v>
      </c>
    </row>
    <row r="16" spans="1:28" x14ac:dyDescent="0.2">
      <c r="A16" s="86"/>
      <c r="C16" s="86">
        <f>COLUMN()</f>
        <v>3</v>
      </c>
      <c r="D16" s="86">
        <f>COLUMN()</f>
        <v>4</v>
      </c>
      <c r="E16" s="86">
        <f>COLUMN()</f>
        <v>5</v>
      </c>
      <c r="F16" s="86">
        <f>COLUMN()</f>
        <v>6</v>
      </c>
      <c r="G16" s="86">
        <f>COLUMN()</f>
        <v>7</v>
      </c>
      <c r="H16" s="86">
        <f>COLUMN()</f>
        <v>8</v>
      </c>
      <c r="I16" s="86">
        <f>COLUMN()</f>
        <v>9</v>
      </c>
      <c r="J16" s="86">
        <f>COLUMN()</f>
        <v>10</v>
      </c>
      <c r="K16" s="86">
        <f>COLUMN()</f>
        <v>11</v>
      </c>
      <c r="L16" s="86">
        <f>COLUMN()</f>
        <v>12</v>
      </c>
      <c r="M16" s="86">
        <f>COLUMN()</f>
        <v>13</v>
      </c>
      <c r="N16" s="86">
        <f>COLUMN()</f>
        <v>14</v>
      </c>
      <c r="O16" s="86">
        <f>COLUMN()</f>
        <v>15</v>
      </c>
      <c r="P16" s="86">
        <f>COLUMN()</f>
        <v>16</v>
      </c>
      <c r="Q16" s="86">
        <f>COLUMN()</f>
        <v>17</v>
      </c>
      <c r="U16" s="54">
        <v>1</v>
      </c>
      <c r="V16" s="54">
        <f t="shared" ca="1" si="0"/>
        <v>2.9000985296078084E-3</v>
      </c>
      <c r="AA16" s="54">
        <v>16</v>
      </c>
      <c r="AB16" s="54" t="s">
        <v>191</v>
      </c>
    </row>
    <row r="17" spans="1:28" x14ac:dyDescent="0.2">
      <c r="A17" s="55" t="s">
        <v>64</v>
      </c>
      <c r="U17" s="54">
        <v>1.5</v>
      </c>
      <c r="V17" s="54">
        <f t="shared" ca="1" si="0"/>
        <v>2.4248738169154547E-3</v>
      </c>
      <c r="AA17" s="54">
        <v>17</v>
      </c>
      <c r="AB17" s="54" t="s">
        <v>65</v>
      </c>
    </row>
    <row r="18" spans="1:28" x14ac:dyDescent="0.2">
      <c r="A18" s="87">
        <v>10000</v>
      </c>
      <c r="B18" s="87">
        <v>1</v>
      </c>
      <c r="C18" s="54">
        <f ca="1">SUM(INDIRECT(C12):INDIRECT(C13))</f>
        <v>67.400000000000006</v>
      </c>
      <c r="D18" s="88">
        <f ca="1">SUM(INDIRECT(D12):INDIRECT(D13))</f>
        <v>158.38319999999999</v>
      </c>
      <c r="E18" s="88">
        <f ca="1">SUM(INDIRECT(E12):INDIRECT(E13))</f>
        <v>0.39129200041497825</v>
      </c>
      <c r="F18" s="55">
        <f ca="1">SUM(INDIRECT(F12):INDIRECT(F13))</f>
        <v>103.92991500000001</v>
      </c>
      <c r="G18" s="55">
        <f ca="1">SUM(INDIRECT(G12):INDIRECT(G13))</f>
        <v>0.18874115020589671</v>
      </c>
      <c r="H18" s="55">
        <f ca="1">SUM(INDIRECT(H12):INDIRECT(H13))</f>
        <v>179.13301584675008</v>
      </c>
      <c r="I18" s="55">
        <f ca="1">SUM(INDIRECT(I12):INDIRECT(I13))</f>
        <v>322.70801467841954</v>
      </c>
      <c r="J18" s="55">
        <f ca="1">SUM(INDIRECT(J12):INDIRECT(J13))</f>
        <v>602.43110454557097</v>
      </c>
      <c r="K18" s="55">
        <f ca="1">SUM(INDIRECT(K12):INDIRECT(K13))</f>
        <v>0.27213850718519267</v>
      </c>
      <c r="L18" s="55">
        <f ca="1">SUM(INDIRECT(L12):INDIRECT(L13))</f>
        <v>0.47132724014018162</v>
      </c>
      <c r="N18" s="54">
        <f ca="1">SUM(INDIRECT(N12):INDIRECT(N13))</f>
        <v>1.2902839817382017E-3</v>
      </c>
      <c r="O18" s="54">
        <f ca="1">SQRT(SUM(INDIRECT(O12):INDIRECT(O13)))</f>
        <v>3400.8579348814051</v>
      </c>
      <c r="P18" s="54">
        <f ca="1">SQRT(SUM(INDIRECT(P12):INDIRECT(P13)))</f>
        <v>5665.6061326112549</v>
      </c>
      <c r="Q18" s="54">
        <f ca="1">SQRT(SUM(INDIRECT(Q12):INDIRECT(Q13)))</f>
        <v>2790.7000842562475</v>
      </c>
      <c r="U18" s="54">
        <v>2</v>
      </c>
      <c r="V18" s="54">
        <f t="shared" ca="1" si="0"/>
        <v>2.6355083947949519E-3</v>
      </c>
      <c r="AA18" s="54">
        <v>18</v>
      </c>
      <c r="AB18" s="54" t="s">
        <v>508</v>
      </c>
    </row>
    <row r="19" spans="1:28" x14ac:dyDescent="0.2">
      <c r="A19" s="89" t="s">
        <v>66</v>
      </c>
      <c r="F19" s="90" t="s">
        <v>67</v>
      </c>
      <c r="G19" s="90" t="s">
        <v>68</v>
      </c>
      <c r="H19" s="90" t="s">
        <v>69</v>
      </c>
      <c r="I19" s="90" t="s">
        <v>70</v>
      </c>
      <c r="J19" s="90" t="s">
        <v>71</v>
      </c>
      <c r="K19" s="90" t="s">
        <v>72</v>
      </c>
      <c r="L19" s="90" t="s">
        <v>73</v>
      </c>
      <c r="M19" s="91"/>
      <c r="N19" s="91"/>
      <c r="O19" s="91"/>
      <c r="P19" s="91"/>
      <c r="Q19" s="91"/>
      <c r="U19" s="54">
        <v>2.5</v>
      </c>
      <c r="V19" s="54">
        <f t="shared" ca="1" si="0"/>
        <v>3.5320022632463009E-3</v>
      </c>
      <c r="AA19" s="54">
        <v>19</v>
      </c>
      <c r="AB19" s="54" t="s">
        <v>88</v>
      </c>
    </row>
    <row r="20" spans="1:28" ht="15" thickBot="1" x14ac:dyDescent="0.25">
      <c r="A20" s="57" t="s">
        <v>607</v>
      </c>
      <c r="B20" s="57" t="s">
        <v>608</v>
      </c>
      <c r="C20" s="57" t="s">
        <v>74</v>
      </c>
      <c r="D20" s="57" t="s">
        <v>607</v>
      </c>
      <c r="E20" s="57" t="s">
        <v>608</v>
      </c>
      <c r="F20" s="57" t="s">
        <v>75</v>
      </c>
      <c r="G20" s="57" t="s">
        <v>76</v>
      </c>
      <c r="H20" s="57" t="s">
        <v>83</v>
      </c>
      <c r="I20" s="57" t="s">
        <v>84</v>
      </c>
      <c r="J20" s="57" t="s">
        <v>85</v>
      </c>
      <c r="K20" s="57" t="s">
        <v>77</v>
      </c>
      <c r="L20" s="57" t="s">
        <v>86</v>
      </c>
      <c r="M20" s="58" t="s">
        <v>18</v>
      </c>
      <c r="N20" s="57" t="s">
        <v>87</v>
      </c>
      <c r="O20" s="57" t="s">
        <v>78</v>
      </c>
      <c r="P20" s="57" t="s">
        <v>79</v>
      </c>
      <c r="Q20" s="57" t="s">
        <v>80</v>
      </c>
      <c r="R20" s="59" t="s">
        <v>81</v>
      </c>
      <c r="U20" s="54">
        <v>3</v>
      </c>
      <c r="V20" s="54">
        <f t="shared" ca="1" si="0"/>
        <v>5.1143554222695033E-3</v>
      </c>
      <c r="AA20" s="54">
        <v>20</v>
      </c>
      <c r="AB20" s="54" t="s">
        <v>89</v>
      </c>
    </row>
    <row r="21" spans="1:28" x14ac:dyDescent="0.2">
      <c r="A21" s="92">
        <v>-9328</v>
      </c>
      <c r="B21" s="92">
        <v>1.2232000000949483E-2</v>
      </c>
      <c r="C21" s="93">
        <v>0.1</v>
      </c>
      <c r="D21" s="94">
        <f t="shared" ref="D21:D52" si="4">A21/A$18</f>
        <v>-0.93279999999999996</v>
      </c>
      <c r="E21" s="94">
        <f t="shared" ref="E21:E52" si="5">B21/B$18</f>
        <v>1.2232000000949483E-2</v>
      </c>
      <c r="F21" s="78">
        <f t="shared" ref="F21:F52" si="6">$C21*D21</f>
        <v>-9.3280000000000002E-2</v>
      </c>
      <c r="G21" s="78">
        <f t="shared" ref="G21:G52" si="7">$C21*E21</f>
        <v>1.2232000000949484E-3</v>
      </c>
      <c r="H21" s="78">
        <f t="shared" ref="H21:H52" si="8">C21*D21*D21</f>
        <v>8.7011584000000003E-2</v>
      </c>
      <c r="I21" s="78">
        <f t="shared" ref="I21:I52" si="9">C21*D21*D21*D21</f>
        <v>-8.1164405555200006E-2</v>
      </c>
      <c r="J21" s="78">
        <f t="shared" ref="J21:J52" si="10">C21*D21*D21*D21*D21</f>
        <v>7.5710157501890557E-2</v>
      </c>
      <c r="K21" s="78">
        <f t="shared" ref="K21:K52" si="11">C21*E21*D21</f>
        <v>-1.1410009600885678E-3</v>
      </c>
      <c r="L21" s="78">
        <f t="shared" ref="L21:L52" si="12">C21*E21*D21*D21</f>
        <v>1.0643256955706159E-3</v>
      </c>
      <c r="M21" s="78">
        <f t="shared" ref="M21:M52" ca="1" si="13">+E$4+E$5*D21+E$6*D21^2</f>
        <v>1.1187106847409506E-2</v>
      </c>
      <c r="N21" s="78">
        <f t="shared" ref="N21:N52" ca="1" si="14">C21*(M21-E21)^2</f>
        <v>1.0918017023147191E-7</v>
      </c>
      <c r="O21" s="95">
        <f t="shared" ref="O21:O52" ca="1" si="15">(C21*O$1-O$2*F21+O$3*H21)^2</f>
        <v>905738.76185296208</v>
      </c>
      <c r="P21" s="78">
        <f t="shared" ref="P21:P52" ca="1" si="16">(-C21*O$2+O$4*F21-O$5*H21)^2</f>
        <v>2393899.826327818</v>
      </c>
      <c r="Q21" s="78">
        <f t="shared" ref="Q21:Q52" ca="1" si="17">+(C21*O$3-F21*O$5+H21*O$6)^2</f>
        <v>300301.13978868444</v>
      </c>
      <c r="R21" s="54">
        <f t="shared" ref="R21:R52" ca="1" si="18">+E21-M21</f>
        <v>1.0448931535399775E-3</v>
      </c>
      <c r="U21" s="54">
        <v>3.5</v>
      </c>
      <c r="V21" s="54">
        <f t="shared" ca="1" si="0"/>
        <v>7.3825678718645576E-3</v>
      </c>
      <c r="AA21" s="54">
        <v>21</v>
      </c>
      <c r="AB21" s="54" t="s">
        <v>90</v>
      </c>
    </row>
    <row r="22" spans="1:28" x14ac:dyDescent="0.2">
      <c r="A22" s="92">
        <v>-9031</v>
      </c>
      <c r="B22" s="92">
        <v>1.708899999721325E-2</v>
      </c>
      <c r="C22" s="92">
        <v>0.1</v>
      </c>
      <c r="D22" s="94">
        <f t="shared" si="4"/>
        <v>-0.90310000000000001</v>
      </c>
      <c r="E22" s="94">
        <f t="shared" si="5"/>
        <v>1.708899999721325E-2</v>
      </c>
      <c r="F22" s="78">
        <f t="shared" si="6"/>
        <v>-9.0310000000000001E-2</v>
      </c>
      <c r="G22" s="78">
        <f t="shared" si="7"/>
        <v>1.7088999997213251E-3</v>
      </c>
      <c r="H22" s="78">
        <f t="shared" si="8"/>
        <v>8.1558960999999999E-2</v>
      </c>
      <c r="I22" s="78">
        <f t="shared" si="9"/>
        <v>-7.3655897679099996E-2</v>
      </c>
      <c r="J22" s="78">
        <f t="shared" si="10"/>
        <v>6.6518641193995212E-2</v>
      </c>
      <c r="K22" s="78">
        <f t="shared" si="11"/>
        <v>-1.5433075897483288E-3</v>
      </c>
      <c r="L22" s="78">
        <f t="shared" si="12"/>
        <v>1.3937610843017157E-3</v>
      </c>
      <c r="M22" s="78">
        <f t="shared" ca="1" si="13"/>
        <v>1.0982233751974945E-2</v>
      </c>
      <c r="N22" s="78">
        <f t="shared" ca="1" si="14"/>
        <v>3.7292593973981949E-6</v>
      </c>
      <c r="O22" s="95">
        <f t="shared" ca="1" si="15"/>
        <v>864025.9130203278</v>
      </c>
      <c r="P22" s="78">
        <f t="shared" ca="1" si="16"/>
        <v>2264569.5503226025</v>
      </c>
      <c r="Q22" s="78">
        <f t="shared" ca="1" si="17"/>
        <v>282763.56634463463</v>
      </c>
      <c r="R22" s="54">
        <f t="shared" ca="1" si="18"/>
        <v>6.1067662452383049E-3</v>
      </c>
      <c r="U22" s="54">
        <v>4</v>
      </c>
      <c r="V22" s="54">
        <f t="shared" ca="1" si="0"/>
        <v>1.033663961203146E-2</v>
      </c>
      <c r="AA22" s="54">
        <v>22</v>
      </c>
      <c r="AB22" s="54" t="s">
        <v>192</v>
      </c>
    </row>
    <row r="23" spans="1:28" x14ac:dyDescent="0.2">
      <c r="A23" s="92">
        <v>-8654</v>
      </c>
      <c r="B23" s="92">
        <v>1.0426000004372327E-2</v>
      </c>
      <c r="C23" s="92">
        <v>0.1</v>
      </c>
      <c r="D23" s="94">
        <f t="shared" si="4"/>
        <v>-0.86539999999999995</v>
      </c>
      <c r="E23" s="94">
        <f t="shared" si="5"/>
        <v>1.0426000004372327E-2</v>
      </c>
      <c r="F23" s="78">
        <f t="shared" si="6"/>
        <v>-8.6540000000000006E-2</v>
      </c>
      <c r="G23" s="78">
        <f t="shared" si="7"/>
        <v>1.0426000004372328E-3</v>
      </c>
      <c r="H23" s="78">
        <f t="shared" si="8"/>
        <v>7.4891715999999997E-2</v>
      </c>
      <c r="I23" s="78">
        <f t="shared" si="9"/>
        <v>-6.48112910264E-2</v>
      </c>
      <c r="J23" s="78">
        <f t="shared" si="10"/>
        <v>5.6087691254246556E-2</v>
      </c>
      <c r="K23" s="78">
        <f t="shared" si="11"/>
        <v>-9.0226604037838118E-4</v>
      </c>
      <c r="L23" s="78">
        <f t="shared" si="12"/>
        <v>7.8082103134345107E-4</v>
      </c>
      <c r="M23" s="78">
        <f t="shared" ca="1" si="13"/>
        <v>1.0725661493849773E-2</v>
      </c>
      <c r="N23" s="78">
        <f t="shared" ca="1" si="14"/>
        <v>8.9797008275841546E-9</v>
      </c>
      <c r="O23" s="95">
        <f t="shared" ca="1" si="15"/>
        <v>813158.06488637847</v>
      </c>
      <c r="P23" s="78">
        <f t="shared" ca="1" si="16"/>
        <v>2107886.4787915419</v>
      </c>
      <c r="Q23" s="78">
        <f t="shared" ca="1" si="17"/>
        <v>261592.5594793674</v>
      </c>
      <c r="R23" s="54">
        <f t="shared" ca="1" si="18"/>
        <v>-2.996614894774461E-4</v>
      </c>
      <c r="U23" s="54">
        <v>4.5</v>
      </c>
      <c r="V23" s="54">
        <f t="shared" ca="1" si="0"/>
        <v>1.3976570642770218E-2</v>
      </c>
      <c r="AA23" s="54">
        <v>23</v>
      </c>
      <c r="AB23" s="54" t="s">
        <v>606</v>
      </c>
    </row>
    <row r="24" spans="1:28" x14ac:dyDescent="0.2">
      <c r="A24" s="92">
        <v>-6762</v>
      </c>
      <c r="B24" s="92">
        <v>7.4779999995371327E-3</v>
      </c>
      <c r="C24" s="92">
        <v>0.1</v>
      </c>
      <c r="D24" s="94">
        <f t="shared" si="4"/>
        <v>-0.67620000000000002</v>
      </c>
      <c r="E24" s="94">
        <f t="shared" si="5"/>
        <v>7.4779999995371327E-3</v>
      </c>
      <c r="F24" s="78">
        <f t="shared" si="6"/>
        <v>-6.762E-2</v>
      </c>
      <c r="G24" s="78">
        <f t="shared" si="7"/>
        <v>7.4779999995371331E-4</v>
      </c>
      <c r="H24" s="78">
        <f t="shared" si="8"/>
        <v>4.5724644000000002E-2</v>
      </c>
      <c r="I24" s="78">
        <f t="shared" si="9"/>
        <v>-3.0919004272800001E-2</v>
      </c>
      <c r="J24" s="78">
        <f t="shared" si="10"/>
        <v>2.0907430689267363E-2</v>
      </c>
      <c r="K24" s="78">
        <f t="shared" si="11"/>
        <v>-5.0566235996870094E-4</v>
      </c>
      <c r="L24" s="78">
        <f t="shared" si="12"/>
        <v>3.4192888781083556E-4</v>
      </c>
      <c r="M24" s="78">
        <f t="shared" ca="1" si="13"/>
        <v>9.4969234274864516E-3</v>
      </c>
      <c r="N24" s="78">
        <f t="shared" ca="1" si="14"/>
        <v>4.0760518079226292E-7</v>
      </c>
      <c r="O24" s="95">
        <f t="shared" ca="1" si="15"/>
        <v>590711.49385676137</v>
      </c>
      <c r="P24" s="78">
        <f t="shared" ca="1" si="16"/>
        <v>1438466.3411247495</v>
      </c>
      <c r="Q24" s="78">
        <f t="shared" ca="1" si="17"/>
        <v>172287.86782980053</v>
      </c>
      <c r="R24" s="54">
        <f t="shared" ca="1" si="18"/>
        <v>-2.0189234279493189E-3</v>
      </c>
      <c r="U24" s="54">
        <v>5</v>
      </c>
      <c r="V24" s="54">
        <f t="shared" ca="1" si="0"/>
        <v>1.8302360964080826E-2</v>
      </c>
      <c r="AA24" s="54">
        <v>24</v>
      </c>
      <c r="AB24" s="54" t="s">
        <v>607</v>
      </c>
    </row>
    <row r="25" spans="1:28" x14ac:dyDescent="0.2">
      <c r="A25" s="92">
        <v>-421.5</v>
      </c>
      <c r="B25" s="92">
        <v>1.2758500008203555E-2</v>
      </c>
      <c r="C25" s="92">
        <v>0.1</v>
      </c>
      <c r="D25" s="94">
        <f t="shared" si="4"/>
        <v>-4.215E-2</v>
      </c>
      <c r="E25" s="94">
        <f t="shared" si="5"/>
        <v>1.2758500008203555E-2</v>
      </c>
      <c r="F25" s="78">
        <f t="shared" si="6"/>
        <v>-4.215E-3</v>
      </c>
      <c r="G25" s="78">
        <f t="shared" si="7"/>
        <v>1.2758500008203555E-3</v>
      </c>
      <c r="H25" s="78">
        <f t="shared" si="8"/>
        <v>1.7766225000000001E-4</v>
      </c>
      <c r="I25" s="78">
        <f t="shared" si="9"/>
        <v>-7.4884638375000005E-6</v>
      </c>
      <c r="J25" s="78">
        <f t="shared" si="10"/>
        <v>3.1563875075062504E-7</v>
      </c>
      <c r="K25" s="78">
        <f t="shared" si="11"/>
        <v>-5.3777077534577984E-5</v>
      </c>
      <c r="L25" s="78">
        <f t="shared" si="12"/>
        <v>2.266703818082462E-6</v>
      </c>
      <c r="M25" s="78">
        <f t="shared" ca="1" si="13"/>
        <v>6.0951691415709833E-3</v>
      </c>
      <c r="N25" s="78">
        <f t="shared" ca="1" si="14"/>
        <v>4.439997823821838E-6</v>
      </c>
      <c r="O25" s="95">
        <f t="shared" ca="1" si="15"/>
        <v>158392.78688084689</v>
      </c>
      <c r="P25" s="78">
        <f t="shared" ca="1" si="16"/>
        <v>267024.01555903867</v>
      </c>
      <c r="Q25" s="78">
        <f t="shared" ca="1" si="17"/>
        <v>25112.911715717037</v>
      </c>
      <c r="R25" s="54">
        <f t="shared" ca="1" si="18"/>
        <v>6.6633308666325716E-3</v>
      </c>
      <c r="U25" s="54">
        <v>5.5</v>
      </c>
      <c r="V25" s="54">
        <f t="shared" ca="1" si="0"/>
        <v>2.3314010575963287E-2</v>
      </c>
      <c r="AA25" s="54">
        <v>26</v>
      </c>
      <c r="AB25" s="54" t="s">
        <v>609</v>
      </c>
    </row>
    <row r="26" spans="1:28" x14ac:dyDescent="0.2">
      <c r="A26" s="92">
        <v>-419.5</v>
      </c>
      <c r="B26" s="92">
        <v>-8.2794999980251305E-3</v>
      </c>
      <c r="C26" s="92">
        <v>0.1</v>
      </c>
      <c r="D26" s="94">
        <f t="shared" si="4"/>
        <v>-4.1950000000000001E-2</v>
      </c>
      <c r="E26" s="94">
        <f t="shared" si="5"/>
        <v>-8.2794999980251305E-3</v>
      </c>
      <c r="F26" s="78">
        <f t="shared" si="6"/>
        <v>-4.1949999999999999E-3</v>
      </c>
      <c r="G26" s="78">
        <f t="shared" si="7"/>
        <v>-8.2794999980251305E-4</v>
      </c>
      <c r="H26" s="78">
        <f t="shared" si="8"/>
        <v>1.7598025000000001E-4</v>
      </c>
      <c r="I26" s="78">
        <f t="shared" si="9"/>
        <v>-7.3823714875000004E-6</v>
      </c>
      <c r="J26" s="78">
        <f t="shared" si="10"/>
        <v>3.0969048390062501E-7</v>
      </c>
      <c r="K26" s="78">
        <f t="shared" si="11"/>
        <v>3.4732502491715425E-5</v>
      </c>
      <c r="L26" s="78">
        <f t="shared" si="12"/>
        <v>-1.4570284795274621E-6</v>
      </c>
      <c r="M26" s="78">
        <f t="shared" ca="1" si="13"/>
        <v>6.0942701200887997E-3</v>
      </c>
      <c r="N26" s="78">
        <f t="shared" ca="1" si="14"/>
        <v>2.0660526740838493E-5</v>
      </c>
      <c r="O26" s="95">
        <f t="shared" ca="1" si="15"/>
        <v>158314.39446486256</v>
      </c>
      <c r="P26" s="78">
        <f t="shared" ca="1" si="16"/>
        <v>266842.59237127478</v>
      </c>
      <c r="Q26" s="78">
        <f t="shared" ca="1" si="17"/>
        <v>25092.376688961249</v>
      </c>
      <c r="R26" s="54">
        <f t="shared" ca="1" si="18"/>
        <v>-1.4373770118113929E-2</v>
      </c>
      <c r="U26" s="54">
        <v>6</v>
      </c>
      <c r="V26" s="54">
        <f t="shared" ca="1" si="0"/>
        <v>2.9011519478417597E-2</v>
      </c>
    </row>
    <row r="27" spans="1:28" x14ac:dyDescent="0.2">
      <c r="A27" s="92">
        <v>-4</v>
      </c>
      <c r="B27" s="92">
        <v>1.6075999999884516E-2</v>
      </c>
      <c r="C27" s="92">
        <v>0.1</v>
      </c>
      <c r="D27" s="94">
        <f t="shared" si="4"/>
        <v>-4.0000000000000002E-4</v>
      </c>
      <c r="E27" s="94">
        <f t="shared" si="5"/>
        <v>1.6075999999884516E-2</v>
      </c>
      <c r="F27" s="78">
        <f t="shared" si="6"/>
        <v>-4.0000000000000003E-5</v>
      </c>
      <c r="G27" s="78">
        <f t="shared" si="7"/>
        <v>1.6075999999884518E-3</v>
      </c>
      <c r="H27" s="78">
        <f t="shared" si="8"/>
        <v>1.6000000000000001E-8</v>
      </c>
      <c r="I27" s="78">
        <f t="shared" si="9"/>
        <v>-6.400000000000001E-12</v>
      </c>
      <c r="J27" s="78">
        <f t="shared" si="10"/>
        <v>2.5600000000000006E-15</v>
      </c>
      <c r="K27" s="78">
        <f t="shared" si="11"/>
        <v>-6.4303999999538078E-7</v>
      </c>
      <c r="L27" s="78">
        <f t="shared" si="12"/>
        <v>2.5721599999815232E-10</v>
      </c>
      <c r="M27" s="78">
        <f t="shared" ca="1" si="13"/>
        <v>5.9098779445343422E-3</v>
      </c>
      <c r="N27" s="78">
        <f t="shared" ca="1" si="14"/>
        <v>1.0335003764427724E-5</v>
      </c>
      <c r="O27" s="95">
        <f t="shared" ca="1" si="15"/>
        <v>142639.10605762087</v>
      </c>
      <c r="P27" s="78">
        <f t="shared" ca="1" si="16"/>
        <v>231010.98088235213</v>
      </c>
      <c r="Q27" s="78">
        <f t="shared" ca="1" si="17"/>
        <v>21072.374056164321</v>
      </c>
      <c r="R27" s="54">
        <f t="shared" ca="1" si="18"/>
        <v>1.0166122055350174E-2</v>
      </c>
      <c r="U27" s="54">
        <v>6.5</v>
      </c>
      <c r="V27" s="54">
        <f t="shared" ca="1" si="0"/>
        <v>3.5394887671443762E-2</v>
      </c>
    </row>
    <row r="28" spans="1:28" x14ac:dyDescent="0.2">
      <c r="A28" s="92">
        <v>-2</v>
      </c>
      <c r="B28" s="92">
        <v>-1.9961999998486135E-2</v>
      </c>
      <c r="C28" s="92">
        <v>0.1</v>
      </c>
      <c r="D28" s="94">
        <f t="shared" si="4"/>
        <v>-2.0000000000000001E-4</v>
      </c>
      <c r="E28" s="94">
        <f t="shared" si="5"/>
        <v>-1.9961999998486135E-2</v>
      </c>
      <c r="F28" s="78">
        <f t="shared" si="6"/>
        <v>-2.0000000000000002E-5</v>
      </c>
      <c r="G28" s="78">
        <f t="shared" si="7"/>
        <v>-1.9961999998486138E-3</v>
      </c>
      <c r="H28" s="78">
        <f t="shared" si="8"/>
        <v>4.0000000000000002E-9</v>
      </c>
      <c r="I28" s="78">
        <f t="shared" si="9"/>
        <v>-8.0000000000000013E-13</v>
      </c>
      <c r="J28" s="78">
        <f t="shared" si="10"/>
        <v>1.6000000000000004E-16</v>
      </c>
      <c r="K28" s="78">
        <f t="shared" si="11"/>
        <v>3.9923999996972277E-7</v>
      </c>
      <c r="L28" s="78">
        <f t="shared" si="12"/>
        <v>-7.9847999993944556E-11</v>
      </c>
      <c r="M28" s="78">
        <f t="shared" ca="1" si="13"/>
        <v>5.9090018307524639E-3</v>
      </c>
      <c r="N28" s="78">
        <f t="shared" ca="1" si="14"/>
        <v>6.6930873564846692E-5</v>
      </c>
      <c r="O28" s="95">
        <f t="shared" ca="1" si="15"/>
        <v>142566.54374384502</v>
      </c>
      <c r="P28" s="78">
        <f t="shared" ca="1" si="16"/>
        <v>230847.26491666213</v>
      </c>
      <c r="Q28" s="78">
        <f t="shared" ca="1" si="17"/>
        <v>21054.180292494282</v>
      </c>
      <c r="R28" s="54">
        <f t="shared" ca="1" si="18"/>
        <v>-2.5871001829238599E-2</v>
      </c>
      <c r="U28" s="54">
        <v>7</v>
      </c>
      <c r="V28" s="54">
        <f t="shared" ca="1" si="0"/>
        <v>4.2464115155041782E-2</v>
      </c>
    </row>
    <row r="29" spans="1:28" x14ac:dyDescent="0.2">
      <c r="A29" s="92">
        <v>-1</v>
      </c>
      <c r="B29" s="92">
        <v>4.5190000018919818E-3</v>
      </c>
      <c r="C29" s="92">
        <v>0.1</v>
      </c>
      <c r="D29" s="94">
        <f t="shared" si="4"/>
        <v>-1E-4</v>
      </c>
      <c r="E29" s="94">
        <f t="shared" si="5"/>
        <v>4.5190000018919818E-3</v>
      </c>
      <c r="F29" s="78">
        <f t="shared" si="6"/>
        <v>-1.0000000000000001E-5</v>
      </c>
      <c r="G29" s="78">
        <f t="shared" si="7"/>
        <v>4.5190000018919819E-4</v>
      </c>
      <c r="H29" s="78">
        <f t="shared" si="8"/>
        <v>1.0000000000000001E-9</v>
      </c>
      <c r="I29" s="78">
        <f t="shared" si="9"/>
        <v>-1.0000000000000002E-13</v>
      </c>
      <c r="J29" s="78">
        <f t="shared" si="10"/>
        <v>1.0000000000000002E-17</v>
      </c>
      <c r="K29" s="78">
        <f t="shared" si="11"/>
        <v>-4.5190000018919821E-8</v>
      </c>
      <c r="L29" s="78">
        <f t="shared" si="12"/>
        <v>4.5190000018919822E-12</v>
      </c>
      <c r="M29" s="78">
        <f t="shared" ca="1" si="13"/>
        <v>5.9085638150130826E-3</v>
      </c>
      <c r="N29" s="78">
        <f t="shared" ca="1" si="14"/>
        <v>1.9308875907356533E-7</v>
      </c>
      <c r="O29" s="95">
        <f t="shared" ca="1" si="15"/>
        <v>142530.27279535969</v>
      </c>
      <c r="P29" s="78">
        <f t="shared" ca="1" si="16"/>
        <v>230765.43772699757</v>
      </c>
      <c r="Q29" s="78">
        <f t="shared" ca="1" si="17"/>
        <v>21045.087464542925</v>
      </c>
      <c r="R29" s="54">
        <f t="shared" ca="1" si="18"/>
        <v>-1.3895638131211007E-3</v>
      </c>
    </row>
    <row r="30" spans="1:28" x14ac:dyDescent="0.2">
      <c r="A30" s="92">
        <v>0</v>
      </c>
      <c r="B30" s="92">
        <v>-9.9999999656574801E-4</v>
      </c>
      <c r="C30" s="92">
        <v>0.1</v>
      </c>
      <c r="D30" s="94">
        <f t="shared" si="4"/>
        <v>0</v>
      </c>
      <c r="E30" s="94">
        <f t="shared" si="5"/>
        <v>-9.9999999656574801E-4</v>
      </c>
      <c r="F30" s="78">
        <f t="shared" si="6"/>
        <v>0</v>
      </c>
      <c r="G30" s="78">
        <f t="shared" si="7"/>
        <v>-9.9999999656574806E-5</v>
      </c>
      <c r="H30" s="78">
        <f t="shared" si="8"/>
        <v>0</v>
      </c>
      <c r="I30" s="78">
        <f t="shared" si="9"/>
        <v>0</v>
      </c>
      <c r="J30" s="78">
        <f t="shared" si="10"/>
        <v>0</v>
      </c>
      <c r="K30" s="78">
        <f t="shared" si="11"/>
        <v>0</v>
      </c>
      <c r="L30" s="78">
        <f t="shared" si="12"/>
        <v>0</v>
      </c>
      <c r="M30" s="78">
        <f t="shared" ca="1" si="13"/>
        <v>5.908125826708072E-3</v>
      </c>
      <c r="N30" s="78">
        <f t="shared" ca="1" si="14"/>
        <v>4.7722202390182596E-6</v>
      </c>
      <c r="O30" s="95">
        <f t="shared" ca="1" si="15"/>
        <v>142494.00865136145</v>
      </c>
      <c r="P30" s="78">
        <f t="shared" ca="1" si="16"/>
        <v>230683.63106185052</v>
      </c>
      <c r="Q30" s="78">
        <f t="shared" ca="1" si="17"/>
        <v>21035.997338542824</v>
      </c>
      <c r="R30" s="54">
        <f t="shared" ca="1" si="18"/>
        <v>-6.90812582327382E-3</v>
      </c>
    </row>
    <row r="31" spans="1:28" x14ac:dyDescent="0.2">
      <c r="A31" s="92">
        <v>0</v>
      </c>
      <c r="B31" s="92">
        <v>0</v>
      </c>
      <c r="C31" s="92">
        <v>0.1</v>
      </c>
      <c r="D31" s="94">
        <f t="shared" si="4"/>
        <v>0</v>
      </c>
      <c r="E31" s="94">
        <f t="shared" si="5"/>
        <v>0</v>
      </c>
      <c r="F31" s="78">
        <f t="shared" si="6"/>
        <v>0</v>
      </c>
      <c r="G31" s="78">
        <f t="shared" si="7"/>
        <v>0</v>
      </c>
      <c r="H31" s="78">
        <f t="shared" si="8"/>
        <v>0</v>
      </c>
      <c r="I31" s="78">
        <f t="shared" si="9"/>
        <v>0</v>
      </c>
      <c r="J31" s="78">
        <f t="shared" si="10"/>
        <v>0</v>
      </c>
      <c r="K31" s="78">
        <f t="shared" si="11"/>
        <v>0</v>
      </c>
      <c r="L31" s="78">
        <f t="shared" si="12"/>
        <v>0</v>
      </c>
      <c r="M31" s="78">
        <f t="shared" ca="1" si="13"/>
        <v>5.908125826708072E-3</v>
      </c>
      <c r="N31" s="78">
        <f t="shared" ca="1" si="14"/>
        <v>3.4905950784214944E-6</v>
      </c>
      <c r="O31" s="95">
        <f t="shared" ca="1" si="15"/>
        <v>142494.00865136145</v>
      </c>
      <c r="P31" s="78">
        <f t="shared" ca="1" si="16"/>
        <v>230683.63106185052</v>
      </c>
      <c r="Q31" s="78">
        <f t="shared" ca="1" si="17"/>
        <v>21035.997338542824</v>
      </c>
      <c r="R31" s="54">
        <f t="shared" ca="1" si="18"/>
        <v>-5.908125826708072E-3</v>
      </c>
    </row>
    <row r="32" spans="1:28" x14ac:dyDescent="0.2">
      <c r="A32" s="92">
        <v>2854</v>
      </c>
      <c r="B32" s="92">
        <v>1.5774000006786082E-2</v>
      </c>
      <c r="C32" s="92">
        <v>0.1</v>
      </c>
      <c r="D32" s="94">
        <f t="shared" si="4"/>
        <v>0.28539999999999999</v>
      </c>
      <c r="E32" s="94">
        <f t="shared" si="5"/>
        <v>1.5774000006786082E-2</v>
      </c>
      <c r="F32" s="78">
        <f t="shared" si="6"/>
        <v>2.8539999999999999E-2</v>
      </c>
      <c r="G32" s="78">
        <f t="shared" si="7"/>
        <v>1.5774000006786083E-3</v>
      </c>
      <c r="H32" s="78">
        <f t="shared" si="8"/>
        <v>8.1453159999999997E-3</v>
      </c>
      <c r="I32" s="78">
        <f t="shared" si="9"/>
        <v>2.3246731863999998E-3</v>
      </c>
      <c r="J32" s="78">
        <f t="shared" si="10"/>
        <v>6.6346172739855996E-4</v>
      </c>
      <c r="K32" s="78">
        <f t="shared" si="11"/>
        <v>4.5018996019367477E-4</v>
      </c>
      <c r="L32" s="78">
        <f t="shared" si="12"/>
        <v>1.2848421463927478E-4</v>
      </c>
      <c r="M32" s="78">
        <f t="shared" ca="1" si="13"/>
        <v>4.7698771661221148E-3</v>
      </c>
      <c r="N32" s="78">
        <f t="shared" ca="1" si="14"/>
        <v>1.2109071949242243E-5</v>
      </c>
      <c r="O32" s="95">
        <f t="shared" ca="1" si="15"/>
        <v>63615.57780754313</v>
      </c>
      <c r="P32" s="78">
        <f t="shared" ca="1" si="16"/>
        <v>69059.763663042089</v>
      </c>
      <c r="Q32" s="78">
        <f t="shared" ca="1" si="17"/>
        <v>4352.9886520930941</v>
      </c>
      <c r="R32" s="54">
        <f t="shared" ca="1" si="18"/>
        <v>1.1004122840663967E-2</v>
      </c>
    </row>
    <row r="33" spans="1:18" x14ac:dyDescent="0.2">
      <c r="A33" s="92">
        <v>2855</v>
      </c>
      <c r="B33" s="92">
        <v>-7.4499999755062163E-4</v>
      </c>
      <c r="C33" s="92">
        <v>0.1</v>
      </c>
      <c r="D33" s="94">
        <f t="shared" si="4"/>
        <v>0.28549999999999998</v>
      </c>
      <c r="E33" s="94">
        <f t="shared" si="5"/>
        <v>-7.4499999755062163E-4</v>
      </c>
      <c r="F33" s="78">
        <f t="shared" si="6"/>
        <v>2.8549999999999999E-2</v>
      </c>
      <c r="G33" s="78">
        <f t="shared" si="7"/>
        <v>-7.4499999755062163E-5</v>
      </c>
      <c r="H33" s="78">
        <f t="shared" si="8"/>
        <v>8.1510249999999992E-3</v>
      </c>
      <c r="I33" s="78">
        <f t="shared" si="9"/>
        <v>2.3271176374999995E-3</v>
      </c>
      <c r="J33" s="78">
        <f t="shared" si="10"/>
        <v>6.6439208550624984E-4</v>
      </c>
      <c r="K33" s="78">
        <f t="shared" si="11"/>
        <v>-2.1269749930070245E-5</v>
      </c>
      <c r="L33" s="78">
        <f t="shared" si="12"/>
        <v>-6.0725136050350545E-6</v>
      </c>
      <c r="M33" s="78">
        <f t="shared" ca="1" si="13"/>
        <v>4.7695175029480877E-3</v>
      </c>
      <c r="N33" s="78">
        <f t="shared" ca="1" si="14"/>
        <v>3.0409903263306537E-6</v>
      </c>
      <c r="O33" s="95">
        <f t="shared" ca="1" si="15"/>
        <v>63595.52813765117</v>
      </c>
      <c r="P33" s="78">
        <f t="shared" ca="1" si="16"/>
        <v>69024.41500053597</v>
      </c>
      <c r="Q33" s="78">
        <f t="shared" ca="1" si="17"/>
        <v>4349.8131195907363</v>
      </c>
      <c r="R33" s="54">
        <f t="shared" ca="1" si="18"/>
        <v>-5.5145175004987093E-3</v>
      </c>
    </row>
    <row r="34" spans="1:18" x14ac:dyDescent="0.2">
      <c r="A34" s="92">
        <v>2856</v>
      </c>
      <c r="B34" s="92">
        <v>1.6735999997763429E-2</v>
      </c>
      <c r="C34" s="92">
        <v>0.1</v>
      </c>
      <c r="D34" s="94">
        <f t="shared" si="4"/>
        <v>0.28560000000000002</v>
      </c>
      <c r="E34" s="94">
        <f t="shared" si="5"/>
        <v>1.6735999997763429E-2</v>
      </c>
      <c r="F34" s="78">
        <f t="shared" si="6"/>
        <v>2.8560000000000002E-2</v>
      </c>
      <c r="G34" s="78">
        <f t="shared" si="7"/>
        <v>1.6735999997763429E-3</v>
      </c>
      <c r="H34" s="78">
        <f t="shared" si="8"/>
        <v>8.1567360000000012E-3</v>
      </c>
      <c r="I34" s="78">
        <f t="shared" si="9"/>
        <v>2.3295638016000006E-3</v>
      </c>
      <c r="J34" s="78">
        <f t="shared" si="10"/>
        <v>6.6532342173696024E-4</v>
      </c>
      <c r="K34" s="78">
        <f t="shared" si="11"/>
        <v>4.7798015993612356E-4</v>
      </c>
      <c r="L34" s="78">
        <f t="shared" si="12"/>
        <v>1.365111336777569E-4</v>
      </c>
      <c r="M34" s="78">
        <f t="shared" ca="1" si="13"/>
        <v>4.7691578672084322E-3</v>
      </c>
      <c r="N34" s="78">
        <f t="shared" ca="1" si="14"/>
        <v>1.4320531057762603E-5</v>
      </c>
      <c r="O34" s="95">
        <f t="shared" ca="1" si="15"/>
        <v>63575.483090581074</v>
      </c>
      <c r="P34" s="78">
        <f t="shared" ca="1" si="16"/>
        <v>68989.078678940306</v>
      </c>
      <c r="Q34" s="78">
        <f t="shared" ca="1" si="17"/>
        <v>4346.6390812798709</v>
      </c>
      <c r="R34" s="54">
        <f t="shared" ca="1" si="18"/>
        <v>1.1966842130554996E-2</v>
      </c>
    </row>
    <row r="35" spans="1:18" x14ac:dyDescent="0.2">
      <c r="A35" s="92">
        <v>2857</v>
      </c>
      <c r="B35" s="92">
        <v>1.1216999999305699E-2</v>
      </c>
      <c r="C35" s="92">
        <v>0.1</v>
      </c>
      <c r="D35" s="94">
        <f t="shared" si="4"/>
        <v>0.28570000000000001</v>
      </c>
      <c r="E35" s="94">
        <f t="shared" si="5"/>
        <v>1.1216999999305699E-2</v>
      </c>
      <c r="F35" s="78">
        <f t="shared" si="6"/>
        <v>2.8570000000000002E-2</v>
      </c>
      <c r="G35" s="78">
        <f t="shared" si="7"/>
        <v>1.1216999999305699E-3</v>
      </c>
      <c r="H35" s="78">
        <f t="shared" si="8"/>
        <v>8.1624490000000004E-3</v>
      </c>
      <c r="I35" s="78">
        <f t="shared" si="9"/>
        <v>2.3320116793000001E-3</v>
      </c>
      <c r="J35" s="78">
        <f t="shared" si="10"/>
        <v>6.6625573677601003E-4</v>
      </c>
      <c r="K35" s="78">
        <f t="shared" si="11"/>
        <v>3.2046968998016381E-4</v>
      </c>
      <c r="L35" s="78">
        <f t="shared" si="12"/>
        <v>9.1558190427332804E-5</v>
      </c>
      <c r="M35" s="78">
        <f t="shared" ca="1" si="13"/>
        <v>4.7687982589031484E-3</v>
      </c>
      <c r="N35" s="78">
        <f t="shared" ca="1" si="14"/>
        <v>4.1579305684930481E-6</v>
      </c>
      <c r="O35" s="95">
        <f t="shared" ca="1" si="15"/>
        <v>63555.442665641065</v>
      </c>
      <c r="P35" s="78">
        <f t="shared" ca="1" si="16"/>
        <v>68953.754695726253</v>
      </c>
      <c r="Q35" s="78">
        <f t="shared" ca="1" si="17"/>
        <v>4343.4665367930966</v>
      </c>
      <c r="R35" s="54">
        <f t="shared" ca="1" si="18"/>
        <v>6.4482017404025507E-3</v>
      </c>
    </row>
    <row r="36" spans="1:18" x14ac:dyDescent="0.2">
      <c r="A36" s="92">
        <v>2861</v>
      </c>
      <c r="B36" s="92">
        <v>1.4141000006929971E-2</v>
      </c>
      <c r="C36" s="92">
        <v>0.1</v>
      </c>
      <c r="D36" s="94">
        <f t="shared" si="4"/>
        <v>0.28610000000000002</v>
      </c>
      <c r="E36" s="94">
        <f t="shared" si="5"/>
        <v>1.4141000006929971E-2</v>
      </c>
      <c r="F36" s="78">
        <f t="shared" si="6"/>
        <v>2.8610000000000003E-2</v>
      </c>
      <c r="G36" s="78">
        <f t="shared" si="7"/>
        <v>1.4141000006929973E-3</v>
      </c>
      <c r="H36" s="78">
        <f t="shared" si="8"/>
        <v>8.1853210000000023E-3</v>
      </c>
      <c r="I36" s="78">
        <f t="shared" si="9"/>
        <v>2.3418203381000008E-3</v>
      </c>
      <c r="J36" s="78">
        <f t="shared" si="10"/>
        <v>6.699947987304103E-4</v>
      </c>
      <c r="K36" s="78">
        <f t="shared" si="11"/>
        <v>4.0457401019826654E-4</v>
      </c>
      <c r="L36" s="78">
        <f t="shared" si="12"/>
        <v>1.1574862431772407E-4</v>
      </c>
      <c r="M36" s="78">
        <f t="shared" ca="1" si="13"/>
        <v>4.7673601000257308E-3</v>
      </c>
      <c r="N36" s="78">
        <f t="shared" ca="1" si="14"/>
        <v>8.7865125104307742E-6</v>
      </c>
      <c r="O36" s="95">
        <f t="shared" ca="1" si="15"/>
        <v>63475.327173348414</v>
      </c>
      <c r="P36" s="78">
        <f t="shared" ca="1" si="16"/>
        <v>68812.582096117549</v>
      </c>
      <c r="Q36" s="78">
        <f t="shared" ca="1" si="17"/>
        <v>4330.7912897402284</v>
      </c>
      <c r="R36" s="54">
        <f t="shared" ca="1" si="18"/>
        <v>9.3736399069042405E-3</v>
      </c>
    </row>
    <row r="37" spans="1:18" x14ac:dyDescent="0.2">
      <c r="A37" s="92">
        <v>2863</v>
      </c>
      <c r="B37" s="92">
        <v>-1.3896999997086823E-2</v>
      </c>
      <c r="C37" s="92">
        <v>0.1</v>
      </c>
      <c r="D37" s="94">
        <f t="shared" si="4"/>
        <v>0.2863</v>
      </c>
      <c r="E37" s="94">
        <f t="shared" si="5"/>
        <v>-1.3896999997086823E-2</v>
      </c>
      <c r="F37" s="78">
        <f t="shared" si="6"/>
        <v>2.8630000000000003E-2</v>
      </c>
      <c r="G37" s="78">
        <f t="shared" si="7"/>
        <v>-1.3896999997086825E-3</v>
      </c>
      <c r="H37" s="78">
        <f t="shared" si="8"/>
        <v>8.1967690000000013E-3</v>
      </c>
      <c r="I37" s="78">
        <f t="shared" si="9"/>
        <v>2.3467349647000005E-3</v>
      </c>
      <c r="J37" s="78">
        <f t="shared" si="10"/>
        <v>6.7187022039361013E-4</v>
      </c>
      <c r="K37" s="78">
        <f t="shared" si="11"/>
        <v>-3.9787110991659579E-4</v>
      </c>
      <c r="L37" s="78">
        <f t="shared" si="12"/>
        <v>-1.1391049876912138E-4</v>
      </c>
      <c r="M37" s="78">
        <f t="shared" ca="1" si="13"/>
        <v>4.7666411851932516E-3</v>
      </c>
      <c r="N37" s="78">
        <f t="shared" ca="1" si="14"/>
        <v>3.483315021809008E-5</v>
      </c>
      <c r="O37" s="95">
        <f t="shared" ca="1" si="15"/>
        <v>63435.297142000389</v>
      </c>
      <c r="P37" s="78">
        <f t="shared" ca="1" si="16"/>
        <v>68742.069760870378</v>
      </c>
      <c r="Q37" s="78">
        <f t="shared" ca="1" si="17"/>
        <v>4324.4626196087411</v>
      </c>
      <c r="R37" s="54">
        <f t="shared" ca="1" si="18"/>
        <v>-1.8663641182280075E-2</v>
      </c>
    </row>
    <row r="38" spans="1:18" x14ac:dyDescent="0.2">
      <c r="A38" s="92">
        <v>3266.5</v>
      </c>
      <c r="B38" s="92">
        <v>1.2686499998380896E-2</v>
      </c>
      <c r="C38" s="92">
        <v>0.1</v>
      </c>
      <c r="D38" s="94">
        <f t="shared" si="4"/>
        <v>0.32665</v>
      </c>
      <c r="E38" s="94">
        <f t="shared" si="5"/>
        <v>1.2686499998380896E-2</v>
      </c>
      <c r="F38" s="78">
        <f t="shared" si="6"/>
        <v>3.2665E-2</v>
      </c>
      <c r="G38" s="78">
        <f t="shared" si="7"/>
        <v>1.2686499998380897E-3</v>
      </c>
      <c r="H38" s="78">
        <f t="shared" si="8"/>
        <v>1.0670022249999999E-2</v>
      </c>
      <c r="I38" s="78">
        <f t="shared" si="9"/>
        <v>3.4853627679624997E-3</v>
      </c>
      <c r="J38" s="78">
        <f t="shared" si="10"/>
        <v>1.1384937481549505E-3</v>
      </c>
      <c r="K38" s="78">
        <f t="shared" si="11"/>
        <v>4.1440452244711199E-4</v>
      </c>
      <c r="L38" s="78">
        <f t="shared" si="12"/>
        <v>1.3536523725734913E-4</v>
      </c>
      <c r="M38" s="78">
        <f t="shared" ca="1" si="13"/>
        <v>4.6238445133950975E-3</v>
      </c>
      <c r="N38" s="78">
        <f t="shared" ca="1" si="14"/>
        <v>6.5006413469571582E-6</v>
      </c>
      <c r="O38" s="95">
        <f t="shared" ca="1" si="15"/>
        <v>55729.462843323825</v>
      </c>
      <c r="P38" s="78">
        <f t="shared" ca="1" si="16"/>
        <v>55496.748577485989</v>
      </c>
      <c r="Q38" s="78">
        <f t="shared" ca="1" si="17"/>
        <v>3165.6757548140058</v>
      </c>
      <c r="R38" s="54">
        <f t="shared" ca="1" si="18"/>
        <v>8.0626554849857982E-3</v>
      </c>
    </row>
    <row r="39" spans="1:18" x14ac:dyDescent="0.2">
      <c r="A39" s="92">
        <v>3574</v>
      </c>
      <c r="B39" s="92">
        <v>-3.9059999980963767E-3</v>
      </c>
      <c r="C39" s="92">
        <v>0.1</v>
      </c>
      <c r="D39" s="94">
        <f t="shared" si="4"/>
        <v>0.3574</v>
      </c>
      <c r="E39" s="94">
        <f t="shared" si="5"/>
        <v>-3.9059999980963767E-3</v>
      </c>
      <c r="F39" s="78">
        <f t="shared" si="6"/>
        <v>3.5740000000000001E-2</v>
      </c>
      <c r="G39" s="78">
        <f t="shared" si="7"/>
        <v>-3.9059999980963769E-4</v>
      </c>
      <c r="H39" s="78">
        <f t="shared" si="8"/>
        <v>1.2773476000000001E-2</v>
      </c>
      <c r="I39" s="78">
        <f t="shared" si="9"/>
        <v>4.5652403223999998E-3</v>
      </c>
      <c r="J39" s="78">
        <f t="shared" si="10"/>
        <v>1.6316168912257599E-3</v>
      </c>
      <c r="K39" s="78">
        <f t="shared" si="11"/>
        <v>-1.3960043993196451E-4</v>
      </c>
      <c r="L39" s="78">
        <f t="shared" si="12"/>
        <v>-4.9893197231684115E-5</v>
      </c>
      <c r="M39" s="78">
        <f t="shared" ca="1" si="13"/>
        <v>4.5180207935736098E-3</v>
      </c>
      <c r="N39" s="78">
        <f t="shared" ca="1" si="14"/>
        <v>7.0964126298488239E-6</v>
      </c>
      <c r="O39" s="95">
        <f t="shared" ca="1" si="15"/>
        <v>50334.09291729056</v>
      </c>
      <c r="P39" s="78">
        <f t="shared" ca="1" si="16"/>
        <v>46649.00529757484</v>
      </c>
      <c r="Q39" s="78">
        <f t="shared" ca="1" si="17"/>
        <v>2431.0328648323043</v>
      </c>
      <c r="R39" s="54">
        <f t="shared" ca="1" si="18"/>
        <v>-8.4240207916699873E-3</v>
      </c>
    </row>
    <row r="40" spans="1:18" x14ac:dyDescent="0.2">
      <c r="A40" s="92">
        <v>3574</v>
      </c>
      <c r="B40" s="92">
        <v>-1.905999997688923E-3</v>
      </c>
      <c r="C40" s="92">
        <v>0.1</v>
      </c>
      <c r="D40" s="94">
        <f t="shared" si="4"/>
        <v>0.3574</v>
      </c>
      <c r="E40" s="94">
        <f t="shared" si="5"/>
        <v>-1.905999997688923E-3</v>
      </c>
      <c r="F40" s="78">
        <f t="shared" si="6"/>
        <v>3.5740000000000001E-2</v>
      </c>
      <c r="G40" s="78">
        <f t="shared" si="7"/>
        <v>-1.905999997688923E-4</v>
      </c>
      <c r="H40" s="78">
        <f t="shared" si="8"/>
        <v>1.2773476000000001E-2</v>
      </c>
      <c r="I40" s="78">
        <f t="shared" si="9"/>
        <v>4.5652403223999998E-3</v>
      </c>
      <c r="J40" s="78">
        <f t="shared" si="10"/>
        <v>1.6316168912257599E-3</v>
      </c>
      <c r="K40" s="78">
        <f t="shared" si="11"/>
        <v>-6.8120439917402113E-5</v>
      </c>
      <c r="L40" s="78">
        <f t="shared" si="12"/>
        <v>-2.4346245226479514E-5</v>
      </c>
      <c r="M40" s="78">
        <f t="shared" ca="1" si="13"/>
        <v>4.5180207935736098E-3</v>
      </c>
      <c r="N40" s="78">
        <f t="shared" ca="1" si="14"/>
        <v>4.1268043126573302E-6</v>
      </c>
      <c r="O40" s="95">
        <f t="shared" ca="1" si="15"/>
        <v>50334.09291729056</v>
      </c>
      <c r="P40" s="78">
        <f t="shared" ca="1" si="16"/>
        <v>46649.00529757484</v>
      </c>
      <c r="Q40" s="78">
        <f t="shared" ca="1" si="17"/>
        <v>2431.0328648323043</v>
      </c>
      <c r="R40" s="54">
        <f t="shared" ca="1" si="18"/>
        <v>-6.4240207912625328E-3</v>
      </c>
    </row>
    <row r="41" spans="1:18" x14ac:dyDescent="0.2">
      <c r="A41" s="92">
        <v>3575</v>
      </c>
      <c r="B41" s="92">
        <v>5.7499999820720404E-4</v>
      </c>
      <c r="C41" s="92">
        <v>0.1</v>
      </c>
      <c r="D41" s="94">
        <f t="shared" si="4"/>
        <v>0.35749999999999998</v>
      </c>
      <c r="E41" s="94">
        <f t="shared" si="5"/>
        <v>5.7499999820720404E-4</v>
      </c>
      <c r="F41" s="78">
        <f t="shared" si="6"/>
        <v>3.5749999999999997E-2</v>
      </c>
      <c r="G41" s="78">
        <f t="shared" si="7"/>
        <v>5.749999982072041E-5</v>
      </c>
      <c r="H41" s="78">
        <f t="shared" si="8"/>
        <v>1.2780624999999999E-2</v>
      </c>
      <c r="I41" s="78">
        <f t="shared" si="9"/>
        <v>4.5690734374999997E-3</v>
      </c>
      <c r="J41" s="78">
        <f t="shared" si="10"/>
        <v>1.6334437539062498E-3</v>
      </c>
      <c r="K41" s="78">
        <f t="shared" si="11"/>
        <v>2.0556249935907546E-5</v>
      </c>
      <c r="L41" s="78">
        <f t="shared" si="12"/>
        <v>7.3488593520869471E-6</v>
      </c>
      <c r="M41" s="78">
        <f t="shared" ca="1" si="13"/>
        <v>4.5176808831471514E-3</v>
      </c>
      <c r="N41" s="78">
        <f t="shared" ca="1" si="14"/>
        <v>1.5544732560470847E-6</v>
      </c>
      <c r="O41" s="95">
        <f t="shared" ca="1" si="15"/>
        <v>50317.195749348706</v>
      </c>
      <c r="P41" s="78">
        <f t="shared" ca="1" si="16"/>
        <v>46621.902122715801</v>
      </c>
      <c r="Q41" s="78">
        <f t="shared" ca="1" si="17"/>
        <v>2428.8404579560856</v>
      </c>
      <c r="R41" s="54">
        <f t="shared" ca="1" si="18"/>
        <v>-3.9426808849399473E-3</v>
      </c>
    </row>
    <row r="42" spans="1:18" x14ac:dyDescent="0.2">
      <c r="A42" s="92">
        <v>5403</v>
      </c>
      <c r="B42" s="92">
        <v>3.1843000004300848E-2</v>
      </c>
      <c r="C42" s="92">
        <v>0.1</v>
      </c>
      <c r="D42" s="94">
        <f t="shared" si="4"/>
        <v>0.5403</v>
      </c>
      <c r="E42" s="94">
        <f t="shared" si="5"/>
        <v>3.1843000004300848E-2</v>
      </c>
      <c r="F42" s="78">
        <f t="shared" si="6"/>
        <v>5.4030000000000002E-2</v>
      </c>
      <c r="G42" s="78">
        <f t="shared" si="7"/>
        <v>3.1843000004300849E-3</v>
      </c>
      <c r="H42" s="78">
        <f t="shared" si="8"/>
        <v>2.9192409000000002E-2</v>
      </c>
      <c r="I42" s="78">
        <f t="shared" si="9"/>
        <v>1.5772658582700001E-2</v>
      </c>
      <c r="J42" s="78">
        <f t="shared" si="10"/>
        <v>8.5219674322328104E-3</v>
      </c>
      <c r="K42" s="78">
        <f t="shared" si="11"/>
        <v>1.7204772902323748E-3</v>
      </c>
      <c r="L42" s="78">
        <f t="shared" si="12"/>
        <v>9.2957387991255205E-4</v>
      </c>
      <c r="M42" s="78">
        <f t="shared" ca="1" si="13"/>
        <v>3.9421868272293235E-3</v>
      </c>
      <c r="N42" s="78">
        <f t="shared" ca="1" si="14"/>
        <v>7.784553759418481E-5</v>
      </c>
      <c r="O42" s="95">
        <f t="shared" ca="1" si="15"/>
        <v>25702.587639690097</v>
      </c>
      <c r="P42" s="78">
        <f t="shared" ca="1" si="16"/>
        <v>12473.522767644577</v>
      </c>
      <c r="Q42" s="78">
        <f t="shared" ca="1" si="17"/>
        <v>166.04062728258072</v>
      </c>
      <c r="R42" s="54">
        <f t="shared" ca="1" si="18"/>
        <v>2.7900813177071524E-2</v>
      </c>
    </row>
    <row r="43" spans="1:18" x14ac:dyDescent="0.2">
      <c r="A43" s="92">
        <v>5497</v>
      </c>
      <c r="B43" s="92">
        <v>-5.4299999465001747E-4</v>
      </c>
      <c r="C43" s="92">
        <v>1</v>
      </c>
      <c r="D43" s="94">
        <f t="shared" si="4"/>
        <v>0.54969999999999997</v>
      </c>
      <c r="E43" s="94">
        <f t="shared" si="5"/>
        <v>-5.4299999465001747E-4</v>
      </c>
      <c r="F43" s="78">
        <f t="shared" si="6"/>
        <v>0.54969999999999997</v>
      </c>
      <c r="G43" s="78">
        <f t="shared" si="7"/>
        <v>-5.4299999465001747E-4</v>
      </c>
      <c r="H43" s="78">
        <f t="shared" si="8"/>
        <v>0.30217008999999995</v>
      </c>
      <c r="I43" s="78">
        <f t="shared" si="9"/>
        <v>0.16610289847299997</v>
      </c>
      <c r="J43" s="78">
        <f t="shared" si="10"/>
        <v>9.1306763290608078E-2</v>
      </c>
      <c r="K43" s="78">
        <f t="shared" si="11"/>
        <v>-2.984870970591146E-4</v>
      </c>
      <c r="L43" s="78">
        <f t="shared" si="12"/>
        <v>-1.6407835725339528E-4</v>
      </c>
      <c r="M43" s="78">
        <f t="shared" ca="1" si="13"/>
        <v>3.9150718445562288E-3</v>
      </c>
      <c r="N43" s="78">
        <f t="shared" ca="1" si="14"/>
        <v>1.9874404523523761E-5</v>
      </c>
      <c r="O43" s="95">
        <f t="shared" ca="1" si="15"/>
        <v>2474063.1063445196</v>
      </c>
      <c r="P43" s="78">
        <f t="shared" ca="1" si="16"/>
        <v>1142567.2882292157</v>
      </c>
      <c r="Q43" s="78">
        <f t="shared" ca="1" si="17"/>
        <v>12642.441676499224</v>
      </c>
      <c r="R43" s="54">
        <f t="shared" ca="1" si="18"/>
        <v>-4.4580718392062462E-3</v>
      </c>
    </row>
    <row r="44" spans="1:18" x14ac:dyDescent="0.2">
      <c r="A44" s="92">
        <v>5832.5</v>
      </c>
      <c r="B44" s="92">
        <v>2.0932499995979015E-2</v>
      </c>
      <c r="C44" s="92">
        <v>0.1</v>
      </c>
      <c r="D44" s="94">
        <f t="shared" si="4"/>
        <v>0.58325000000000005</v>
      </c>
      <c r="E44" s="94">
        <f t="shared" si="5"/>
        <v>2.0932499995979015E-2</v>
      </c>
      <c r="F44" s="78">
        <f t="shared" si="6"/>
        <v>5.8325000000000009E-2</v>
      </c>
      <c r="G44" s="78">
        <f t="shared" si="7"/>
        <v>2.0932499995979016E-3</v>
      </c>
      <c r="H44" s="78">
        <f t="shared" si="8"/>
        <v>3.4018056250000005E-2</v>
      </c>
      <c r="I44" s="78">
        <f t="shared" si="9"/>
        <v>1.9841031307812503E-2</v>
      </c>
      <c r="J44" s="78">
        <f t="shared" si="10"/>
        <v>1.1572281510281644E-2</v>
      </c>
      <c r="K44" s="78">
        <f t="shared" si="11"/>
        <v>1.2208880622654762E-3</v>
      </c>
      <c r="L44" s="78">
        <f t="shared" si="12"/>
        <v>7.1208296231633909E-4</v>
      </c>
      <c r="M44" s="78">
        <f t="shared" ca="1" si="13"/>
        <v>3.820271041747445E-3</v>
      </c>
      <c r="N44" s="78">
        <f t="shared" ca="1" si="14"/>
        <v>2.9282837978204125E-5</v>
      </c>
      <c r="O44" s="95">
        <f t="shared" ca="1" si="15"/>
        <v>21518.131675918699</v>
      </c>
      <c r="P44" s="78">
        <f t="shared" ca="1" si="16"/>
        <v>8141.8095954857563</v>
      </c>
      <c r="Q44" s="78">
        <f t="shared" ca="1" si="17"/>
        <v>30.994765349734276</v>
      </c>
      <c r="R44" s="54">
        <f t="shared" ca="1" si="18"/>
        <v>1.7112228954231569E-2</v>
      </c>
    </row>
    <row r="45" spans="1:18" x14ac:dyDescent="0.2">
      <c r="A45" s="92">
        <v>6217.5</v>
      </c>
      <c r="B45" s="92">
        <v>-8.8249999680556357E-4</v>
      </c>
      <c r="C45" s="92">
        <v>0.1</v>
      </c>
      <c r="D45" s="94">
        <f t="shared" si="4"/>
        <v>0.62175000000000002</v>
      </c>
      <c r="E45" s="94">
        <f t="shared" si="5"/>
        <v>-8.8249999680556357E-4</v>
      </c>
      <c r="F45" s="78">
        <f t="shared" si="6"/>
        <v>6.2175000000000008E-2</v>
      </c>
      <c r="G45" s="78">
        <f t="shared" si="7"/>
        <v>-8.8249999680556368E-5</v>
      </c>
      <c r="H45" s="78">
        <f t="shared" si="8"/>
        <v>3.8657306250000009E-2</v>
      </c>
      <c r="I45" s="78">
        <f t="shared" si="9"/>
        <v>2.4035180160937506E-2</v>
      </c>
      <c r="J45" s="78">
        <f t="shared" si="10"/>
        <v>1.4943873265062895E-2</v>
      </c>
      <c r="K45" s="78">
        <f t="shared" si="11"/>
        <v>-5.4869437301385925E-5</v>
      </c>
      <c r="L45" s="78">
        <f t="shared" si="12"/>
        <v>-3.4115072642136699E-5</v>
      </c>
      <c r="M45" s="78">
        <f t="shared" ca="1" si="13"/>
        <v>3.7152882797107612E-3</v>
      </c>
      <c r="N45" s="78">
        <f t="shared" ca="1" si="14"/>
        <v>2.1139657035670955E-6</v>
      </c>
      <c r="O45" s="95">
        <f t="shared" ca="1" si="15"/>
        <v>18205.537855360126</v>
      </c>
      <c r="P45" s="78">
        <f t="shared" ca="1" si="16"/>
        <v>5181.7353843935634</v>
      </c>
      <c r="Q45" s="78">
        <f t="shared" ca="1" si="17"/>
        <v>0.352738010025826</v>
      </c>
      <c r="R45" s="54">
        <f t="shared" ca="1" si="18"/>
        <v>-4.5977882765163248E-3</v>
      </c>
    </row>
    <row r="46" spans="1:18" x14ac:dyDescent="0.2">
      <c r="A46" s="92">
        <v>6501.5</v>
      </c>
      <c r="B46" s="92">
        <v>-1.2784999998984858E-3</v>
      </c>
      <c r="C46" s="92">
        <v>0.1</v>
      </c>
      <c r="D46" s="94">
        <f t="shared" si="4"/>
        <v>0.65015000000000001</v>
      </c>
      <c r="E46" s="94">
        <f t="shared" si="5"/>
        <v>-1.2784999998984858E-3</v>
      </c>
      <c r="F46" s="78">
        <f t="shared" si="6"/>
        <v>6.5015000000000003E-2</v>
      </c>
      <c r="G46" s="78">
        <f t="shared" si="7"/>
        <v>-1.2784999998984858E-4</v>
      </c>
      <c r="H46" s="78">
        <f t="shared" si="8"/>
        <v>4.226950225E-2</v>
      </c>
      <c r="I46" s="78">
        <f t="shared" si="9"/>
        <v>2.7481516887837499E-2</v>
      </c>
      <c r="J46" s="78">
        <f t="shared" si="10"/>
        <v>1.7867108204627551E-2</v>
      </c>
      <c r="K46" s="78">
        <f t="shared" si="11"/>
        <v>-8.3121677493400051E-5</v>
      </c>
      <c r="L46" s="78">
        <f t="shared" si="12"/>
        <v>-5.4041558622334046E-5</v>
      </c>
      <c r="M46" s="78">
        <f t="shared" ca="1" si="13"/>
        <v>3.6404526604879623E-3</v>
      </c>
      <c r="N46" s="78">
        <f t="shared" ca="1" si="14"/>
        <v>2.4196095275122915E-6</v>
      </c>
      <c r="O46" s="95">
        <f t="shared" ca="1" si="15"/>
        <v>16008.971496334494</v>
      </c>
      <c r="P46" s="78">
        <f t="shared" ca="1" si="16"/>
        <v>3495.0479421660543</v>
      </c>
      <c r="Q46" s="78">
        <f t="shared" ca="1" si="17"/>
        <v>23.981688789874102</v>
      </c>
      <c r="R46" s="54">
        <f t="shared" ca="1" si="18"/>
        <v>-4.9189526603864477E-3</v>
      </c>
    </row>
    <row r="47" spans="1:18" x14ac:dyDescent="0.2">
      <c r="A47" s="92">
        <v>6880</v>
      </c>
      <c r="B47" s="92">
        <v>2.0280000004277099E-2</v>
      </c>
      <c r="C47" s="92">
        <v>0.1</v>
      </c>
      <c r="D47" s="94">
        <f t="shared" si="4"/>
        <v>0.68799999999999994</v>
      </c>
      <c r="E47" s="94">
        <f t="shared" si="5"/>
        <v>2.0280000004277099E-2</v>
      </c>
      <c r="F47" s="78">
        <f t="shared" si="6"/>
        <v>6.88E-2</v>
      </c>
      <c r="G47" s="78">
        <f t="shared" si="7"/>
        <v>2.0280000004277098E-3</v>
      </c>
      <c r="H47" s="78">
        <f t="shared" si="8"/>
        <v>4.7334399999999999E-2</v>
      </c>
      <c r="I47" s="78">
        <f t="shared" si="9"/>
        <v>3.25660672E-2</v>
      </c>
      <c r="J47" s="78">
        <f t="shared" si="10"/>
        <v>2.2405454233599999E-2</v>
      </c>
      <c r="K47" s="78">
        <f t="shared" si="11"/>
        <v>1.3952640002942642E-3</v>
      </c>
      <c r="L47" s="78">
        <f t="shared" si="12"/>
        <v>9.5994163220245365E-4</v>
      </c>
      <c r="M47" s="78">
        <f t="shared" ca="1" si="13"/>
        <v>3.5441554225491079E-3</v>
      </c>
      <c r="N47" s="78">
        <f t="shared" ca="1" si="14"/>
        <v>2.8008849386375423E-5</v>
      </c>
      <c r="O47" s="95">
        <f t="shared" ca="1" si="15"/>
        <v>13384.964486585874</v>
      </c>
      <c r="P47" s="78">
        <f t="shared" ca="1" si="16"/>
        <v>1828.2783727346682</v>
      </c>
      <c r="Q47" s="78">
        <f t="shared" ca="1" si="17"/>
        <v>106.36165396261441</v>
      </c>
      <c r="R47" s="54">
        <f t="shared" ca="1" si="18"/>
        <v>1.6735844581727992E-2</v>
      </c>
    </row>
    <row r="48" spans="1:18" x14ac:dyDescent="0.2">
      <c r="A48" s="92">
        <v>6880</v>
      </c>
      <c r="B48" s="92">
        <v>2.628000000549946E-2</v>
      </c>
      <c r="C48" s="92">
        <v>0.1</v>
      </c>
      <c r="D48" s="94">
        <f t="shared" si="4"/>
        <v>0.68799999999999994</v>
      </c>
      <c r="E48" s="94">
        <f t="shared" si="5"/>
        <v>2.628000000549946E-2</v>
      </c>
      <c r="F48" s="78">
        <f t="shared" si="6"/>
        <v>6.88E-2</v>
      </c>
      <c r="G48" s="78">
        <f t="shared" si="7"/>
        <v>2.6280000005499461E-3</v>
      </c>
      <c r="H48" s="78">
        <f t="shared" si="8"/>
        <v>4.7334399999999999E-2</v>
      </c>
      <c r="I48" s="78">
        <f t="shared" si="9"/>
        <v>3.25660672E-2</v>
      </c>
      <c r="J48" s="78">
        <f t="shared" si="10"/>
        <v>2.2405454233599999E-2</v>
      </c>
      <c r="K48" s="78">
        <f t="shared" si="11"/>
        <v>1.8080640003783628E-3</v>
      </c>
      <c r="L48" s="78">
        <f t="shared" si="12"/>
        <v>1.2439480322603135E-3</v>
      </c>
      <c r="M48" s="78">
        <f t="shared" ca="1" si="13"/>
        <v>3.5441554225491079E-3</v>
      </c>
      <c r="N48" s="78">
        <f t="shared" ca="1" si="14"/>
        <v>5.1691862890007287E-5</v>
      </c>
      <c r="O48" s="95">
        <f t="shared" ca="1" si="15"/>
        <v>13384.964486585874</v>
      </c>
      <c r="P48" s="78">
        <f t="shared" ca="1" si="16"/>
        <v>1828.2783727346682</v>
      </c>
      <c r="Q48" s="78">
        <f t="shared" ca="1" si="17"/>
        <v>106.36165396261441</v>
      </c>
      <c r="R48" s="54">
        <f t="shared" ca="1" si="18"/>
        <v>2.2735844582950353E-2</v>
      </c>
    </row>
    <row r="49" spans="1:18" x14ac:dyDescent="0.2">
      <c r="A49" s="92">
        <v>6884</v>
      </c>
      <c r="B49" s="92">
        <v>7.2040000086417422E-3</v>
      </c>
      <c r="C49" s="92">
        <v>0.1</v>
      </c>
      <c r="D49" s="94">
        <f t="shared" si="4"/>
        <v>0.68840000000000001</v>
      </c>
      <c r="E49" s="94">
        <f t="shared" si="5"/>
        <v>7.2040000086417422E-3</v>
      </c>
      <c r="F49" s="78">
        <f t="shared" si="6"/>
        <v>6.8839999999999998E-2</v>
      </c>
      <c r="G49" s="78">
        <f t="shared" si="7"/>
        <v>7.2040000086417424E-4</v>
      </c>
      <c r="H49" s="78">
        <f t="shared" si="8"/>
        <v>4.7389455999999996E-2</v>
      </c>
      <c r="I49" s="78">
        <f t="shared" si="9"/>
        <v>3.2622901510399996E-2</v>
      </c>
      <c r="J49" s="78">
        <f t="shared" si="10"/>
        <v>2.2457605399759356E-2</v>
      </c>
      <c r="K49" s="78">
        <f t="shared" si="11"/>
        <v>4.9592336059489758E-4</v>
      </c>
      <c r="L49" s="78">
        <f t="shared" si="12"/>
        <v>3.413936414335275E-4</v>
      </c>
      <c r="M49" s="78">
        <f t="shared" ca="1" si="13"/>
        <v>3.5431587375798447E-3</v>
      </c>
      <c r="N49" s="78">
        <f t="shared" ca="1" si="14"/>
        <v>1.3401758811910089E-6</v>
      </c>
      <c r="O49" s="95">
        <f t="shared" ca="1" si="15"/>
        <v>13359.000202461486</v>
      </c>
      <c r="P49" s="78">
        <f t="shared" ca="1" si="16"/>
        <v>1813.9308361794103</v>
      </c>
      <c r="Q49" s="78">
        <f t="shared" ca="1" si="17"/>
        <v>107.50515906887976</v>
      </c>
      <c r="R49" s="54">
        <f t="shared" ca="1" si="18"/>
        <v>3.6608412710618975E-3</v>
      </c>
    </row>
    <row r="50" spans="1:18" x14ac:dyDescent="0.2">
      <c r="A50" s="92">
        <v>6884</v>
      </c>
      <c r="B50" s="92">
        <v>7.2040000086417422E-3</v>
      </c>
      <c r="C50" s="92">
        <v>0.1</v>
      </c>
      <c r="D50" s="94">
        <f t="shared" si="4"/>
        <v>0.68840000000000001</v>
      </c>
      <c r="E50" s="94">
        <f t="shared" si="5"/>
        <v>7.2040000086417422E-3</v>
      </c>
      <c r="F50" s="78">
        <f t="shared" si="6"/>
        <v>6.8839999999999998E-2</v>
      </c>
      <c r="G50" s="78">
        <f t="shared" si="7"/>
        <v>7.2040000086417424E-4</v>
      </c>
      <c r="H50" s="78">
        <f t="shared" si="8"/>
        <v>4.7389455999999996E-2</v>
      </c>
      <c r="I50" s="78">
        <f t="shared" si="9"/>
        <v>3.2622901510399996E-2</v>
      </c>
      <c r="J50" s="78">
        <f t="shared" si="10"/>
        <v>2.2457605399759356E-2</v>
      </c>
      <c r="K50" s="78">
        <f t="shared" si="11"/>
        <v>4.9592336059489758E-4</v>
      </c>
      <c r="L50" s="78">
        <f t="shared" si="12"/>
        <v>3.413936414335275E-4</v>
      </c>
      <c r="M50" s="78">
        <f t="shared" ca="1" si="13"/>
        <v>3.5431587375798447E-3</v>
      </c>
      <c r="N50" s="78">
        <f t="shared" ca="1" si="14"/>
        <v>1.3401758811910089E-6</v>
      </c>
      <c r="O50" s="95">
        <f t="shared" ca="1" si="15"/>
        <v>13359.000202461486</v>
      </c>
      <c r="P50" s="78">
        <f t="shared" ca="1" si="16"/>
        <v>1813.9308361794103</v>
      </c>
      <c r="Q50" s="78">
        <f t="shared" ca="1" si="17"/>
        <v>107.50515906887976</v>
      </c>
      <c r="R50" s="54">
        <f t="shared" ca="1" si="18"/>
        <v>3.6608412710618975E-3</v>
      </c>
    </row>
    <row r="51" spans="1:18" x14ac:dyDescent="0.2">
      <c r="A51" s="92">
        <v>7251</v>
      </c>
      <c r="B51" s="92">
        <v>2.2731000004569069E-2</v>
      </c>
      <c r="C51" s="92">
        <v>0.1</v>
      </c>
      <c r="D51" s="94">
        <f t="shared" si="4"/>
        <v>0.72509999999999997</v>
      </c>
      <c r="E51" s="94">
        <f t="shared" si="5"/>
        <v>2.2731000004569069E-2</v>
      </c>
      <c r="F51" s="78">
        <f t="shared" si="6"/>
        <v>7.2510000000000005E-2</v>
      </c>
      <c r="G51" s="78">
        <f t="shared" si="7"/>
        <v>2.2731000004569068E-3</v>
      </c>
      <c r="H51" s="78">
        <f t="shared" si="8"/>
        <v>5.2577000999999998E-2</v>
      </c>
      <c r="I51" s="78">
        <f t="shared" si="9"/>
        <v>3.8123583425099999E-2</v>
      </c>
      <c r="J51" s="78">
        <f t="shared" si="10"/>
        <v>2.7643410341540008E-2</v>
      </c>
      <c r="K51" s="78">
        <f t="shared" si="11"/>
        <v>1.6482248103313029E-3</v>
      </c>
      <c r="L51" s="78">
        <f t="shared" si="12"/>
        <v>1.1951278099712277E-3</v>
      </c>
      <c r="M51" s="78">
        <f t="shared" ca="1" si="13"/>
        <v>3.4535805825184822E-3</v>
      </c>
      <c r="N51" s="78">
        <f t="shared" ca="1" si="14"/>
        <v>3.7161889957365315E-5</v>
      </c>
      <c r="O51" s="95">
        <f t="shared" ca="1" si="15"/>
        <v>11125.652524901314</v>
      </c>
      <c r="P51" s="78">
        <f t="shared" ca="1" si="16"/>
        <v>761.38700330962183</v>
      </c>
      <c r="Q51" s="78">
        <f t="shared" ca="1" si="17"/>
        <v>233.11765384784917</v>
      </c>
      <c r="R51" s="54">
        <f t="shared" ca="1" si="18"/>
        <v>1.9277419422050586E-2</v>
      </c>
    </row>
    <row r="52" spans="1:18" x14ac:dyDescent="0.2">
      <c r="A52" s="92">
        <v>7534</v>
      </c>
      <c r="B52" s="92">
        <v>2.8540000057546422E-3</v>
      </c>
      <c r="C52" s="92">
        <v>0.1</v>
      </c>
      <c r="D52" s="94">
        <f t="shared" si="4"/>
        <v>0.75339999999999996</v>
      </c>
      <c r="E52" s="94">
        <f t="shared" si="5"/>
        <v>2.8540000057546422E-3</v>
      </c>
      <c r="F52" s="78">
        <f t="shared" si="6"/>
        <v>7.5340000000000004E-2</v>
      </c>
      <c r="G52" s="78">
        <f t="shared" si="7"/>
        <v>2.8540000057546421E-4</v>
      </c>
      <c r="H52" s="78">
        <f t="shared" si="8"/>
        <v>5.6761156E-2</v>
      </c>
      <c r="I52" s="78">
        <f t="shared" si="9"/>
        <v>4.2763854930399997E-2</v>
      </c>
      <c r="J52" s="78">
        <f t="shared" si="10"/>
        <v>3.2218288304563358E-2</v>
      </c>
      <c r="K52" s="78">
        <f t="shared" si="11"/>
        <v>2.1502036043355473E-4</v>
      </c>
      <c r="L52" s="78">
        <f t="shared" si="12"/>
        <v>1.6199633955064013E-4</v>
      </c>
      <c r="M52" s="78">
        <f t="shared" ca="1" si="13"/>
        <v>3.3870286057630311E-3</v>
      </c>
      <c r="N52" s="78">
        <f t="shared" ca="1" si="14"/>
        <v>2.8411948842690312E-8</v>
      </c>
      <c r="O52" s="95">
        <f t="shared" ca="1" si="15"/>
        <v>9595.0765050565624</v>
      </c>
      <c r="P52" s="78">
        <f t="shared" ca="1" si="16"/>
        <v>275.73061847080186</v>
      </c>
      <c r="Q52" s="78">
        <f t="shared" ca="1" si="17"/>
        <v>353.90791545795736</v>
      </c>
      <c r="R52" s="54">
        <f t="shared" ca="1" si="18"/>
        <v>-5.3302860000838895E-4</v>
      </c>
    </row>
    <row r="53" spans="1:18" x14ac:dyDescent="0.2">
      <c r="A53" s="92">
        <v>7913</v>
      </c>
      <c r="B53" s="92">
        <v>1.5300000086426735E-4</v>
      </c>
      <c r="C53" s="92">
        <v>0.1</v>
      </c>
      <c r="D53" s="94">
        <f t="shared" ref="D53:D84" si="19">A53/A$18</f>
        <v>0.7913</v>
      </c>
      <c r="E53" s="94">
        <f t="shared" ref="E53:E84" si="20">B53/B$18</f>
        <v>1.5300000086426735E-4</v>
      </c>
      <c r="F53" s="78">
        <f t="shared" ref="F53:F84" si="21">$C53*D53</f>
        <v>7.9130000000000006E-2</v>
      </c>
      <c r="G53" s="78">
        <f t="shared" ref="G53:G84" si="22">$C53*E53</f>
        <v>1.5300000086426735E-5</v>
      </c>
      <c r="H53" s="78">
        <f t="shared" ref="H53:H84" si="23">C53*D53*D53</f>
        <v>6.261556900000001E-2</v>
      </c>
      <c r="I53" s="78">
        <f t="shared" ref="I53:I84" si="24">C53*D53*D53*D53</f>
        <v>4.9547699749700011E-2</v>
      </c>
      <c r="J53" s="78">
        <f t="shared" ref="J53:J84" si="25">C53*D53*D53*D53*D53</f>
        <v>3.9207094811937619E-2</v>
      </c>
      <c r="K53" s="78">
        <f t="shared" ref="K53:K84" si="26">C53*E53*D53</f>
        <v>1.2106890068389476E-5</v>
      </c>
      <c r="L53" s="78">
        <f t="shared" ref="L53:L84" si="27">C53*E53*D53*D53</f>
        <v>9.5801821111165918E-6</v>
      </c>
      <c r="M53" s="78">
        <f t="shared" ref="M53:M84" ca="1" si="28">+E$4+E$5*D53+E$6*D53^2</f>
        <v>3.3013423079154775E-3</v>
      </c>
      <c r="N53" s="78">
        <f t="shared" ref="N53:N84" ca="1" si="29">C53*(M53-E53)^2</f>
        <v>9.9120592823685375E-7</v>
      </c>
      <c r="O53" s="95">
        <f t="shared" ref="O53:O84" ca="1" si="30">(C53*O$1-O$2*F53+O$3*H53)^2</f>
        <v>7786.7186820472998</v>
      </c>
      <c r="P53" s="78">
        <f t="shared" ref="P53:P84" ca="1" si="31">(-C53*O$2+O$4*F53-O$5*H53)^2</f>
        <v>7.1596129382779177</v>
      </c>
      <c r="Q53" s="78">
        <f t="shared" ref="Q53:Q84" ca="1" si="32">+(C53*O$3-F53*O$5+H53*O$6)^2</f>
        <v>540.08842839400859</v>
      </c>
      <c r="R53" s="54">
        <f t="shared" ref="R53:R84" ca="1" si="33">+E53-M53</f>
        <v>-3.1483423070512101E-3</v>
      </c>
    </row>
    <row r="54" spans="1:18" x14ac:dyDescent="0.2">
      <c r="A54" s="92">
        <v>8010</v>
      </c>
      <c r="B54" s="92">
        <v>4.8100000058184378E-3</v>
      </c>
      <c r="C54" s="92">
        <v>0.1</v>
      </c>
      <c r="D54" s="94">
        <f t="shared" si="19"/>
        <v>0.80100000000000005</v>
      </c>
      <c r="E54" s="94">
        <f t="shared" si="20"/>
        <v>4.8100000058184378E-3</v>
      </c>
      <c r="F54" s="78">
        <f t="shared" si="21"/>
        <v>8.0100000000000005E-2</v>
      </c>
      <c r="G54" s="78">
        <f t="shared" si="22"/>
        <v>4.810000005818438E-4</v>
      </c>
      <c r="H54" s="78">
        <f t="shared" si="23"/>
        <v>6.4160100000000012E-2</v>
      </c>
      <c r="I54" s="78">
        <f t="shared" si="24"/>
        <v>5.1392240100000014E-2</v>
      </c>
      <c r="J54" s="78">
        <f t="shared" si="25"/>
        <v>4.1165184320100016E-2</v>
      </c>
      <c r="K54" s="78">
        <f t="shared" si="26"/>
        <v>3.8528100046605689E-4</v>
      </c>
      <c r="L54" s="78">
        <f t="shared" si="27"/>
        <v>3.0861008137331159E-4</v>
      </c>
      <c r="M54" s="78">
        <f t="shared" ca="1" si="28"/>
        <v>3.2800453916150356E-3</v>
      </c>
      <c r="N54" s="78">
        <f t="shared" ca="1" si="29"/>
        <v>2.3407611215222809E-7</v>
      </c>
      <c r="O54" s="95">
        <f t="shared" ca="1" si="30"/>
        <v>7365.7034627876765</v>
      </c>
      <c r="P54" s="78">
        <f t="shared" ca="1" si="31"/>
        <v>0.55447268410868478</v>
      </c>
      <c r="Q54" s="78">
        <f t="shared" ca="1" si="32"/>
        <v>591.17982994074976</v>
      </c>
      <c r="R54" s="54">
        <f t="shared" ca="1" si="33"/>
        <v>1.5299546142034022E-3</v>
      </c>
    </row>
    <row r="55" spans="1:18" x14ac:dyDescent="0.2">
      <c r="A55" s="92">
        <v>8291</v>
      </c>
      <c r="B55" s="92">
        <v>1.9710000051418319E-3</v>
      </c>
      <c r="C55" s="92">
        <v>0.1</v>
      </c>
      <c r="D55" s="94">
        <f t="shared" si="19"/>
        <v>0.82909999999999995</v>
      </c>
      <c r="E55" s="94">
        <f t="shared" si="20"/>
        <v>1.9710000051418319E-3</v>
      </c>
      <c r="F55" s="78">
        <f t="shared" si="21"/>
        <v>8.2909999999999998E-2</v>
      </c>
      <c r="G55" s="78">
        <f t="shared" si="22"/>
        <v>1.971000005141832E-4</v>
      </c>
      <c r="H55" s="78">
        <f t="shared" si="23"/>
        <v>6.8740680999999998E-2</v>
      </c>
      <c r="I55" s="78">
        <f t="shared" si="24"/>
        <v>5.6992898617099996E-2</v>
      </c>
      <c r="J55" s="78">
        <f t="shared" si="25"/>
        <v>4.7252812243437602E-2</v>
      </c>
      <c r="K55" s="78">
        <f t="shared" si="26"/>
        <v>1.6341561042630928E-4</v>
      </c>
      <c r="L55" s="78">
        <f t="shared" si="27"/>
        <v>1.3548788260445301E-4</v>
      </c>
      <c r="M55" s="78">
        <f t="shared" ca="1" si="28"/>
        <v>3.2198072131377183E-3</v>
      </c>
      <c r="N55" s="78">
        <f t="shared" ca="1" si="29"/>
        <v>1.5595194427424812E-7</v>
      </c>
      <c r="O55" s="95">
        <f t="shared" ca="1" si="30"/>
        <v>6236.4119368082329</v>
      </c>
      <c r="P55" s="78">
        <f t="shared" ca="1" si="31"/>
        <v>106.50921724035342</v>
      </c>
      <c r="Q55" s="78">
        <f t="shared" ca="1" si="32"/>
        <v>744.82411653272118</v>
      </c>
      <c r="R55" s="54">
        <f t="shared" ca="1" si="33"/>
        <v>-1.2488072079958864E-3</v>
      </c>
    </row>
    <row r="56" spans="1:18" x14ac:dyDescent="0.2">
      <c r="A56" s="92">
        <v>8293</v>
      </c>
      <c r="B56" s="92">
        <v>1.9330000068293884E-3</v>
      </c>
      <c r="C56" s="92">
        <v>0.1</v>
      </c>
      <c r="D56" s="94">
        <f t="shared" si="19"/>
        <v>0.82930000000000004</v>
      </c>
      <c r="E56" s="94">
        <f t="shared" si="20"/>
        <v>1.9330000068293884E-3</v>
      </c>
      <c r="F56" s="78">
        <f t="shared" si="21"/>
        <v>8.2930000000000004E-2</v>
      </c>
      <c r="G56" s="78">
        <f t="shared" si="22"/>
        <v>1.9330000068293885E-4</v>
      </c>
      <c r="H56" s="78">
        <f t="shared" si="23"/>
        <v>6.8773849000000012E-2</v>
      </c>
      <c r="I56" s="78">
        <f t="shared" si="24"/>
        <v>5.7034152975700012E-2</v>
      </c>
      <c r="J56" s="78">
        <f t="shared" si="25"/>
        <v>4.7298423062748021E-2</v>
      </c>
      <c r="K56" s="78">
        <f t="shared" si="26"/>
        <v>1.6030369056636119E-4</v>
      </c>
      <c r="L56" s="78">
        <f t="shared" si="27"/>
        <v>1.3293985058668333E-4</v>
      </c>
      <c r="M56" s="78">
        <f t="shared" ca="1" si="28"/>
        <v>3.2193862355810632E-3</v>
      </c>
      <c r="N56" s="78">
        <f t="shared" ca="1" si="29"/>
        <v>1.6547895295219562E-7</v>
      </c>
      <c r="O56" s="95">
        <f t="shared" ca="1" si="30"/>
        <v>6228.8404642829209</v>
      </c>
      <c r="P56" s="78">
        <f t="shared" ca="1" si="31"/>
        <v>107.88377222928244</v>
      </c>
      <c r="Q56" s="78">
        <f t="shared" ca="1" si="32"/>
        <v>745.94187806138189</v>
      </c>
      <c r="R56" s="54">
        <f t="shared" ca="1" si="33"/>
        <v>-1.2863862287516748E-3</v>
      </c>
    </row>
    <row r="57" spans="1:18" x14ac:dyDescent="0.2">
      <c r="A57" s="92">
        <v>8384</v>
      </c>
      <c r="B57" s="92">
        <v>-2.2959999987506308E-3</v>
      </c>
      <c r="C57" s="92">
        <v>0.1</v>
      </c>
      <c r="D57" s="94">
        <f t="shared" si="19"/>
        <v>0.83840000000000003</v>
      </c>
      <c r="E57" s="94">
        <f t="shared" si="20"/>
        <v>-2.2959999987506308E-3</v>
      </c>
      <c r="F57" s="78">
        <f t="shared" si="21"/>
        <v>8.3840000000000012E-2</v>
      </c>
      <c r="G57" s="78">
        <f t="shared" si="22"/>
        <v>-2.295999998750631E-4</v>
      </c>
      <c r="H57" s="78">
        <f t="shared" si="23"/>
        <v>7.0291456000000016E-2</v>
      </c>
      <c r="I57" s="78">
        <f t="shared" si="24"/>
        <v>5.8932356710400015E-2</v>
      </c>
      <c r="J57" s="78">
        <f t="shared" si="25"/>
        <v>4.9408887865999375E-2</v>
      </c>
      <c r="K57" s="78">
        <f t="shared" si="26"/>
        <v>-1.924966398952529E-4</v>
      </c>
      <c r="L57" s="78">
        <f t="shared" si="27"/>
        <v>-1.6138918288818003E-4</v>
      </c>
      <c r="M57" s="78">
        <f t="shared" ca="1" si="28"/>
        <v>3.2003478452967806E-3</v>
      </c>
      <c r="N57" s="78">
        <f t="shared" ca="1" si="29"/>
        <v>3.0209839622764627E-6</v>
      </c>
      <c r="O57" s="95">
        <f t="shared" ca="1" si="30"/>
        <v>5891.0876676721191</v>
      </c>
      <c r="P57" s="78">
        <f t="shared" ca="1" si="31"/>
        <v>179.0386392255308</v>
      </c>
      <c r="Q57" s="78">
        <f t="shared" ca="1" si="32"/>
        <v>797.07859276958345</v>
      </c>
      <c r="R57" s="54">
        <f t="shared" ca="1" si="33"/>
        <v>-5.4963478440474113E-3</v>
      </c>
    </row>
    <row r="58" spans="1:18" x14ac:dyDescent="0.2">
      <c r="A58" s="92">
        <v>8736</v>
      </c>
      <c r="B58" s="92">
        <v>1.9015999998373445E-2</v>
      </c>
      <c r="C58" s="92">
        <v>0.1</v>
      </c>
      <c r="D58" s="94">
        <f t="shared" si="19"/>
        <v>0.87360000000000004</v>
      </c>
      <c r="E58" s="94">
        <f t="shared" si="20"/>
        <v>1.9015999998373445E-2</v>
      </c>
      <c r="F58" s="78">
        <f t="shared" si="21"/>
        <v>8.7360000000000007E-2</v>
      </c>
      <c r="G58" s="78">
        <f t="shared" si="22"/>
        <v>1.9015999998373446E-3</v>
      </c>
      <c r="H58" s="78">
        <f t="shared" si="23"/>
        <v>7.6317696000000004E-2</v>
      </c>
      <c r="I58" s="78">
        <f t="shared" si="24"/>
        <v>6.6671139225600001E-2</v>
      </c>
      <c r="J58" s="78">
        <f t="shared" si="25"/>
        <v>5.8243907227484161E-2</v>
      </c>
      <c r="K58" s="78">
        <f t="shared" si="26"/>
        <v>1.6612377598579043E-3</v>
      </c>
      <c r="L58" s="78">
        <f t="shared" si="27"/>
        <v>1.4512573070118652E-3</v>
      </c>
      <c r="M58" s="78">
        <f t="shared" ca="1" si="28"/>
        <v>3.1288438442069071E-3</v>
      </c>
      <c r="N58" s="78">
        <f t="shared" ca="1" si="29"/>
        <v>2.5240173066687167E-5</v>
      </c>
      <c r="O58" s="95">
        <f t="shared" ca="1" si="30"/>
        <v>4704.2256181532994</v>
      </c>
      <c r="P58" s="78">
        <f t="shared" ca="1" si="31"/>
        <v>598.90034606638358</v>
      </c>
      <c r="Q58" s="78">
        <f t="shared" ca="1" si="32"/>
        <v>998.26802596603159</v>
      </c>
      <c r="R58" s="54">
        <f t="shared" ca="1" si="33"/>
        <v>1.5887156154166537E-2</v>
      </c>
    </row>
    <row r="59" spans="1:18" x14ac:dyDescent="0.2">
      <c r="A59" s="92">
        <v>8743</v>
      </c>
      <c r="B59" s="92">
        <v>-1.361699999688426E-2</v>
      </c>
      <c r="C59" s="92">
        <v>0.1</v>
      </c>
      <c r="D59" s="94">
        <f t="shared" si="19"/>
        <v>0.87429999999999997</v>
      </c>
      <c r="E59" s="94">
        <f t="shared" si="20"/>
        <v>-1.361699999688426E-2</v>
      </c>
      <c r="F59" s="78">
        <f t="shared" si="21"/>
        <v>8.7430000000000008E-2</v>
      </c>
      <c r="G59" s="78">
        <f t="shared" si="22"/>
        <v>-1.3616999996884261E-3</v>
      </c>
      <c r="H59" s="78">
        <f t="shared" si="23"/>
        <v>7.644004900000001E-2</v>
      </c>
      <c r="I59" s="78">
        <f t="shared" si="24"/>
        <v>6.6831534840700008E-2</v>
      </c>
      <c r="J59" s="78">
        <f t="shared" si="25"/>
        <v>5.8430810911224013E-2</v>
      </c>
      <c r="K59" s="78">
        <f t="shared" si="26"/>
        <v>-1.1905343097275908E-3</v>
      </c>
      <c r="L59" s="78">
        <f t="shared" si="27"/>
        <v>-1.0408841469948327E-3</v>
      </c>
      <c r="M59" s="78">
        <f t="shared" ca="1" si="28"/>
        <v>3.1274563609277233E-3</v>
      </c>
      <c r="N59" s="78">
        <f t="shared" ca="1" si="29"/>
        <v>2.8037681871867017E-5</v>
      </c>
      <c r="O59" s="95">
        <f t="shared" ca="1" si="30"/>
        <v>4682.4745378458238</v>
      </c>
      <c r="P59" s="78">
        <f t="shared" ca="1" si="31"/>
        <v>609.35635560837193</v>
      </c>
      <c r="Q59" s="78">
        <f t="shared" ca="1" si="32"/>
        <v>1002.2958768517564</v>
      </c>
      <c r="R59" s="54">
        <f t="shared" ca="1" si="33"/>
        <v>-1.6744456357811983E-2</v>
      </c>
    </row>
    <row r="60" spans="1:18" x14ac:dyDescent="0.2">
      <c r="A60" s="92">
        <v>9018.5</v>
      </c>
      <c r="B60" s="92">
        <v>3.9850000030128285E-4</v>
      </c>
      <c r="C60" s="92">
        <v>0.1</v>
      </c>
      <c r="D60" s="94">
        <f t="shared" si="19"/>
        <v>0.90185000000000004</v>
      </c>
      <c r="E60" s="94">
        <f t="shared" si="20"/>
        <v>3.9850000030128285E-4</v>
      </c>
      <c r="F60" s="78">
        <f t="shared" si="21"/>
        <v>9.0185000000000015E-2</v>
      </c>
      <c r="G60" s="78">
        <f t="shared" si="22"/>
        <v>3.9850000030128291E-5</v>
      </c>
      <c r="H60" s="78">
        <f t="shared" si="23"/>
        <v>8.1333342250000024E-2</v>
      </c>
      <c r="I60" s="78">
        <f t="shared" si="24"/>
        <v>7.3350474708162527E-2</v>
      </c>
      <c r="J60" s="78">
        <f t="shared" si="25"/>
        <v>6.6151125615556375E-2</v>
      </c>
      <c r="K60" s="78">
        <f t="shared" si="26"/>
        <v>3.5938722527171198E-5</v>
      </c>
      <c r="L60" s="78">
        <f t="shared" si="27"/>
        <v>3.2411336911129344E-5</v>
      </c>
      <c r="M60" s="78">
        <f t="shared" ca="1" si="28"/>
        <v>3.0739165747222029E-3</v>
      </c>
      <c r="N60" s="78">
        <f t="shared" ca="1" si="29"/>
        <v>7.1578538466861712E-7</v>
      </c>
      <c r="O60" s="95">
        <f t="shared" ca="1" si="30"/>
        <v>3880.4929174382</v>
      </c>
      <c r="P60" s="78">
        <f t="shared" ca="1" si="31"/>
        <v>1076.6736472250645</v>
      </c>
      <c r="Q60" s="78">
        <f t="shared" ca="1" si="32"/>
        <v>1160.5054030855858</v>
      </c>
      <c r="R60" s="54">
        <f t="shared" ca="1" si="33"/>
        <v>-2.67541657442092E-3</v>
      </c>
    </row>
    <row r="61" spans="1:18" x14ac:dyDescent="0.2">
      <c r="A61" s="92">
        <v>9025.5</v>
      </c>
      <c r="B61" s="92">
        <v>3.9655000000493601E-3</v>
      </c>
      <c r="C61" s="92">
        <v>1</v>
      </c>
      <c r="D61" s="94">
        <f t="shared" si="19"/>
        <v>0.90254999999999996</v>
      </c>
      <c r="E61" s="94">
        <f t="shared" si="20"/>
        <v>3.9655000000493601E-3</v>
      </c>
      <c r="F61" s="78">
        <f t="shared" si="21"/>
        <v>0.90254999999999996</v>
      </c>
      <c r="G61" s="78">
        <f t="shared" si="22"/>
        <v>3.9655000000493601E-3</v>
      </c>
      <c r="H61" s="78">
        <f t="shared" si="23"/>
        <v>0.81459650249999993</v>
      </c>
      <c r="I61" s="78">
        <f t="shared" si="24"/>
        <v>0.7352140733313749</v>
      </c>
      <c r="J61" s="78">
        <f t="shared" si="25"/>
        <v>0.66356746188523241</v>
      </c>
      <c r="K61" s="78">
        <f t="shared" si="26"/>
        <v>3.5790620250445498E-3</v>
      </c>
      <c r="L61" s="78">
        <f t="shared" si="27"/>
        <v>3.2302824307039583E-3</v>
      </c>
      <c r="M61" s="78">
        <f t="shared" ca="1" si="28"/>
        <v>3.0725833429129032E-3</v>
      </c>
      <c r="N61" s="78">
        <f t="shared" ca="1" si="29"/>
        <v>7.9730015659174496E-7</v>
      </c>
      <c r="O61" s="95">
        <f t="shared" ca="1" si="30"/>
        <v>386145.29605439113</v>
      </c>
      <c r="P61" s="78">
        <f t="shared" ca="1" si="31"/>
        <v>108985.93242938294</v>
      </c>
      <c r="Q61" s="78">
        <f t="shared" ca="1" si="32"/>
        <v>116450.45112697761</v>
      </c>
      <c r="R61" s="54">
        <f t="shared" ca="1" si="33"/>
        <v>8.929166571364569E-4</v>
      </c>
    </row>
    <row r="62" spans="1:18" x14ac:dyDescent="0.2">
      <c r="A62" s="92">
        <v>9054</v>
      </c>
      <c r="B62" s="92">
        <v>1.4974000005167909E-2</v>
      </c>
      <c r="C62" s="92">
        <v>0.1</v>
      </c>
      <c r="D62" s="94">
        <f t="shared" si="19"/>
        <v>0.90539999999999998</v>
      </c>
      <c r="E62" s="94">
        <f t="shared" si="20"/>
        <v>1.4974000005167909E-2</v>
      </c>
      <c r="F62" s="78">
        <f t="shared" si="21"/>
        <v>9.0540000000000009E-2</v>
      </c>
      <c r="G62" s="78">
        <f t="shared" si="22"/>
        <v>1.4974000005167909E-3</v>
      </c>
      <c r="H62" s="78">
        <f t="shared" si="23"/>
        <v>8.1974916000000009E-2</v>
      </c>
      <c r="I62" s="78">
        <f t="shared" si="24"/>
        <v>7.4220088946400004E-2</v>
      </c>
      <c r="J62" s="78">
        <f t="shared" si="25"/>
        <v>6.7198868532070563E-2</v>
      </c>
      <c r="K62" s="78">
        <f t="shared" si="26"/>
        <v>1.3557459604679025E-3</v>
      </c>
      <c r="L62" s="78">
        <f t="shared" si="27"/>
        <v>1.2274923926076388E-3</v>
      </c>
      <c r="M62" s="78">
        <f t="shared" ca="1" si="28"/>
        <v>3.0671690631949274E-3</v>
      </c>
      <c r="N62" s="78">
        <f t="shared" ca="1" si="29"/>
        <v>1.4177262308072524E-5</v>
      </c>
      <c r="O62" s="95">
        <f t="shared" ca="1" si="30"/>
        <v>3784.5971082182023</v>
      </c>
      <c r="P62" s="78">
        <f t="shared" ca="1" si="31"/>
        <v>1144.1578962997501</v>
      </c>
      <c r="Q62" s="78">
        <f t="shared" ca="1" si="32"/>
        <v>1180.769153245838</v>
      </c>
      <c r="R62" s="54">
        <f t="shared" ca="1" si="33"/>
        <v>1.1906830941972982E-2</v>
      </c>
    </row>
    <row r="63" spans="1:18" x14ac:dyDescent="0.2">
      <c r="A63" s="92">
        <v>9061</v>
      </c>
      <c r="B63" s="92">
        <v>6.7409999974188395E-3</v>
      </c>
      <c r="C63" s="92">
        <v>1</v>
      </c>
      <c r="D63" s="94">
        <f t="shared" si="19"/>
        <v>0.90610000000000002</v>
      </c>
      <c r="E63" s="94">
        <f t="shared" si="20"/>
        <v>6.7409999974188395E-3</v>
      </c>
      <c r="F63" s="78">
        <f t="shared" si="21"/>
        <v>0.90610000000000002</v>
      </c>
      <c r="G63" s="78">
        <f t="shared" si="22"/>
        <v>6.7409999974188395E-3</v>
      </c>
      <c r="H63" s="78">
        <f t="shared" si="23"/>
        <v>0.82101721000000005</v>
      </c>
      <c r="I63" s="78">
        <f t="shared" si="24"/>
        <v>0.74392369398100011</v>
      </c>
      <c r="J63" s="78">
        <f t="shared" si="25"/>
        <v>0.67406925911618421</v>
      </c>
      <c r="K63" s="78">
        <f t="shared" si="26"/>
        <v>6.1080200976612103E-3</v>
      </c>
      <c r="L63" s="78">
        <f t="shared" si="27"/>
        <v>5.5344770104908229E-3</v>
      </c>
      <c r="M63" s="78">
        <f t="shared" ca="1" si="28"/>
        <v>3.0658426488269757E-3</v>
      </c>
      <c r="N63" s="78">
        <f t="shared" ca="1" si="29"/>
        <v>1.3506781536908778E-5</v>
      </c>
      <c r="O63" s="95">
        <f t="shared" ca="1" si="30"/>
        <v>376588.2645009149</v>
      </c>
      <c r="P63" s="78">
        <f t="shared" ca="1" si="31"/>
        <v>115764.33154720695</v>
      </c>
      <c r="Q63" s="78">
        <f t="shared" ca="1" si="32"/>
        <v>118475.94698434122</v>
      </c>
      <c r="R63" s="54">
        <f t="shared" ca="1" si="33"/>
        <v>3.6751573485918638E-3</v>
      </c>
    </row>
    <row r="64" spans="1:18" x14ac:dyDescent="0.2">
      <c r="A64" s="92">
        <v>9071</v>
      </c>
      <c r="B64" s="92">
        <v>9.5100000180536881E-4</v>
      </c>
      <c r="C64" s="92">
        <v>1</v>
      </c>
      <c r="D64" s="94">
        <f t="shared" si="19"/>
        <v>0.90710000000000002</v>
      </c>
      <c r="E64" s="94">
        <f t="shared" si="20"/>
        <v>9.5100000180536881E-4</v>
      </c>
      <c r="F64" s="78">
        <f t="shared" si="21"/>
        <v>0.90710000000000002</v>
      </c>
      <c r="G64" s="78">
        <f t="shared" si="22"/>
        <v>9.5100000180536881E-4</v>
      </c>
      <c r="H64" s="78">
        <f t="shared" si="23"/>
        <v>0.82283041000000001</v>
      </c>
      <c r="I64" s="78">
        <f t="shared" si="24"/>
        <v>0.746389464911</v>
      </c>
      <c r="J64" s="78">
        <f t="shared" si="25"/>
        <v>0.67704988362076812</v>
      </c>
      <c r="K64" s="78">
        <f t="shared" si="26"/>
        <v>8.6265210163765011E-4</v>
      </c>
      <c r="L64" s="78">
        <f t="shared" si="27"/>
        <v>7.8251172139551239E-4</v>
      </c>
      <c r="M64" s="78">
        <f t="shared" ca="1" si="28"/>
        <v>3.0639501030800612E-3</v>
      </c>
      <c r="N64" s="78">
        <f t="shared" ca="1" si="29"/>
        <v>4.464558130476733E-6</v>
      </c>
      <c r="O64" s="95">
        <f t="shared" ca="1" si="30"/>
        <v>373925.83164697734</v>
      </c>
      <c r="P64" s="78">
        <f t="shared" ca="1" si="31"/>
        <v>117700.87045284768</v>
      </c>
      <c r="Q64" s="78">
        <f t="shared" ca="1" si="32"/>
        <v>119045.66750228514</v>
      </c>
      <c r="R64" s="54">
        <f t="shared" ca="1" si="33"/>
        <v>-2.1129501012746923E-3</v>
      </c>
    </row>
    <row r="65" spans="1:18" x14ac:dyDescent="0.2">
      <c r="A65" s="92">
        <v>9071</v>
      </c>
      <c r="B65" s="92">
        <v>1.0951000003842637E-2</v>
      </c>
      <c r="C65" s="92">
        <v>1</v>
      </c>
      <c r="D65" s="94">
        <f t="shared" si="19"/>
        <v>0.90710000000000002</v>
      </c>
      <c r="E65" s="94">
        <f t="shared" si="20"/>
        <v>1.0951000003842637E-2</v>
      </c>
      <c r="F65" s="78">
        <f t="shared" si="21"/>
        <v>0.90710000000000002</v>
      </c>
      <c r="G65" s="78">
        <f t="shared" si="22"/>
        <v>1.0951000003842637E-2</v>
      </c>
      <c r="H65" s="78">
        <f t="shared" si="23"/>
        <v>0.82283041000000001</v>
      </c>
      <c r="I65" s="78">
        <f t="shared" si="24"/>
        <v>0.746389464911</v>
      </c>
      <c r="J65" s="78">
        <f t="shared" si="25"/>
        <v>0.67704988362076812</v>
      </c>
      <c r="K65" s="78">
        <f t="shared" si="26"/>
        <v>9.933652103485657E-3</v>
      </c>
      <c r="L65" s="78">
        <f t="shared" si="27"/>
        <v>9.01081582307184E-3</v>
      </c>
      <c r="M65" s="78">
        <f t="shared" ca="1" si="28"/>
        <v>3.0639501030800612E-3</v>
      </c>
      <c r="N65" s="78">
        <f t="shared" ca="1" si="29"/>
        <v>6.220555613711896E-5</v>
      </c>
      <c r="O65" s="95">
        <f t="shared" ca="1" si="30"/>
        <v>373925.83164697734</v>
      </c>
      <c r="P65" s="78">
        <f t="shared" ca="1" si="31"/>
        <v>117700.87045284768</v>
      </c>
      <c r="Q65" s="78">
        <f t="shared" ca="1" si="32"/>
        <v>119045.66750228514</v>
      </c>
      <c r="R65" s="54">
        <f t="shared" ca="1" si="33"/>
        <v>7.8870499007625758E-3</v>
      </c>
    </row>
    <row r="66" spans="1:18" x14ac:dyDescent="0.2">
      <c r="A66" s="92">
        <v>9073</v>
      </c>
      <c r="B66" s="92">
        <v>1.9130000073346309E-3</v>
      </c>
      <c r="C66" s="92">
        <v>1</v>
      </c>
      <c r="D66" s="94">
        <f t="shared" si="19"/>
        <v>0.9073</v>
      </c>
      <c r="E66" s="94">
        <f t="shared" si="20"/>
        <v>1.9130000073346309E-3</v>
      </c>
      <c r="F66" s="78">
        <f t="shared" si="21"/>
        <v>0.9073</v>
      </c>
      <c r="G66" s="78">
        <f t="shared" si="22"/>
        <v>1.9130000073346309E-3</v>
      </c>
      <c r="H66" s="78">
        <f t="shared" si="23"/>
        <v>0.82319328999999997</v>
      </c>
      <c r="I66" s="78">
        <f t="shared" si="24"/>
        <v>0.746883272017</v>
      </c>
      <c r="J66" s="78">
        <f t="shared" si="25"/>
        <v>0.67764719270102414</v>
      </c>
      <c r="K66" s="78">
        <f t="shared" si="26"/>
        <v>1.7356649066547106E-3</v>
      </c>
      <c r="L66" s="78">
        <f t="shared" si="27"/>
        <v>1.5747687698078189E-3</v>
      </c>
      <c r="M66" s="78">
        <f t="shared" ca="1" si="28"/>
        <v>3.0635719231431376E-3</v>
      </c>
      <c r="N66" s="78">
        <f t="shared" ca="1" si="29"/>
        <v>1.3238157334472575E-6</v>
      </c>
      <c r="O66" s="95">
        <f t="shared" ca="1" si="30"/>
        <v>373394.90387983574</v>
      </c>
      <c r="P66" s="78">
        <f t="shared" ca="1" si="31"/>
        <v>118089.58902086678</v>
      </c>
      <c r="Q66" s="78">
        <f t="shared" ca="1" si="32"/>
        <v>119159.56480504018</v>
      </c>
      <c r="R66" s="54">
        <f t="shared" ca="1" si="33"/>
        <v>-1.1505719158085067E-3</v>
      </c>
    </row>
    <row r="67" spans="1:18" x14ac:dyDescent="0.2">
      <c r="A67" s="92">
        <v>9073</v>
      </c>
      <c r="B67" s="92">
        <v>1.9130000073346309E-3</v>
      </c>
      <c r="C67" s="92">
        <v>1</v>
      </c>
      <c r="D67" s="94">
        <f t="shared" si="19"/>
        <v>0.9073</v>
      </c>
      <c r="E67" s="94">
        <f t="shared" si="20"/>
        <v>1.9130000073346309E-3</v>
      </c>
      <c r="F67" s="78">
        <f t="shared" si="21"/>
        <v>0.9073</v>
      </c>
      <c r="G67" s="78">
        <f t="shared" si="22"/>
        <v>1.9130000073346309E-3</v>
      </c>
      <c r="H67" s="78">
        <f t="shared" si="23"/>
        <v>0.82319328999999997</v>
      </c>
      <c r="I67" s="78">
        <f t="shared" si="24"/>
        <v>0.746883272017</v>
      </c>
      <c r="J67" s="78">
        <f t="shared" si="25"/>
        <v>0.67764719270102414</v>
      </c>
      <c r="K67" s="78">
        <f t="shared" si="26"/>
        <v>1.7356649066547106E-3</v>
      </c>
      <c r="L67" s="78">
        <f t="shared" si="27"/>
        <v>1.5747687698078189E-3</v>
      </c>
      <c r="M67" s="78">
        <f t="shared" ca="1" si="28"/>
        <v>3.0635719231431376E-3</v>
      </c>
      <c r="N67" s="78">
        <f t="shared" ca="1" si="29"/>
        <v>1.3238157334472575E-6</v>
      </c>
      <c r="O67" s="95">
        <f t="shared" ca="1" si="30"/>
        <v>373394.90387983574</v>
      </c>
      <c r="P67" s="78">
        <f t="shared" ca="1" si="31"/>
        <v>118089.58902086678</v>
      </c>
      <c r="Q67" s="78">
        <f t="shared" ca="1" si="32"/>
        <v>119159.56480504018</v>
      </c>
      <c r="R67" s="54">
        <f t="shared" ca="1" si="33"/>
        <v>-1.1505719158085067E-3</v>
      </c>
    </row>
    <row r="68" spans="1:18" x14ac:dyDescent="0.2">
      <c r="A68" s="92">
        <v>9119</v>
      </c>
      <c r="B68" s="92">
        <v>-4.7609999965061434E-3</v>
      </c>
      <c r="C68" s="92">
        <v>0.1</v>
      </c>
      <c r="D68" s="94">
        <f t="shared" si="19"/>
        <v>0.91190000000000004</v>
      </c>
      <c r="E68" s="94">
        <f t="shared" si="20"/>
        <v>-4.7609999965061434E-3</v>
      </c>
      <c r="F68" s="78">
        <f t="shared" si="21"/>
        <v>9.1190000000000007E-2</v>
      </c>
      <c r="G68" s="78">
        <f t="shared" si="22"/>
        <v>-4.7609999965061436E-4</v>
      </c>
      <c r="H68" s="78">
        <f t="shared" si="23"/>
        <v>8.3156161000000006E-2</v>
      </c>
      <c r="I68" s="78">
        <f t="shared" si="24"/>
        <v>7.5830103215900016E-2</v>
      </c>
      <c r="J68" s="78">
        <f t="shared" si="25"/>
        <v>6.9149471122579229E-2</v>
      </c>
      <c r="K68" s="78">
        <f t="shared" si="26"/>
        <v>-4.3415558968139527E-4</v>
      </c>
      <c r="L68" s="78">
        <f t="shared" si="27"/>
        <v>-3.9590648223046434E-4</v>
      </c>
      <c r="M68" s="78">
        <f t="shared" ca="1" si="28"/>
        <v>3.0549040721401721E-3</v>
      </c>
      <c r="N68" s="78">
        <f t="shared" ca="1" si="29"/>
        <v>6.1088356410282052E-6</v>
      </c>
      <c r="O68" s="95">
        <f t="shared" ca="1" si="30"/>
        <v>3613.2616950852484</v>
      </c>
      <c r="P68" s="78">
        <f t="shared" ca="1" si="31"/>
        <v>1271.5764168601258</v>
      </c>
      <c r="Q68" s="78">
        <f t="shared" ca="1" si="32"/>
        <v>1217.7462900384608</v>
      </c>
      <c r="R68" s="54">
        <f t="shared" ca="1" si="33"/>
        <v>-7.8159040686463163E-3</v>
      </c>
    </row>
    <row r="69" spans="1:18" x14ac:dyDescent="0.2">
      <c r="A69" s="92">
        <v>9321</v>
      </c>
      <c r="B69" s="92">
        <v>-1.9598999999288935E-2</v>
      </c>
      <c r="C69" s="92">
        <v>0.1</v>
      </c>
      <c r="D69" s="94">
        <f t="shared" si="19"/>
        <v>0.93210000000000004</v>
      </c>
      <c r="E69" s="94">
        <f t="shared" si="20"/>
        <v>-1.9598999999288935E-2</v>
      </c>
      <c r="F69" s="78">
        <f t="shared" si="21"/>
        <v>9.3210000000000015E-2</v>
      </c>
      <c r="G69" s="78">
        <f t="shared" si="22"/>
        <v>-1.9598999999288938E-3</v>
      </c>
      <c r="H69" s="78">
        <f t="shared" si="23"/>
        <v>8.688104100000002E-2</v>
      </c>
      <c r="I69" s="78">
        <f t="shared" si="24"/>
        <v>8.0981818316100018E-2</v>
      </c>
      <c r="J69" s="78">
        <f t="shared" si="25"/>
        <v>7.5483152852436827E-2</v>
      </c>
      <c r="K69" s="78">
        <f t="shared" si="26"/>
        <v>-1.826822789933722E-3</v>
      </c>
      <c r="L69" s="78">
        <f t="shared" si="27"/>
        <v>-1.7027815224972224E-3</v>
      </c>
      <c r="M69" s="78">
        <f t="shared" ca="1" si="28"/>
        <v>3.0175280764849488E-3</v>
      </c>
      <c r="N69" s="78">
        <f t="shared" ca="1" si="29"/>
        <v>5.1150734220226843E-5</v>
      </c>
      <c r="O69" s="95">
        <f t="shared" ca="1" si="30"/>
        <v>3114.8604275101902</v>
      </c>
      <c r="P69" s="78">
        <f t="shared" ca="1" si="31"/>
        <v>1696.5308935856626</v>
      </c>
      <c r="Q69" s="78">
        <f t="shared" ca="1" si="32"/>
        <v>1331.2870972118424</v>
      </c>
      <c r="R69" s="54">
        <f t="shared" ca="1" si="33"/>
        <v>-2.2616528075773884E-2</v>
      </c>
    </row>
    <row r="70" spans="1:18" x14ac:dyDescent="0.2">
      <c r="A70" s="92">
        <v>9321</v>
      </c>
      <c r="B70" s="92">
        <v>1.1401000003388617E-2</v>
      </c>
      <c r="C70" s="92">
        <v>0.1</v>
      </c>
      <c r="D70" s="94">
        <f t="shared" si="19"/>
        <v>0.93210000000000004</v>
      </c>
      <c r="E70" s="94">
        <f t="shared" si="20"/>
        <v>1.1401000003388617E-2</v>
      </c>
      <c r="F70" s="78">
        <f t="shared" si="21"/>
        <v>9.3210000000000015E-2</v>
      </c>
      <c r="G70" s="78">
        <f t="shared" si="22"/>
        <v>1.1401000003388618E-3</v>
      </c>
      <c r="H70" s="78">
        <f t="shared" si="23"/>
        <v>8.688104100000002E-2</v>
      </c>
      <c r="I70" s="78">
        <f t="shared" si="24"/>
        <v>8.0981818316100018E-2</v>
      </c>
      <c r="J70" s="78">
        <f t="shared" si="25"/>
        <v>7.5483152852436827E-2</v>
      </c>
      <c r="K70" s="78">
        <f t="shared" si="26"/>
        <v>1.0626872103158532E-3</v>
      </c>
      <c r="L70" s="78">
        <f t="shared" si="27"/>
        <v>9.9053074873540667E-4</v>
      </c>
      <c r="M70" s="78">
        <f t="shared" ca="1" si="28"/>
        <v>3.0175280764849488E-3</v>
      </c>
      <c r="N70" s="78">
        <f t="shared" ca="1" si="29"/>
        <v>7.0282601549181907E-6</v>
      </c>
      <c r="O70" s="95">
        <f t="shared" ca="1" si="30"/>
        <v>3114.8604275101902</v>
      </c>
      <c r="P70" s="78">
        <f t="shared" ca="1" si="31"/>
        <v>1696.5308935856626</v>
      </c>
      <c r="Q70" s="78">
        <f t="shared" ca="1" si="32"/>
        <v>1331.2870972118424</v>
      </c>
      <c r="R70" s="54">
        <f t="shared" ca="1" si="33"/>
        <v>8.3834719269036684E-3</v>
      </c>
    </row>
    <row r="71" spans="1:18" x14ac:dyDescent="0.2">
      <c r="A71" s="92">
        <v>9322</v>
      </c>
      <c r="B71" s="92">
        <v>2.8820000006817281E-3</v>
      </c>
      <c r="C71" s="92">
        <v>0.1</v>
      </c>
      <c r="D71" s="94">
        <f t="shared" si="19"/>
        <v>0.93220000000000003</v>
      </c>
      <c r="E71" s="94">
        <f t="shared" si="20"/>
        <v>2.8820000006817281E-3</v>
      </c>
      <c r="F71" s="78">
        <f t="shared" si="21"/>
        <v>9.3220000000000011E-2</v>
      </c>
      <c r="G71" s="78">
        <f t="shared" si="22"/>
        <v>2.882000000681728E-4</v>
      </c>
      <c r="H71" s="78">
        <f t="shared" si="23"/>
        <v>8.6899684000000019E-2</v>
      </c>
      <c r="I71" s="78">
        <f t="shared" si="24"/>
        <v>8.1007885424800016E-2</v>
      </c>
      <c r="J71" s="78">
        <f t="shared" si="25"/>
        <v>7.5515550792998584E-2</v>
      </c>
      <c r="K71" s="78">
        <f t="shared" si="26"/>
        <v>2.6866004006355067E-4</v>
      </c>
      <c r="L71" s="78">
        <f t="shared" si="27"/>
        <v>2.5044488934724196E-4</v>
      </c>
      <c r="M71" s="78">
        <f t="shared" ca="1" si="28"/>
        <v>3.0173458313922075E-3</v>
      </c>
      <c r="N71" s="78">
        <f t="shared" ca="1" si="29"/>
        <v>1.8318493890709749E-9</v>
      </c>
      <c r="O71" s="95">
        <f t="shared" ca="1" si="30"/>
        <v>3112.5179120020839</v>
      </c>
      <c r="P71" s="78">
        <f t="shared" ca="1" si="31"/>
        <v>1698.734326687176</v>
      </c>
      <c r="Q71" s="78">
        <f t="shared" ca="1" si="32"/>
        <v>1331.8429179833495</v>
      </c>
      <c r="R71" s="54">
        <f t="shared" ca="1" si="33"/>
        <v>-1.3534583071047939E-4</v>
      </c>
    </row>
    <row r="72" spans="1:18" x14ac:dyDescent="0.2">
      <c r="A72" s="92">
        <v>9344</v>
      </c>
      <c r="B72" s="92">
        <v>-2.3535999993328005E-2</v>
      </c>
      <c r="C72" s="92">
        <v>0.1</v>
      </c>
      <c r="D72" s="94">
        <f t="shared" si="19"/>
        <v>0.93440000000000001</v>
      </c>
      <c r="E72" s="94">
        <f t="shared" si="20"/>
        <v>-2.3535999993328005E-2</v>
      </c>
      <c r="F72" s="78">
        <f t="shared" si="21"/>
        <v>9.3440000000000009E-2</v>
      </c>
      <c r="G72" s="78">
        <f t="shared" si="22"/>
        <v>-2.3535999993328006E-3</v>
      </c>
      <c r="H72" s="78">
        <f t="shared" si="23"/>
        <v>8.7310336000000016E-2</v>
      </c>
      <c r="I72" s="78">
        <f t="shared" si="24"/>
        <v>8.1582777958400021E-2</v>
      </c>
      <c r="J72" s="78">
        <f t="shared" si="25"/>
        <v>7.6230947724328979E-2</v>
      </c>
      <c r="K72" s="78">
        <f t="shared" si="26"/>
        <v>-2.199203839376569E-3</v>
      </c>
      <c r="L72" s="78">
        <f t="shared" si="27"/>
        <v>-2.054936067513466E-3</v>
      </c>
      <c r="M72" s="78">
        <f t="shared" ca="1" si="28"/>
        <v>3.0133433802479095E-3</v>
      </c>
      <c r="N72" s="78">
        <f t="shared" ca="1" si="29"/>
        <v>7.0486763356803945E-5</v>
      </c>
      <c r="O72" s="95">
        <f t="shared" ca="1" si="30"/>
        <v>3061.2867171527423</v>
      </c>
      <c r="P72" s="78">
        <f t="shared" ca="1" si="31"/>
        <v>1747.4390854501571</v>
      </c>
      <c r="Q72" s="78">
        <f t="shared" ca="1" si="32"/>
        <v>1344.0531259073343</v>
      </c>
      <c r="R72" s="54">
        <f t="shared" ca="1" si="33"/>
        <v>-2.6549343373575916E-2</v>
      </c>
    </row>
    <row r="73" spans="1:18" x14ac:dyDescent="0.2">
      <c r="A73" s="92">
        <v>9360</v>
      </c>
      <c r="B73" s="92">
        <v>-3.3999999868683517E-4</v>
      </c>
      <c r="C73" s="92">
        <v>1</v>
      </c>
      <c r="D73" s="94">
        <f t="shared" si="19"/>
        <v>0.93600000000000005</v>
      </c>
      <c r="E73" s="94">
        <f t="shared" si="20"/>
        <v>-3.3999999868683517E-4</v>
      </c>
      <c r="F73" s="78">
        <f t="shared" si="21"/>
        <v>0.93600000000000005</v>
      </c>
      <c r="G73" s="78">
        <f t="shared" si="22"/>
        <v>-3.3999999868683517E-4</v>
      </c>
      <c r="H73" s="78">
        <f t="shared" si="23"/>
        <v>0.8760960000000001</v>
      </c>
      <c r="I73" s="78">
        <f t="shared" si="24"/>
        <v>0.82002585600000011</v>
      </c>
      <c r="J73" s="78">
        <f t="shared" si="25"/>
        <v>0.7675442012160002</v>
      </c>
      <c r="K73" s="78">
        <f t="shared" si="26"/>
        <v>-3.1823999877087774E-4</v>
      </c>
      <c r="L73" s="78">
        <f t="shared" si="27"/>
        <v>-2.978726388495416E-4</v>
      </c>
      <c r="M73" s="78">
        <f t="shared" ca="1" si="28"/>
        <v>3.010440846737393E-3</v>
      </c>
      <c r="N73" s="78">
        <f t="shared" ca="1" si="29"/>
        <v>1.1225453858687017E-5</v>
      </c>
      <c r="O73" s="95">
        <f t="shared" ca="1" si="30"/>
        <v>302439.16820960474</v>
      </c>
      <c r="P73" s="78">
        <f t="shared" ca="1" si="31"/>
        <v>178313.22082457534</v>
      </c>
      <c r="Q73" s="78">
        <f t="shared" ca="1" si="32"/>
        <v>135291.13729179255</v>
      </c>
      <c r="R73" s="54">
        <f t="shared" ca="1" si="33"/>
        <v>-3.3504408454242281E-3</v>
      </c>
    </row>
    <row r="74" spans="1:18" x14ac:dyDescent="0.2">
      <c r="A74" s="92">
        <v>9410</v>
      </c>
      <c r="B74" s="92">
        <v>1.0000003385357559E-5</v>
      </c>
      <c r="C74" s="92">
        <v>1</v>
      </c>
      <c r="D74" s="94">
        <f t="shared" si="19"/>
        <v>0.94099999999999995</v>
      </c>
      <c r="E74" s="94">
        <f t="shared" si="20"/>
        <v>1.0000003385357559E-5</v>
      </c>
      <c r="F74" s="78">
        <f t="shared" si="21"/>
        <v>0.94099999999999995</v>
      </c>
      <c r="G74" s="78">
        <f t="shared" si="22"/>
        <v>1.0000003385357559E-5</v>
      </c>
      <c r="H74" s="78">
        <f t="shared" si="23"/>
        <v>0.88548099999999985</v>
      </c>
      <c r="I74" s="78">
        <f t="shared" si="24"/>
        <v>0.83323762099999976</v>
      </c>
      <c r="J74" s="78">
        <f t="shared" si="25"/>
        <v>0.78407660136099977</v>
      </c>
      <c r="K74" s="78">
        <f t="shared" si="26"/>
        <v>9.4100031856214627E-6</v>
      </c>
      <c r="L74" s="78">
        <f t="shared" si="27"/>
        <v>8.8548129976697963E-6</v>
      </c>
      <c r="M74" s="78">
        <f t="shared" ca="1" si="28"/>
        <v>3.0014156962302066E-3</v>
      </c>
      <c r="N74" s="78">
        <f t="shared" ca="1" si="29"/>
        <v>8.9485678473984292E-6</v>
      </c>
      <c r="O74" s="95">
        <f t="shared" ca="1" si="30"/>
        <v>291105.28508583276</v>
      </c>
      <c r="P74" s="78">
        <f t="shared" ca="1" si="31"/>
        <v>189609.84787680162</v>
      </c>
      <c r="Q74" s="78">
        <f t="shared" ca="1" si="32"/>
        <v>138046.89502583904</v>
      </c>
      <c r="R74" s="54">
        <f t="shared" ca="1" si="33"/>
        <v>-2.9914156928448491E-3</v>
      </c>
    </row>
    <row r="75" spans="1:18" x14ac:dyDescent="0.2">
      <c r="A75" s="92">
        <v>9410</v>
      </c>
      <c r="B75" s="92">
        <v>2.1000000560889021E-4</v>
      </c>
      <c r="C75" s="92">
        <v>0.1</v>
      </c>
      <c r="D75" s="94">
        <f t="shared" si="19"/>
        <v>0.94099999999999995</v>
      </c>
      <c r="E75" s="94">
        <f t="shared" si="20"/>
        <v>2.1000000560889021E-4</v>
      </c>
      <c r="F75" s="78">
        <f t="shared" si="21"/>
        <v>9.4100000000000003E-2</v>
      </c>
      <c r="G75" s="78">
        <f t="shared" si="22"/>
        <v>2.1000000560889021E-5</v>
      </c>
      <c r="H75" s="78">
        <f t="shared" si="23"/>
        <v>8.8548100000000005E-2</v>
      </c>
      <c r="I75" s="78">
        <f t="shared" si="24"/>
        <v>8.3323762100000004E-2</v>
      </c>
      <c r="J75" s="78">
        <f t="shared" si="25"/>
        <v>7.8407660136099996E-2</v>
      </c>
      <c r="K75" s="78">
        <f t="shared" si="26"/>
        <v>1.9761000527796569E-5</v>
      </c>
      <c r="L75" s="78">
        <f t="shared" si="27"/>
        <v>1.859510149665657E-5</v>
      </c>
      <c r="M75" s="78">
        <f t="shared" ca="1" si="28"/>
        <v>3.0014156962302066E-3</v>
      </c>
      <c r="N75" s="78">
        <f t="shared" ca="1" si="29"/>
        <v>7.7920015578468806E-7</v>
      </c>
      <c r="O75" s="95">
        <f t="shared" ca="1" si="30"/>
        <v>2911.0528508583293</v>
      </c>
      <c r="P75" s="78">
        <f t="shared" ca="1" si="31"/>
        <v>1896.0984787680143</v>
      </c>
      <c r="Q75" s="78">
        <f t="shared" ca="1" si="32"/>
        <v>1380.4689502583892</v>
      </c>
      <c r="R75" s="54">
        <f t="shared" ca="1" si="33"/>
        <v>-2.7914156906213164E-3</v>
      </c>
    </row>
    <row r="76" spans="1:18" x14ac:dyDescent="0.2">
      <c r="A76" s="92">
        <v>9410</v>
      </c>
      <c r="B76" s="92">
        <v>2.1000000560889021E-4</v>
      </c>
      <c r="C76" s="92">
        <v>0.1</v>
      </c>
      <c r="D76" s="94">
        <f t="shared" si="19"/>
        <v>0.94099999999999995</v>
      </c>
      <c r="E76" s="94">
        <f t="shared" si="20"/>
        <v>2.1000000560889021E-4</v>
      </c>
      <c r="F76" s="78">
        <f t="shared" si="21"/>
        <v>9.4100000000000003E-2</v>
      </c>
      <c r="G76" s="78">
        <f t="shared" si="22"/>
        <v>2.1000000560889021E-5</v>
      </c>
      <c r="H76" s="78">
        <f t="shared" si="23"/>
        <v>8.8548100000000005E-2</v>
      </c>
      <c r="I76" s="78">
        <f t="shared" si="24"/>
        <v>8.3323762100000004E-2</v>
      </c>
      <c r="J76" s="78">
        <f t="shared" si="25"/>
        <v>7.8407660136099996E-2</v>
      </c>
      <c r="K76" s="78">
        <f t="shared" si="26"/>
        <v>1.9761000527796569E-5</v>
      </c>
      <c r="L76" s="78">
        <f t="shared" si="27"/>
        <v>1.859510149665657E-5</v>
      </c>
      <c r="M76" s="78">
        <f t="shared" ca="1" si="28"/>
        <v>3.0014156962302066E-3</v>
      </c>
      <c r="N76" s="78">
        <f t="shared" ca="1" si="29"/>
        <v>7.7920015578468806E-7</v>
      </c>
      <c r="O76" s="95">
        <f t="shared" ca="1" si="30"/>
        <v>2911.0528508583293</v>
      </c>
      <c r="P76" s="78">
        <f t="shared" ca="1" si="31"/>
        <v>1896.0984787680143</v>
      </c>
      <c r="Q76" s="78">
        <f t="shared" ca="1" si="32"/>
        <v>1380.4689502583892</v>
      </c>
      <c r="R76" s="54">
        <f t="shared" ca="1" si="33"/>
        <v>-2.7914156906213164E-3</v>
      </c>
    </row>
    <row r="77" spans="1:18" x14ac:dyDescent="0.2">
      <c r="A77" s="92">
        <v>9442</v>
      </c>
      <c r="B77" s="92">
        <v>7.0200000482145697E-4</v>
      </c>
      <c r="C77" s="92">
        <v>1</v>
      </c>
      <c r="D77" s="94">
        <f t="shared" si="19"/>
        <v>0.94420000000000004</v>
      </c>
      <c r="E77" s="94">
        <f t="shared" si="20"/>
        <v>7.0200000482145697E-4</v>
      </c>
      <c r="F77" s="78">
        <f t="shared" si="21"/>
        <v>0.94420000000000004</v>
      </c>
      <c r="G77" s="78">
        <f t="shared" si="22"/>
        <v>7.0200000482145697E-4</v>
      </c>
      <c r="H77" s="78">
        <f t="shared" si="23"/>
        <v>0.89151364000000011</v>
      </c>
      <c r="I77" s="78">
        <f t="shared" si="24"/>
        <v>0.84176717888800012</v>
      </c>
      <c r="J77" s="78">
        <f t="shared" si="25"/>
        <v>0.79479657030604978</v>
      </c>
      <c r="K77" s="78">
        <f t="shared" si="26"/>
        <v>6.6282840455241974E-4</v>
      </c>
      <c r="L77" s="78">
        <f t="shared" si="27"/>
        <v>6.2584257957839476E-4</v>
      </c>
      <c r="M77" s="78">
        <f t="shared" ca="1" si="28"/>
        <v>2.9956755938011764E-3</v>
      </c>
      <c r="N77" s="78">
        <f t="shared" ca="1" si="29"/>
        <v>5.2609477074814623E-6</v>
      </c>
      <c r="O77" s="95">
        <f t="shared" ca="1" si="30"/>
        <v>284005.75162163284</v>
      </c>
      <c r="P77" s="78">
        <f t="shared" ca="1" si="31"/>
        <v>196948.77840515738</v>
      </c>
      <c r="Q77" s="78">
        <f t="shared" ca="1" si="32"/>
        <v>139800.1976983411</v>
      </c>
      <c r="R77" s="54">
        <f t="shared" ca="1" si="33"/>
        <v>-2.2936755889797194E-3</v>
      </c>
    </row>
    <row r="78" spans="1:18" x14ac:dyDescent="0.2">
      <c r="A78" s="92">
        <v>9807</v>
      </c>
      <c r="B78" s="92">
        <v>2.1670000060112216E-3</v>
      </c>
      <c r="C78" s="92">
        <v>0.1</v>
      </c>
      <c r="D78" s="94">
        <f t="shared" si="19"/>
        <v>0.98070000000000002</v>
      </c>
      <c r="E78" s="94">
        <f t="shared" si="20"/>
        <v>2.1670000060112216E-3</v>
      </c>
      <c r="F78" s="78">
        <f t="shared" si="21"/>
        <v>9.8070000000000004E-2</v>
      </c>
      <c r="G78" s="78">
        <f t="shared" si="22"/>
        <v>2.1670000060112216E-4</v>
      </c>
      <c r="H78" s="78">
        <f t="shared" si="23"/>
        <v>9.6177249000000006E-2</v>
      </c>
      <c r="I78" s="78">
        <f t="shared" si="24"/>
        <v>9.4321028094300013E-2</v>
      </c>
      <c r="J78" s="78">
        <f t="shared" si="25"/>
        <v>9.2500632252080023E-2</v>
      </c>
      <c r="K78" s="78">
        <f t="shared" si="26"/>
        <v>2.125176905895205E-4</v>
      </c>
      <c r="L78" s="78">
        <f t="shared" si="27"/>
        <v>2.0841609916114276E-4</v>
      </c>
      <c r="M78" s="78">
        <f t="shared" ca="1" si="28"/>
        <v>2.9321902392800605E-3</v>
      </c>
      <c r="N78" s="78">
        <f t="shared" ca="1" si="29"/>
        <v>5.8551609309002011E-8</v>
      </c>
      <c r="O78" s="95">
        <f t="shared" ca="1" si="30"/>
        <v>2111.5501570867209</v>
      </c>
      <c r="P78" s="78">
        <f t="shared" ca="1" si="31"/>
        <v>2856.4396016529504</v>
      </c>
      <c r="Q78" s="78">
        <f t="shared" ca="1" si="32"/>
        <v>1591.0763987152889</v>
      </c>
      <c r="R78" s="54">
        <f t="shared" ca="1" si="33"/>
        <v>-7.6519023326883893E-4</v>
      </c>
    </row>
    <row r="79" spans="1:18" x14ac:dyDescent="0.2">
      <c r="A79" s="92">
        <v>10079</v>
      </c>
      <c r="B79" s="92">
        <v>-2.2000999997544568E-2</v>
      </c>
      <c r="C79" s="92">
        <v>0.1</v>
      </c>
      <c r="D79" s="94">
        <f t="shared" si="19"/>
        <v>1.0079</v>
      </c>
      <c r="E79" s="94">
        <f t="shared" si="20"/>
        <v>-2.2000999997544568E-2</v>
      </c>
      <c r="F79" s="78">
        <f t="shared" si="21"/>
        <v>0.10079</v>
      </c>
      <c r="G79" s="78">
        <f t="shared" si="22"/>
        <v>-2.2000999997544568E-3</v>
      </c>
      <c r="H79" s="78">
        <f t="shared" si="23"/>
        <v>0.10158624100000001</v>
      </c>
      <c r="I79" s="78">
        <f t="shared" si="24"/>
        <v>0.10238877230390001</v>
      </c>
      <c r="J79" s="78">
        <f t="shared" si="25"/>
        <v>0.10319764360510082</v>
      </c>
      <c r="K79" s="78">
        <f t="shared" si="26"/>
        <v>-2.2174807897525173E-3</v>
      </c>
      <c r="L79" s="78">
        <f t="shared" si="27"/>
        <v>-2.234998887991562E-3</v>
      </c>
      <c r="M79" s="78">
        <f t="shared" ca="1" si="28"/>
        <v>2.8872572997084012E-3</v>
      </c>
      <c r="N79" s="78">
        <f t="shared" ca="1" si="29"/>
        <v>6.1942535129426568E-5</v>
      </c>
      <c r="O79" s="95">
        <f t="shared" ca="1" si="30"/>
        <v>1659.1497753585666</v>
      </c>
      <c r="P79" s="78">
        <f t="shared" ca="1" si="31"/>
        <v>3559.2427667163793</v>
      </c>
      <c r="Q79" s="78">
        <f t="shared" ca="1" si="32"/>
        <v>1724.7184982576146</v>
      </c>
      <c r="R79" s="54">
        <f t="shared" ca="1" si="33"/>
        <v>-2.4888257297252969E-2</v>
      </c>
    </row>
    <row r="80" spans="1:18" x14ac:dyDescent="0.2">
      <c r="A80" s="92">
        <v>10080</v>
      </c>
      <c r="B80" s="92">
        <v>-2.1519999994779937E-2</v>
      </c>
      <c r="C80" s="92">
        <v>0.1</v>
      </c>
      <c r="D80" s="94">
        <f t="shared" si="19"/>
        <v>1.008</v>
      </c>
      <c r="E80" s="94">
        <f t="shared" si="20"/>
        <v>-2.1519999994779937E-2</v>
      </c>
      <c r="F80" s="78">
        <f t="shared" si="21"/>
        <v>0.1008</v>
      </c>
      <c r="G80" s="78">
        <f t="shared" si="22"/>
        <v>-2.1519999994779938E-3</v>
      </c>
      <c r="H80" s="78">
        <f t="shared" si="23"/>
        <v>0.1016064</v>
      </c>
      <c r="I80" s="78">
        <f t="shared" si="24"/>
        <v>0.10241925120000001</v>
      </c>
      <c r="J80" s="78">
        <f t="shared" si="25"/>
        <v>0.1032386052096</v>
      </c>
      <c r="K80" s="78">
        <f t="shared" si="26"/>
        <v>-2.1692159994738179E-3</v>
      </c>
      <c r="L80" s="78">
        <f t="shared" si="27"/>
        <v>-2.1865697274696086E-3</v>
      </c>
      <c r="M80" s="78">
        <f t="shared" ca="1" si="28"/>
        <v>2.8870958498693495E-3</v>
      </c>
      <c r="N80" s="78">
        <f t="shared" ca="1" si="29"/>
        <v>5.9570632756989634E-5</v>
      </c>
      <c r="O80" s="95">
        <f t="shared" ca="1" si="30"/>
        <v>1657.6192856866376</v>
      </c>
      <c r="P80" s="78">
        <f t="shared" ca="1" si="31"/>
        <v>3561.8669728182836</v>
      </c>
      <c r="Q80" s="78">
        <f t="shared" ca="1" si="32"/>
        <v>1725.1909213284821</v>
      </c>
      <c r="R80" s="54">
        <f t="shared" ca="1" si="33"/>
        <v>-2.4407095844649285E-2</v>
      </c>
    </row>
    <row r="81" spans="1:18" x14ac:dyDescent="0.2">
      <c r="A81" s="92">
        <v>10188</v>
      </c>
      <c r="B81" s="92">
        <v>-6.5719999984139577E-3</v>
      </c>
      <c r="C81" s="92">
        <v>0.1</v>
      </c>
      <c r="D81" s="94">
        <f t="shared" si="19"/>
        <v>1.0187999999999999</v>
      </c>
      <c r="E81" s="94">
        <f t="shared" si="20"/>
        <v>-6.5719999984139577E-3</v>
      </c>
      <c r="F81" s="78">
        <f t="shared" si="21"/>
        <v>0.10188</v>
      </c>
      <c r="G81" s="78">
        <f t="shared" si="22"/>
        <v>-6.5719999984139579E-4</v>
      </c>
      <c r="H81" s="78">
        <f t="shared" si="23"/>
        <v>0.103795344</v>
      </c>
      <c r="I81" s="78">
        <f t="shared" si="24"/>
        <v>0.10574669646719999</v>
      </c>
      <c r="J81" s="78">
        <f t="shared" si="25"/>
        <v>0.10773473436078335</v>
      </c>
      <c r="K81" s="78">
        <f t="shared" si="26"/>
        <v>-6.6955535983841401E-4</v>
      </c>
      <c r="L81" s="78">
        <f t="shared" si="27"/>
        <v>-6.8214300060337615E-4</v>
      </c>
      <c r="M81" s="78">
        <f t="shared" ca="1" si="28"/>
        <v>2.8698207459631449E-3</v>
      </c>
      <c r="N81" s="78">
        <f t="shared" ca="1" si="29"/>
        <v>8.9147978968949765E-6</v>
      </c>
      <c r="O81" s="95">
        <f t="shared" ca="1" si="30"/>
        <v>1497.8045415370575</v>
      </c>
      <c r="P81" s="78">
        <f t="shared" ca="1" si="31"/>
        <v>3846.3968129352161</v>
      </c>
      <c r="Q81" s="78">
        <f t="shared" ca="1" si="32"/>
        <v>1775.331184312633</v>
      </c>
      <c r="R81" s="54">
        <f t="shared" ca="1" si="33"/>
        <v>-9.4418207443771017E-3</v>
      </c>
    </row>
    <row r="82" spans="1:18" x14ac:dyDescent="0.2">
      <c r="A82" s="92">
        <v>10841</v>
      </c>
      <c r="B82" s="92">
        <v>2.0520999998552725E-2</v>
      </c>
      <c r="C82" s="92">
        <v>0.1</v>
      </c>
      <c r="D82" s="94">
        <f t="shared" si="19"/>
        <v>1.0841000000000001</v>
      </c>
      <c r="E82" s="94">
        <f t="shared" si="20"/>
        <v>2.0520999998552725E-2</v>
      </c>
      <c r="F82" s="78">
        <f t="shared" si="21"/>
        <v>0.10841000000000001</v>
      </c>
      <c r="G82" s="78">
        <f t="shared" si="22"/>
        <v>2.0520999998552727E-3</v>
      </c>
      <c r="H82" s="78">
        <f t="shared" si="23"/>
        <v>0.11752728100000001</v>
      </c>
      <c r="I82" s="78">
        <f t="shared" si="24"/>
        <v>0.12741132533210001</v>
      </c>
      <c r="J82" s="78">
        <f t="shared" si="25"/>
        <v>0.13812661779252963</v>
      </c>
      <c r="K82" s="78">
        <f t="shared" si="26"/>
        <v>2.2246816098431014E-3</v>
      </c>
      <c r="L82" s="78">
        <f t="shared" si="27"/>
        <v>2.4117773332309063E-3</v>
      </c>
      <c r="M82" s="78">
        <f t="shared" ca="1" si="28"/>
        <v>2.7721868714937602E-3</v>
      </c>
      <c r="N82" s="78">
        <f t="shared" ca="1" si="29"/>
        <v>3.1502036741926055E-5</v>
      </c>
      <c r="O82" s="95">
        <f t="shared" ca="1" si="30"/>
        <v>742.81912582551274</v>
      </c>
      <c r="P82" s="78">
        <f t="shared" ca="1" si="31"/>
        <v>5564.8970558278006</v>
      </c>
      <c r="Q82" s="78">
        <f t="shared" ca="1" si="32"/>
        <v>2036.3399910570167</v>
      </c>
      <c r="R82" s="54">
        <f t="shared" ca="1" si="33"/>
        <v>1.7748813127058963E-2</v>
      </c>
    </row>
    <row r="83" spans="1:18" x14ac:dyDescent="0.2">
      <c r="A83" s="92">
        <v>10849</v>
      </c>
      <c r="B83" s="92">
        <v>3.6900000122841448E-4</v>
      </c>
      <c r="C83" s="92">
        <v>0.1</v>
      </c>
      <c r="D83" s="94">
        <f t="shared" si="19"/>
        <v>1.0849</v>
      </c>
      <c r="E83" s="94">
        <f t="shared" si="20"/>
        <v>3.6900000122841448E-4</v>
      </c>
      <c r="F83" s="78">
        <f t="shared" si="21"/>
        <v>0.10849</v>
      </c>
      <c r="G83" s="78">
        <f t="shared" si="22"/>
        <v>3.690000012284145E-5</v>
      </c>
      <c r="H83" s="78">
        <f t="shared" si="23"/>
        <v>0.11770080099999999</v>
      </c>
      <c r="I83" s="78">
        <f t="shared" si="24"/>
        <v>0.12769359900489999</v>
      </c>
      <c r="J83" s="78">
        <f t="shared" si="25"/>
        <v>0.13853478556041599</v>
      </c>
      <c r="K83" s="78">
        <f t="shared" si="26"/>
        <v>4.0032810133270688E-5</v>
      </c>
      <c r="L83" s="78">
        <f t="shared" si="27"/>
        <v>4.3431595713585365E-5</v>
      </c>
      <c r="M83" s="78">
        <f t="shared" ca="1" si="28"/>
        <v>2.7710632808731661E-3</v>
      </c>
      <c r="N83" s="78">
        <f t="shared" ca="1" si="29"/>
        <v>5.7699079994177011E-7</v>
      </c>
      <c r="O83" s="95">
        <f t="shared" ca="1" si="30"/>
        <v>735.61057749372299</v>
      </c>
      <c r="P83" s="78">
        <f t="shared" ca="1" si="31"/>
        <v>5585.4360877508725</v>
      </c>
      <c r="Q83" s="78">
        <f t="shared" ca="1" si="32"/>
        <v>2039.0410253985838</v>
      </c>
      <c r="R83" s="54">
        <f t="shared" ca="1" si="33"/>
        <v>-2.4020632796447517E-3</v>
      </c>
    </row>
    <row r="84" spans="1:18" x14ac:dyDescent="0.2">
      <c r="A84" s="92">
        <v>11205</v>
      </c>
      <c r="B84" s="92">
        <v>1.4605000003939494E-2</v>
      </c>
      <c r="C84" s="92">
        <v>0.1</v>
      </c>
      <c r="D84" s="94">
        <f t="shared" si="19"/>
        <v>1.1205000000000001</v>
      </c>
      <c r="E84" s="94">
        <f t="shared" si="20"/>
        <v>1.4605000003939494E-2</v>
      </c>
      <c r="F84" s="78">
        <f t="shared" si="21"/>
        <v>0.11205000000000001</v>
      </c>
      <c r="G84" s="78">
        <f t="shared" si="22"/>
        <v>1.4605000003939496E-3</v>
      </c>
      <c r="H84" s="78">
        <f t="shared" si="23"/>
        <v>0.12555202500000001</v>
      </c>
      <c r="I84" s="78">
        <f t="shared" si="24"/>
        <v>0.14068104401250001</v>
      </c>
      <c r="J84" s="78">
        <f t="shared" si="25"/>
        <v>0.15763310981600626</v>
      </c>
      <c r="K84" s="78">
        <f t="shared" si="26"/>
        <v>1.6364902504414206E-3</v>
      </c>
      <c r="L84" s="78">
        <f t="shared" si="27"/>
        <v>1.8336873256196119E-3</v>
      </c>
      <c r="M84" s="78">
        <f t="shared" ca="1" si="28"/>
        <v>2.722841026062895E-3</v>
      </c>
      <c r="N84" s="78">
        <f t="shared" ca="1" si="29"/>
        <v>1.4118570197553347E-5</v>
      </c>
      <c r="O84" s="95">
        <f t="shared" ca="1" si="30"/>
        <v>458.42573190417687</v>
      </c>
      <c r="P84" s="78">
        <f t="shared" ca="1" si="31"/>
        <v>6472.2310635411577</v>
      </c>
      <c r="Q84" s="78">
        <f t="shared" ca="1" si="32"/>
        <v>2145.7498673503496</v>
      </c>
      <c r="R84" s="54">
        <f t="shared" ca="1" si="33"/>
        <v>1.1882158977876599E-2</v>
      </c>
    </row>
    <row r="85" spans="1:18" x14ac:dyDescent="0.2">
      <c r="A85" s="92">
        <v>11209</v>
      </c>
      <c r="B85" s="92">
        <v>-8.4709999937331304E-3</v>
      </c>
      <c r="C85" s="92">
        <v>0.1</v>
      </c>
      <c r="D85" s="94">
        <f t="shared" ref="D85:D116" si="34">A85/A$18</f>
        <v>1.1209</v>
      </c>
      <c r="E85" s="94">
        <f t="shared" ref="E85:E116" si="35">B85/B$18</f>
        <v>-8.4709999937331304E-3</v>
      </c>
      <c r="F85" s="78">
        <f t="shared" ref="F85:F116" si="36">$C85*D85</f>
        <v>0.11209000000000001</v>
      </c>
      <c r="G85" s="78">
        <f t="shared" ref="G85:G116" si="37">$C85*E85</f>
        <v>-8.4709999937331308E-4</v>
      </c>
      <c r="H85" s="78">
        <f t="shared" ref="H85:H116" si="38">C85*D85*D85</f>
        <v>0.12564168100000001</v>
      </c>
      <c r="I85" s="78">
        <f t="shared" ref="I85:I116" si="39">C85*D85*D85*D85</f>
        <v>0.14083176023290001</v>
      </c>
      <c r="J85" s="78">
        <f t="shared" ref="J85:J116" si="40">C85*D85*D85*D85*D85</f>
        <v>0.15785832004505762</v>
      </c>
      <c r="K85" s="78">
        <f t="shared" ref="K85:K116" si="41">C85*E85*D85</f>
        <v>-9.4951438929754661E-4</v>
      </c>
      <c r="L85" s="78">
        <f t="shared" ref="L85:L116" si="42">C85*E85*D85*D85</f>
        <v>-1.0643106789636201E-3</v>
      </c>
      <c r="M85" s="78">
        <f t="shared" ref="M85:M116" ca="1" si="43">+E$4+E$5*D85+E$6*D85^2</f>
        <v>2.7223189557227072E-3</v>
      </c>
      <c r="N85" s="78">
        <f t="shared" ref="N85:N116" ca="1" si="44">C85*(M85-E85)^2</f>
        <v>1.2529038910424714E-5</v>
      </c>
      <c r="O85" s="95">
        <f t="shared" ref="O85:O116" ca="1" si="45">(C85*O$1-O$2*F85+O$3*H85)^2</f>
        <v>455.77108522288734</v>
      </c>
      <c r="P85" s="78">
        <f t="shared" ref="P85:P116" ca="1" si="46">(-C85*O$2+O$4*F85-O$5*H85)^2</f>
        <v>6481.8395577959072</v>
      </c>
      <c r="Q85" s="78">
        <f t="shared" ref="Q85:Q116" ca="1" si="47">+(C85*O$3-F85*O$5+H85*O$6)^2</f>
        <v>2146.7945457203596</v>
      </c>
      <c r="R85" s="54">
        <f t="shared" ref="R85:R116" ca="1" si="48">+E85-M85</f>
        <v>-1.1193318949455838E-2</v>
      </c>
    </row>
    <row r="86" spans="1:18" x14ac:dyDescent="0.2">
      <c r="A86" s="92">
        <v>11507</v>
      </c>
      <c r="B86" s="92">
        <v>9.2670000085490756E-3</v>
      </c>
      <c r="C86" s="92">
        <v>1</v>
      </c>
      <c r="D86" s="94">
        <f t="shared" si="34"/>
        <v>1.1507000000000001</v>
      </c>
      <c r="E86" s="94">
        <f t="shared" si="35"/>
        <v>9.2670000085490756E-3</v>
      </c>
      <c r="F86" s="78">
        <f t="shared" si="36"/>
        <v>1.1507000000000001</v>
      </c>
      <c r="G86" s="78">
        <f t="shared" si="37"/>
        <v>9.2670000085490756E-3</v>
      </c>
      <c r="H86" s="78">
        <f t="shared" si="38"/>
        <v>1.32411049</v>
      </c>
      <c r="I86" s="78">
        <f t="shared" si="39"/>
        <v>1.5236539408430001</v>
      </c>
      <c r="J86" s="78">
        <f t="shared" si="40"/>
        <v>1.7532685897280402</v>
      </c>
      <c r="K86" s="78">
        <f t="shared" si="41"/>
        <v>1.0663536909837422E-2</v>
      </c>
      <c r="L86" s="78">
        <f t="shared" si="42"/>
        <v>1.2270531922149922E-2</v>
      </c>
      <c r="M86" s="78">
        <f t="shared" ca="1" si="43"/>
        <v>2.6846592072330335E-3</v>
      </c>
      <c r="N86" s="78">
        <f t="shared" ca="1" si="44"/>
        <v>4.3327210424669917E-5</v>
      </c>
      <c r="O86" s="95">
        <f t="shared" ca="1" si="45"/>
        <v>28406.218798812642</v>
      </c>
      <c r="P86" s="78">
        <f t="shared" ca="1" si="46"/>
        <v>716988.32948826021</v>
      </c>
      <c r="Q86" s="78">
        <f t="shared" ca="1" si="47"/>
        <v>221454.96864478101</v>
      </c>
      <c r="R86" s="54">
        <f t="shared" ca="1" si="48"/>
        <v>6.5823408013160421E-3</v>
      </c>
    </row>
    <row r="87" spans="1:18" x14ac:dyDescent="0.2">
      <c r="A87" s="92">
        <v>11507</v>
      </c>
      <c r="B87" s="92">
        <v>9.6670000057201833E-3</v>
      </c>
      <c r="C87" s="92">
        <v>1</v>
      </c>
      <c r="D87" s="94">
        <f t="shared" si="34"/>
        <v>1.1507000000000001</v>
      </c>
      <c r="E87" s="94">
        <f t="shared" si="35"/>
        <v>9.6670000057201833E-3</v>
      </c>
      <c r="F87" s="78">
        <f t="shared" si="36"/>
        <v>1.1507000000000001</v>
      </c>
      <c r="G87" s="78">
        <f t="shared" si="37"/>
        <v>9.6670000057201833E-3</v>
      </c>
      <c r="H87" s="78">
        <f t="shared" si="38"/>
        <v>1.32411049</v>
      </c>
      <c r="I87" s="78">
        <f t="shared" si="39"/>
        <v>1.5236539408430001</v>
      </c>
      <c r="J87" s="78">
        <f t="shared" si="40"/>
        <v>1.7532685897280402</v>
      </c>
      <c r="K87" s="78">
        <f t="shared" si="41"/>
        <v>1.1123816906582215E-2</v>
      </c>
      <c r="L87" s="78">
        <f t="shared" si="42"/>
        <v>1.2800176114404156E-2</v>
      </c>
      <c r="M87" s="78">
        <f t="shared" ca="1" si="43"/>
        <v>2.6846592072330335E-3</v>
      </c>
      <c r="N87" s="78">
        <f t="shared" ca="1" si="44"/>
        <v>4.8753083026218169E-5</v>
      </c>
      <c r="O87" s="95">
        <f t="shared" ca="1" si="45"/>
        <v>28406.218798812642</v>
      </c>
      <c r="P87" s="78">
        <f t="shared" ca="1" si="46"/>
        <v>716988.32948826021</v>
      </c>
      <c r="Q87" s="78">
        <f t="shared" ca="1" si="47"/>
        <v>221454.96864478101</v>
      </c>
      <c r="R87" s="54">
        <f t="shared" ca="1" si="48"/>
        <v>6.9823407984871497E-3</v>
      </c>
    </row>
    <row r="88" spans="1:18" x14ac:dyDescent="0.2">
      <c r="A88" s="92">
        <v>11507</v>
      </c>
      <c r="B88" s="92">
        <v>9.9670000054175034E-3</v>
      </c>
      <c r="C88" s="92">
        <v>1</v>
      </c>
      <c r="D88" s="94">
        <f t="shared" si="34"/>
        <v>1.1507000000000001</v>
      </c>
      <c r="E88" s="94">
        <f t="shared" si="35"/>
        <v>9.9670000054175034E-3</v>
      </c>
      <c r="F88" s="78">
        <f t="shared" si="36"/>
        <v>1.1507000000000001</v>
      </c>
      <c r="G88" s="78">
        <f t="shared" si="37"/>
        <v>9.9670000054175034E-3</v>
      </c>
      <c r="H88" s="78">
        <f t="shared" si="38"/>
        <v>1.32411049</v>
      </c>
      <c r="I88" s="78">
        <f t="shared" si="39"/>
        <v>1.5236539408430001</v>
      </c>
      <c r="J88" s="78">
        <f t="shared" si="40"/>
        <v>1.7532685897280402</v>
      </c>
      <c r="K88" s="78">
        <f t="shared" si="41"/>
        <v>1.1469026906233921E-2</v>
      </c>
      <c r="L88" s="78">
        <f t="shared" si="42"/>
        <v>1.3197409261003374E-2</v>
      </c>
      <c r="M88" s="78">
        <f t="shared" ca="1" si="43"/>
        <v>2.6846592072330335E-3</v>
      </c>
      <c r="N88" s="78">
        <f t="shared" ca="1" si="44"/>
        <v>5.3032487500902022E-5</v>
      </c>
      <c r="O88" s="95">
        <f t="shared" ca="1" si="45"/>
        <v>28406.218798812642</v>
      </c>
      <c r="P88" s="78">
        <f t="shared" ca="1" si="46"/>
        <v>716988.32948826021</v>
      </c>
      <c r="Q88" s="78">
        <f t="shared" ca="1" si="47"/>
        <v>221454.96864478101</v>
      </c>
      <c r="R88" s="54">
        <f t="shared" ca="1" si="48"/>
        <v>7.2823407981844699E-3</v>
      </c>
    </row>
    <row r="89" spans="1:18" x14ac:dyDescent="0.2">
      <c r="A89" s="92">
        <v>11512</v>
      </c>
      <c r="B89" s="92">
        <v>-4.727999992610421E-3</v>
      </c>
      <c r="C89" s="92">
        <v>0.1</v>
      </c>
      <c r="D89" s="94">
        <f t="shared" si="34"/>
        <v>1.1512</v>
      </c>
      <c r="E89" s="94">
        <f t="shared" si="35"/>
        <v>-4.727999992610421E-3</v>
      </c>
      <c r="F89" s="78">
        <f t="shared" si="36"/>
        <v>0.11512</v>
      </c>
      <c r="G89" s="78">
        <f t="shared" si="37"/>
        <v>-4.7279999926104211E-4</v>
      </c>
      <c r="H89" s="78">
        <f t="shared" si="38"/>
        <v>0.13252614400000001</v>
      </c>
      <c r="I89" s="78">
        <f t="shared" si="39"/>
        <v>0.15256409697280002</v>
      </c>
      <c r="J89" s="78">
        <f t="shared" si="40"/>
        <v>0.17563178843508739</v>
      </c>
      <c r="K89" s="78">
        <f t="shared" si="41"/>
        <v>-5.4428735914931171E-4</v>
      </c>
      <c r="L89" s="78">
        <f t="shared" si="42"/>
        <v>-6.2658360785268767E-4</v>
      </c>
      <c r="M89" s="78">
        <f t="shared" ca="1" si="43"/>
        <v>2.6840481137948785E-3</v>
      </c>
      <c r="N89" s="78">
        <f t="shared" ca="1" si="44"/>
        <v>5.4938457131666384E-6</v>
      </c>
      <c r="O89" s="95">
        <f t="shared" ca="1" si="45"/>
        <v>281.59955279168219</v>
      </c>
      <c r="P89" s="78">
        <f t="shared" ca="1" si="46"/>
        <v>7180.919115339897</v>
      </c>
      <c r="Q89" s="78">
        <f t="shared" ca="1" si="47"/>
        <v>2215.5140611139996</v>
      </c>
      <c r="R89" s="54">
        <f t="shared" ca="1" si="48"/>
        <v>-7.4120481064052996E-3</v>
      </c>
    </row>
    <row r="90" spans="1:18" x14ac:dyDescent="0.2">
      <c r="A90" s="92">
        <v>11512</v>
      </c>
      <c r="B90" s="92">
        <v>-4.727999992610421E-3</v>
      </c>
      <c r="C90" s="92">
        <v>0.1</v>
      </c>
      <c r="D90" s="94">
        <f t="shared" si="34"/>
        <v>1.1512</v>
      </c>
      <c r="E90" s="94">
        <f t="shared" si="35"/>
        <v>-4.727999992610421E-3</v>
      </c>
      <c r="F90" s="78">
        <f t="shared" si="36"/>
        <v>0.11512</v>
      </c>
      <c r="G90" s="78">
        <f t="shared" si="37"/>
        <v>-4.7279999926104211E-4</v>
      </c>
      <c r="H90" s="78">
        <f t="shared" si="38"/>
        <v>0.13252614400000001</v>
      </c>
      <c r="I90" s="78">
        <f t="shared" si="39"/>
        <v>0.15256409697280002</v>
      </c>
      <c r="J90" s="78">
        <f t="shared" si="40"/>
        <v>0.17563178843508739</v>
      </c>
      <c r="K90" s="78">
        <f t="shared" si="41"/>
        <v>-5.4428735914931171E-4</v>
      </c>
      <c r="L90" s="78">
        <f t="shared" si="42"/>
        <v>-6.2658360785268767E-4</v>
      </c>
      <c r="M90" s="78">
        <f t="shared" ca="1" si="43"/>
        <v>2.6840481137948785E-3</v>
      </c>
      <c r="N90" s="78">
        <f t="shared" ca="1" si="44"/>
        <v>5.4938457131666384E-6</v>
      </c>
      <c r="O90" s="95">
        <f t="shared" ca="1" si="45"/>
        <v>281.59955279168219</v>
      </c>
      <c r="P90" s="78">
        <f t="shared" ca="1" si="46"/>
        <v>7180.919115339897</v>
      </c>
      <c r="Q90" s="78">
        <f t="shared" ca="1" si="47"/>
        <v>2215.5140611139996</v>
      </c>
      <c r="R90" s="54">
        <f t="shared" ca="1" si="48"/>
        <v>-7.4120481064052996E-3</v>
      </c>
    </row>
    <row r="91" spans="1:18" x14ac:dyDescent="0.2">
      <c r="A91" s="92">
        <v>11513</v>
      </c>
      <c r="B91" s="92">
        <v>-2.246999996714294E-3</v>
      </c>
      <c r="C91" s="92">
        <v>0.1</v>
      </c>
      <c r="D91" s="94">
        <f t="shared" si="34"/>
        <v>1.1513</v>
      </c>
      <c r="E91" s="94">
        <f t="shared" si="35"/>
        <v>-2.246999996714294E-3</v>
      </c>
      <c r="F91" s="78">
        <f t="shared" si="36"/>
        <v>0.11513000000000001</v>
      </c>
      <c r="G91" s="78">
        <f t="shared" si="37"/>
        <v>-2.246999996714294E-4</v>
      </c>
      <c r="H91" s="78">
        <f t="shared" si="38"/>
        <v>0.13254916900000002</v>
      </c>
      <c r="I91" s="78">
        <f t="shared" si="39"/>
        <v>0.15260385826970002</v>
      </c>
      <c r="J91" s="78">
        <f t="shared" si="40"/>
        <v>0.17569282202590564</v>
      </c>
      <c r="K91" s="78">
        <f t="shared" si="41"/>
        <v>-2.5869710962171666E-4</v>
      </c>
      <c r="L91" s="78">
        <f t="shared" si="42"/>
        <v>-2.9783798230748239E-4</v>
      </c>
      <c r="M91" s="78">
        <f t="shared" ca="1" si="43"/>
        <v>2.6839259774103629E-3</v>
      </c>
      <c r="N91" s="78">
        <f t="shared" ca="1" si="44"/>
        <v>2.4314030962297199E-6</v>
      </c>
      <c r="O91" s="95">
        <f t="shared" ca="1" si="45"/>
        <v>281.10860411209325</v>
      </c>
      <c r="P91" s="78">
        <f t="shared" ca="1" si="46"/>
        <v>7183.1241111908621</v>
      </c>
      <c r="Q91" s="78">
        <f t="shared" ca="1" si="47"/>
        <v>2215.7062426650691</v>
      </c>
      <c r="R91" s="54">
        <f t="shared" ca="1" si="48"/>
        <v>-4.9309259741246569E-3</v>
      </c>
    </row>
    <row r="92" spans="1:18" x14ac:dyDescent="0.2">
      <c r="A92" s="92">
        <v>12263</v>
      </c>
      <c r="B92" s="92">
        <v>9.0300000010756776E-4</v>
      </c>
      <c r="C92" s="92">
        <v>1</v>
      </c>
      <c r="D92" s="94">
        <f t="shared" si="34"/>
        <v>1.2262999999999999</v>
      </c>
      <c r="E92" s="94">
        <f t="shared" si="35"/>
        <v>9.0300000010756776E-4</v>
      </c>
      <c r="F92" s="78">
        <f t="shared" si="36"/>
        <v>1.2262999999999999</v>
      </c>
      <c r="G92" s="78">
        <f t="shared" si="37"/>
        <v>9.0300000010756776E-4</v>
      </c>
      <c r="H92" s="78">
        <f t="shared" si="38"/>
        <v>1.5038116899999998</v>
      </c>
      <c r="I92" s="78">
        <f t="shared" si="39"/>
        <v>1.8441242754469998</v>
      </c>
      <c r="J92" s="78">
        <f t="shared" si="40"/>
        <v>2.2614495989806556</v>
      </c>
      <c r="K92" s="78">
        <f t="shared" si="41"/>
        <v>1.1073489001319104E-3</v>
      </c>
      <c r="L92" s="78">
        <f t="shared" si="42"/>
        <v>1.3579419562317616E-3</v>
      </c>
      <c r="M92" s="78">
        <f t="shared" ca="1" si="43"/>
        <v>2.6000498939316098E-3</v>
      </c>
      <c r="N92" s="78">
        <f t="shared" ca="1" si="44"/>
        <v>2.8799783421281925E-6</v>
      </c>
      <c r="O92" s="95">
        <f t="shared" ca="1" si="45"/>
        <v>4365.6455187387537</v>
      </c>
      <c r="P92" s="78">
        <f t="shared" ca="1" si="46"/>
        <v>860172.80412029917</v>
      </c>
      <c r="Q92" s="78">
        <f t="shared" ca="1" si="47"/>
        <v>229305.28652712767</v>
      </c>
      <c r="R92" s="54">
        <f t="shared" ca="1" si="48"/>
        <v>-1.6970498938240421E-3</v>
      </c>
    </row>
    <row r="93" spans="1:18" x14ac:dyDescent="0.2">
      <c r="A93" s="92">
        <v>12263</v>
      </c>
      <c r="B93" s="92">
        <v>1.1030000023311004E-3</v>
      </c>
      <c r="C93" s="92">
        <v>1</v>
      </c>
      <c r="D93" s="94">
        <f t="shared" si="34"/>
        <v>1.2262999999999999</v>
      </c>
      <c r="E93" s="94">
        <f t="shared" si="35"/>
        <v>1.1030000023311004E-3</v>
      </c>
      <c r="F93" s="78">
        <f t="shared" si="36"/>
        <v>1.2262999999999999</v>
      </c>
      <c r="G93" s="78">
        <f t="shared" si="37"/>
        <v>1.1030000023311004E-3</v>
      </c>
      <c r="H93" s="78">
        <f t="shared" si="38"/>
        <v>1.5038116899999998</v>
      </c>
      <c r="I93" s="78">
        <f t="shared" si="39"/>
        <v>1.8441242754469998</v>
      </c>
      <c r="J93" s="78">
        <f t="shared" si="40"/>
        <v>2.2614495989806556</v>
      </c>
      <c r="K93" s="78">
        <f t="shared" si="41"/>
        <v>1.3526089028586283E-3</v>
      </c>
      <c r="L93" s="78">
        <f t="shared" si="42"/>
        <v>1.6587042975755358E-3</v>
      </c>
      <c r="M93" s="78">
        <f t="shared" ca="1" si="43"/>
        <v>2.6000498939316098E-3</v>
      </c>
      <c r="N93" s="78">
        <f t="shared" ca="1" si="44"/>
        <v>2.2411583779410971E-6</v>
      </c>
      <c r="O93" s="95">
        <f t="shared" ca="1" si="45"/>
        <v>4365.6455187387537</v>
      </c>
      <c r="P93" s="78">
        <f t="shared" ca="1" si="46"/>
        <v>860172.80412029917</v>
      </c>
      <c r="Q93" s="78">
        <f t="shared" ca="1" si="47"/>
        <v>229305.28652712767</v>
      </c>
      <c r="R93" s="54">
        <f t="shared" ca="1" si="48"/>
        <v>-1.4970498916005094E-3</v>
      </c>
    </row>
    <row r="94" spans="1:18" x14ac:dyDescent="0.2">
      <c r="A94" s="92">
        <v>12266</v>
      </c>
      <c r="B94" s="92">
        <v>2.2460000036517158E-3</v>
      </c>
      <c r="C94" s="92">
        <v>1</v>
      </c>
      <c r="D94" s="94">
        <f t="shared" si="34"/>
        <v>1.2265999999999999</v>
      </c>
      <c r="E94" s="94">
        <f t="shared" si="35"/>
        <v>2.2460000036517158E-3</v>
      </c>
      <c r="F94" s="78">
        <f t="shared" si="36"/>
        <v>1.2265999999999999</v>
      </c>
      <c r="G94" s="78">
        <f t="shared" si="37"/>
        <v>2.2460000036517158E-3</v>
      </c>
      <c r="H94" s="78">
        <f t="shared" si="38"/>
        <v>1.5045475599999998</v>
      </c>
      <c r="I94" s="78">
        <f t="shared" si="39"/>
        <v>1.8454780370959996</v>
      </c>
      <c r="J94" s="78">
        <f t="shared" si="40"/>
        <v>2.2636633603019529</v>
      </c>
      <c r="K94" s="78">
        <f t="shared" si="41"/>
        <v>2.7549436044791943E-3</v>
      </c>
      <c r="L94" s="78">
        <f t="shared" si="42"/>
        <v>3.3792138252541795E-3</v>
      </c>
      <c r="M94" s="78">
        <f t="shared" ca="1" si="43"/>
        <v>2.5997453767204427E-3</v>
      </c>
      <c r="N94" s="78">
        <f t="shared" ca="1" si="44"/>
        <v>1.2513578896753277E-7</v>
      </c>
      <c r="O94" s="95">
        <f t="shared" ca="1" si="45"/>
        <v>4316.4159104283599</v>
      </c>
      <c r="P94" s="78">
        <f t="shared" ca="1" si="46"/>
        <v>860634.56730010232</v>
      </c>
      <c r="Q94" s="78">
        <f t="shared" ca="1" si="47"/>
        <v>229308.96810704665</v>
      </c>
      <c r="R94" s="54">
        <f t="shared" ca="1" si="48"/>
        <v>-3.5374537306872688E-4</v>
      </c>
    </row>
    <row r="95" spans="1:18" x14ac:dyDescent="0.2">
      <c r="A95" s="92">
        <v>12266</v>
      </c>
      <c r="B95" s="92">
        <v>5.0459999984013848E-3</v>
      </c>
      <c r="C95" s="92">
        <v>1</v>
      </c>
      <c r="D95" s="94">
        <f t="shared" si="34"/>
        <v>1.2265999999999999</v>
      </c>
      <c r="E95" s="94">
        <f t="shared" si="35"/>
        <v>5.0459999984013848E-3</v>
      </c>
      <c r="F95" s="78">
        <f t="shared" si="36"/>
        <v>1.2265999999999999</v>
      </c>
      <c r="G95" s="78">
        <f t="shared" si="37"/>
        <v>5.0459999984013848E-3</v>
      </c>
      <c r="H95" s="78">
        <f t="shared" si="38"/>
        <v>1.5045475599999998</v>
      </c>
      <c r="I95" s="78">
        <f t="shared" si="39"/>
        <v>1.8454780370959996</v>
      </c>
      <c r="J95" s="78">
        <f t="shared" si="40"/>
        <v>2.2636633603019529</v>
      </c>
      <c r="K95" s="78">
        <f t="shared" si="41"/>
        <v>6.1894235980391385E-3</v>
      </c>
      <c r="L95" s="78">
        <f t="shared" si="42"/>
        <v>7.5919469853548069E-3</v>
      </c>
      <c r="M95" s="78">
        <f t="shared" ca="1" si="43"/>
        <v>2.5997453767204427E-3</v>
      </c>
      <c r="N95" s="78">
        <f t="shared" ca="1" si="44"/>
        <v>5.984161674095369E-6</v>
      </c>
      <c r="O95" s="95">
        <f t="shared" ca="1" si="45"/>
        <v>4316.4159104283599</v>
      </c>
      <c r="P95" s="78">
        <f t="shared" ca="1" si="46"/>
        <v>860634.56730010232</v>
      </c>
      <c r="Q95" s="78">
        <f t="shared" ca="1" si="47"/>
        <v>229308.96810704665</v>
      </c>
      <c r="R95" s="54">
        <f t="shared" ca="1" si="48"/>
        <v>2.4462546216809421E-3</v>
      </c>
    </row>
    <row r="96" spans="1:18" x14ac:dyDescent="0.2">
      <c r="A96" s="92">
        <v>15244.5</v>
      </c>
      <c r="B96" s="92">
        <v>1.0450000263517722E-4</v>
      </c>
      <c r="C96" s="92">
        <v>0.1</v>
      </c>
      <c r="D96" s="94">
        <f t="shared" si="34"/>
        <v>1.5244500000000001</v>
      </c>
      <c r="E96" s="94">
        <f t="shared" si="35"/>
        <v>1.0450000263517722E-4</v>
      </c>
      <c r="F96" s="78">
        <f t="shared" si="36"/>
        <v>0.15244500000000002</v>
      </c>
      <c r="G96" s="78">
        <f t="shared" si="37"/>
        <v>1.0450000263517723E-5</v>
      </c>
      <c r="H96" s="78">
        <f t="shared" si="38"/>
        <v>0.23239478025000004</v>
      </c>
      <c r="I96" s="78">
        <f t="shared" si="39"/>
        <v>0.35427422275211257</v>
      </c>
      <c r="J96" s="78">
        <f t="shared" si="40"/>
        <v>0.54007333887445808</v>
      </c>
      <c r="K96" s="78">
        <f t="shared" si="41"/>
        <v>1.5930502901719595E-5</v>
      </c>
      <c r="L96" s="78">
        <f t="shared" si="42"/>
        <v>2.4285255148526437E-5</v>
      </c>
      <c r="M96" s="78">
        <f t="shared" ca="1" si="43"/>
        <v>2.4192246049163841E-3</v>
      </c>
      <c r="N96" s="78">
        <f t="shared" ca="1" si="44"/>
        <v>5.3579499844058914E-7</v>
      </c>
      <c r="O96" s="95">
        <f t="shared" ca="1" si="45"/>
        <v>311.23750116738449</v>
      </c>
      <c r="P96" s="78">
        <f t="shared" ca="1" si="46"/>
        <v>8038.6183892071067</v>
      </c>
      <c r="Q96" s="78">
        <f t="shared" ca="1" si="47"/>
        <v>1366.8385721675168</v>
      </c>
      <c r="R96" s="54">
        <f t="shared" ca="1" si="48"/>
        <v>-2.3147246022812069E-3</v>
      </c>
    </row>
    <row r="97" spans="1:18" x14ac:dyDescent="0.2">
      <c r="A97" s="92">
        <v>15505</v>
      </c>
      <c r="B97" s="92">
        <v>-9.0949999939766712E-3</v>
      </c>
      <c r="C97" s="92">
        <v>0.1</v>
      </c>
      <c r="D97" s="94">
        <f t="shared" si="34"/>
        <v>1.5505</v>
      </c>
      <c r="E97" s="94">
        <f t="shared" si="35"/>
        <v>-9.0949999939766712E-3</v>
      </c>
      <c r="F97" s="78">
        <f t="shared" si="36"/>
        <v>0.15505000000000002</v>
      </c>
      <c r="G97" s="78">
        <f t="shared" si="37"/>
        <v>-9.0949999939766719E-4</v>
      </c>
      <c r="H97" s="78">
        <f t="shared" si="38"/>
        <v>0.24040502500000002</v>
      </c>
      <c r="I97" s="78">
        <f t="shared" si="39"/>
        <v>0.37274799126250002</v>
      </c>
      <c r="J97" s="78">
        <f t="shared" si="40"/>
        <v>0.57794576045250623</v>
      </c>
      <c r="K97" s="78">
        <f t="shared" si="41"/>
        <v>-1.4101797490660829E-3</v>
      </c>
      <c r="L97" s="78">
        <f t="shared" si="42"/>
        <v>-2.1864837009269618E-3</v>
      </c>
      <c r="M97" s="78">
        <f t="shared" ca="1" si="43"/>
        <v>2.4150102404189673E-3</v>
      </c>
      <c r="N97" s="78">
        <f t="shared" ca="1" si="44"/>
        <v>1.3248033559589236E-5</v>
      </c>
      <c r="O97" s="95">
        <f t="shared" ca="1" si="45"/>
        <v>343.57315640737551</v>
      </c>
      <c r="P97" s="78">
        <f t="shared" ca="1" si="46"/>
        <v>7524.254428382249</v>
      </c>
      <c r="Q97" s="78">
        <f t="shared" ca="1" si="47"/>
        <v>1220.9947965318195</v>
      </c>
      <c r="R97" s="54">
        <f t="shared" ca="1" si="48"/>
        <v>-1.1510010234395639E-2</v>
      </c>
    </row>
    <row r="98" spans="1:18" x14ac:dyDescent="0.2">
      <c r="A98" s="92">
        <v>15505</v>
      </c>
      <c r="B98" s="92">
        <v>-4.094999996596016E-3</v>
      </c>
      <c r="C98" s="92">
        <v>0.1</v>
      </c>
      <c r="D98" s="94">
        <f t="shared" si="34"/>
        <v>1.5505</v>
      </c>
      <c r="E98" s="94">
        <f t="shared" si="35"/>
        <v>-4.094999996596016E-3</v>
      </c>
      <c r="F98" s="78">
        <f t="shared" si="36"/>
        <v>0.15505000000000002</v>
      </c>
      <c r="G98" s="78">
        <f t="shared" si="37"/>
        <v>-4.0949999965960164E-4</v>
      </c>
      <c r="H98" s="78">
        <f t="shared" si="38"/>
        <v>0.24040502500000002</v>
      </c>
      <c r="I98" s="78">
        <f t="shared" si="39"/>
        <v>0.37274799126250002</v>
      </c>
      <c r="J98" s="78">
        <f t="shared" si="40"/>
        <v>0.57794576045250623</v>
      </c>
      <c r="K98" s="78">
        <f t="shared" si="41"/>
        <v>-6.3492974947221238E-4</v>
      </c>
      <c r="L98" s="78">
        <f t="shared" si="42"/>
        <v>-9.8445857655666538E-4</v>
      </c>
      <c r="M98" s="78">
        <f t="shared" ca="1" si="43"/>
        <v>2.4150102404189673E-3</v>
      </c>
      <c r="N98" s="78">
        <f t="shared" ca="1" si="44"/>
        <v>4.2380233286039877E-6</v>
      </c>
      <c r="O98" s="95">
        <f t="shared" ca="1" si="45"/>
        <v>343.57315640737551</v>
      </c>
      <c r="P98" s="78">
        <f t="shared" ca="1" si="46"/>
        <v>7524.254428382249</v>
      </c>
      <c r="Q98" s="78">
        <f t="shared" ca="1" si="47"/>
        <v>1220.9947965318195</v>
      </c>
      <c r="R98" s="54">
        <f t="shared" ca="1" si="48"/>
        <v>-6.5100102370149833E-3</v>
      </c>
    </row>
    <row r="99" spans="1:18" x14ac:dyDescent="0.2">
      <c r="A99" s="92">
        <v>15523</v>
      </c>
      <c r="B99" s="92">
        <v>1.8629999976838008E-3</v>
      </c>
      <c r="C99" s="92">
        <v>1</v>
      </c>
      <c r="D99" s="94">
        <f t="shared" si="34"/>
        <v>1.5523</v>
      </c>
      <c r="E99" s="94">
        <f t="shared" si="35"/>
        <v>1.8629999976838008E-3</v>
      </c>
      <c r="F99" s="78">
        <f t="shared" si="36"/>
        <v>1.5523</v>
      </c>
      <c r="G99" s="78">
        <f t="shared" si="37"/>
        <v>1.8629999976838008E-3</v>
      </c>
      <c r="H99" s="78">
        <f t="shared" si="38"/>
        <v>2.4096352900000002</v>
      </c>
      <c r="I99" s="78">
        <f t="shared" si="39"/>
        <v>3.7404768606670005</v>
      </c>
      <c r="J99" s="78">
        <f t="shared" si="40"/>
        <v>5.8063422308133852</v>
      </c>
      <c r="K99" s="78">
        <f t="shared" si="41"/>
        <v>2.8919348964045639E-3</v>
      </c>
      <c r="L99" s="78">
        <f t="shared" si="42"/>
        <v>4.4891505396888048E-3</v>
      </c>
      <c r="M99" s="78">
        <f t="shared" ca="1" si="43"/>
        <v>2.4147878009825583E-3</v>
      </c>
      <c r="N99" s="78">
        <f t="shared" ca="1" si="44"/>
        <v>3.0446977986926837E-7</v>
      </c>
      <c r="O99" s="95">
        <f t="shared" ca="1" si="45"/>
        <v>34559.611473263452</v>
      </c>
      <c r="P99" s="78">
        <f t="shared" ca="1" si="46"/>
        <v>748662.2714344837</v>
      </c>
      <c r="Q99" s="78">
        <f t="shared" ca="1" si="47"/>
        <v>121077.72864101049</v>
      </c>
      <c r="R99" s="54">
        <f t="shared" ca="1" si="48"/>
        <v>-5.5178780329875757E-4</v>
      </c>
    </row>
    <row r="100" spans="1:18" x14ac:dyDescent="0.2">
      <c r="A100" s="92">
        <v>15609</v>
      </c>
      <c r="B100" s="92">
        <v>-7.1000002208165824E-5</v>
      </c>
      <c r="C100" s="92">
        <v>0.1</v>
      </c>
      <c r="D100" s="94">
        <f t="shared" si="34"/>
        <v>1.5609</v>
      </c>
      <c r="E100" s="94">
        <f t="shared" si="35"/>
        <v>-7.1000002208165824E-5</v>
      </c>
      <c r="F100" s="78">
        <f t="shared" si="36"/>
        <v>0.15609000000000001</v>
      </c>
      <c r="G100" s="78">
        <f t="shared" si="37"/>
        <v>-7.1000002208165831E-6</v>
      </c>
      <c r="H100" s="78">
        <f t="shared" si="38"/>
        <v>0.243640881</v>
      </c>
      <c r="I100" s="78">
        <f t="shared" si="39"/>
        <v>0.38029905115289997</v>
      </c>
      <c r="J100" s="78">
        <f t="shared" si="40"/>
        <v>0.59360878894456159</v>
      </c>
      <c r="K100" s="78">
        <f t="shared" si="41"/>
        <v>-1.1082390344672604E-5</v>
      </c>
      <c r="L100" s="78">
        <f t="shared" si="42"/>
        <v>-1.7298503088999468E-5</v>
      </c>
      <c r="M100" s="78">
        <f t="shared" ca="1" si="43"/>
        <v>2.4138477212962829E-3</v>
      </c>
      <c r="N100" s="78">
        <f t="shared" ca="1" si="44"/>
        <v>6.1744682090052416E-7</v>
      </c>
      <c r="O100" s="95">
        <f t="shared" ca="1" si="45"/>
        <v>354.85442310779189</v>
      </c>
      <c r="P100" s="78">
        <f t="shared" ca="1" si="46"/>
        <v>7303.3383189182459</v>
      </c>
      <c r="Q100" s="78">
        <f t="shared" ca="1" si="47"/>
        <v>1161.7770804391971</v>
      </c>
      <c r="R100" s="54">
        <f t="shared" ca="1" si="48"/>
        <v>-2.4848477235044487E-3</v>
      </c>
    </row>
    <row r="101" spans="1:18" x14ac:dyDescent="0.2">
      <c r="A101" s="92">
        <v>15884</v>
      </c>
      <c r="B101" s="92">
        <v>-7.9600000026402995E-4</v>
      </c>
      <c r="C101" s="92">
        <v>0.1</v>
      </c>
      <c r="D101" s="94">
        <f t="shared" si="34"/>
        <v>1.5884</v>
      </c>
      <c r="E101" s="94">
        <f t="shared" si="35"/>
        <v>-7.9600000026402995E-4</v>
      </c>
      <c r="F101" s="78">
        <f t="shared" si="36"/>
        <v>0.15884000000000001</v>
      </c>
      <c r="G101" s="78">
        <f t="shared" si="37"/>
        <v>-7.9600000026403003E-5</v>
      </c>
      <c r="H101" s="78">
        <f t="shared" si="38"/>
        <v>0.25230145600000004</v>
      </c>
      <c r="I101" s="78">
        <f t="shared" si="39"/>
        <v>0.40075563271040004</v>
      </c>
      <c r="J101" s="78">
        <f t="shared" si="40"/>
        <v>0.63656024699719949</v>
      </c>
      <c r="K101" s="78">
        <f t="shared" si="41"/>
        <v>-1.2643664004193854E-4</v>
      </c>
      <c r="L101" s="78">
        <f t="shared" si="42"/>
        <v>-2.0083195904261518E-4</v>
      </c>
      <c r="M101" s="78">
        <f t="shared" ca="1" si="43"/>
        <v>2.4122034261534601E-3</v>
      </c>
      <c r="N101" s="78">
        <f t="shared" ca="1" si="44"/>
        <v>1.0292569225276925E-6</v>
      </c>
      <c r="O101" s="95">
        <f t="shared" ca="1" si="45"/>
        <v>379.64904690666248</v>
      </c>
      <c r="P101" s="78">
        <f t="shared" ca="1" si="46"/>
        <v>6681.5509248257194</v>
      </c>
      <c r="Q101" s="78">
        <f t="shared" ca="1" si="47"/>
        <v>1003.8642774836169</v>
      </c>
      <c r="R101" s="54">
        <f t="shared" ca="1" si="48"/>
        <v>-3.20820342641749E-3</v>
      </c>
    </row>
    <row r="102" spans="1:18" x14ac:dyDescent="0.2">
      <c r="A102" s="92">
        <v>15891</v>
      </c>
      <c r="B102" s="92">
        <v>1.8710000003920868E-3</v>
      </c>
      <c r="C102" s="92">
        <v>1</v>
      </c>
      <c r="D102" s="94">
        <f t="shared" si="34"/>
        <v>1.5891</v>
      </c>
      <c r="E102" s="94">
        <f t="shared" si="35"/>
        <v>1.8710000003920868E-3</v>
      </c>
      <c r="F102" s="78">
        <f t="shared" si="36"/>
        <v>1.5891</v>
      </c>
      <c r="G102" s="78">
        <f t="shared" si="37"/>
        <v>1.8710000003920868E-3</v>
      </c>
      <c r="H102" s="78">
        <f t="shared" si="38"/>
        <v>2.5252388099999998</v>
      </c>
      <c r="I102" s="78">
        <f t="shared" si="39"/>
        <v>4.0128569929709998</v>
      </c>
      <c r="J102" s="78">
        <f t="shared" si="40"/>
        <v>6.3768310475302155</v>
      </c>
      <c r="K102" s="78">
        <f t="shared" si="41"/>
        <v>2.9732061006230649E-3</v>
      </c>
      <c r="L102" s="78">
        <f t="shared" si="42"/>
        <v>4.7247218145001126E-3</v>
      </c>
      <c r="M102" s="78">
        <f t="shared" ca="1" si="43"/>
        <v>2.4121886490927982E-3</v>
      </c>
      <c r="N102" s="78">
        <f t="shared" ca="1" si="44"/>
        <v>2.9288515348250201E-7</v>
      </c>
      <c r="O102" s="95">
        <f t="shared" ca="1" si="45"/>
        <v>38017.945294998754</v>
      </c>
      <c r="P102" s="78">
        <f t="shared" ca="1" si="46"/>
        <v>666507.46693182725</v>
      </c>
      <c r="Q102" s="78">
        <f t="shared" ca="1" si="47"/>
        <v>99983.634313870614</v>
      </c>
      <c r="R102" s="54">
        <f t="shared" ca="1" si="48"/>
        <v>-5.4118864870071138E-4</v>
      </c>
    </row>
    <row r="103" spans="1:18" x14ac:dyDescent="0.2">
      <c r="A103" s="92">
        <v>15901</v>
      </c>
      <c r="B103" s="92">
        <v>6.809999977122061E-4</v>
      </c>
      <c r="C103" s="92">
        <v>1</v>
      </c>
      <c r="D103" s="94">
        <f t="shared" si="34"/>
        <v>1.5901000000000001</v>
      </c>
      <c r="E103" s="94">
        <f t="shared" si="35"/>
        <v>6.809999977122061E-4</v>
      </c>
      <c r="F103" s="78">
        <f t="shared" si="36"/>
        <v>1.5901000000000001</v>
      </c>
      <c r="G103" s="78">
        <f t="shared" si="37"/>
        <v>6.809999977122061E-4</v>
      </c>
      <c r="H103" s="78">
        <f t="shared" si="38"/>
        <v>2.5284180100000002</v>
      </c>
      <c r="I103" s="78">
        <f t="shared" si="39"/>
        <v>4.0204374777010008</v>
      </c>
      <c r="J103" s="78">
        <f t="shared" si="40"/>
        <v>6.3928976332923613</v>
      </c>
      <c r="K103" s="78">
        <f t="shared" si="41"/>
        <v>1.082858096362179E-3</v>
      </c>
      <c r="L103" s="78">
        <f t="shared" si="42"/>
        <v>1.7218526590255009E-3</v>
      </c>
      <c r="M103" s="78">
        <f t="shared" ca="1" si="43"/>
        <v>2.4121698709277267E-3</v>
      </c>
      <c r="N103" s="78">
        <f t="shared" ca="1" si="44"/>
        <v>2.9969491299290417E-6</v>
      </c>
      <c r="O103" s="95">
        <f t="shared" ca="1" si="45"/>
        <v>38092.819350262675</v>
      </c>
      <c r="P103" s="78">
        <f t="shared" ca="1" si="46"/>
        <v>664148.56273012352</v>
      </c>
      <c r="Q103" s="78">
        <f t="shared" ca="1" si="47"/>
        <v>99408.256007919161</v>
      </c>
      <c r="R103" s="54">
        <f t="shared" ca="1" si="48"/>
        <v>-1.7311698732155206E-3</v>
      </c>
    </row>
    <row r="104" spans="1:18" x14ac:dyDescent="0.2">
      <c r="A104" s="92">
        <v>15985</v>
      </c>
      <c r="B104" s="92">
        <v>3.7850000007892959E-3</v>
      </c>
      <c r="C104" s="92">
        <v>0.1</v>
      </c>
      <c r="D104" s="94">
        <f t="shared" si="34"/>
        <v>1.5985</v>
      </c>
      <c r="E104" s="94">
        <f t="shared" si="35"/>
        <v>3.7850000007892959E-3</v>
      </c>
      <c r="F104" s="78">
        <f t="shared" si="36"/>
        <v>0.15985000000000002</v>
      </c>
      <c r="G104" s="78">
        <f t="shared" si="37"/>
        <v>3.7850000007892963E-4</v>
      </c>
      <c r="H104" s="78">
        <f t="shared" si="38"/>
        <v>0.25552022500000005</v>
      </c>
      <c r="I104" s="78">
        <f t="shared" si="39"/>
        <v>0.4084490796625001</v>
      </c>
      <c r="J104" s="78">
        <f t="shared" si="40"/>
        <v>0.65290585384050648</v>
      </c>
      <c r="K104" s="78">
        <f t="shared" si="41"/>
        <v>6.0503225012616905E-4</v>
      </c>
      <c r="L104" s="78">
        <f t="shared" si="42"/>
        <v>9.6714405182668126E-4</v>
      </c>
      <c r="M104" s="78">
        <f t="shared" ca="1" si="43"/>
        <v>2.4121204452402893E-3</v>
      </c>
      <c r="N104" s="78">
        <f t="shared" ca="1" si="44"/>
        <v>1.8847982740444379E-7</v>
      </c>
      <c r="O104" s="95">
        <f t="shared" ca="1" si="45"/>
        <v>386.79609932720422</v>
      </c>
      <c r="P104" s="78">
        <f t="shared" ca="1" si="46"/>
        <v>6441.0169303634921</v>
      </c>
      <c r="Q104" s="78">
        <f t="shared" ca="1" si="47"/>
        <v>945.78835967432474</v>
      </c>
      <c r="R104" s="54">
        <f t="shared" ca="1" si="48"/>
        <v>1.3728795555490066E-3</v>
      </c>
    </row>
    <row r="105" spans="1:18" x14ac:dyDescent="0.2">
      <c r="A105" s="92">
        <v>15986</v>
      </c>
      <c r="B105" s="92">
        <v>1.0660000043571927E-3</v>
      </c>
      <c r="C105" s="92">
        <v>1</v>
      </c>
      <c r="D105" s="94">
        <f t="shared" si="34"/>
        <v>1.5986</v>
      </c>
      <c r="E105" s="94">
        <f t="shared" si="35"/>
        <v>1.0660000043571927E-3</v>
      </c>
      <c r="F105" s="78">
        <f t="shared" si="36"/>
        <v>1.5986</v>
      </c>
      <c r="G105" s="78">
        <f t="shared" si="37"/>
        <v>1.0660000043571927E-3</v>
      </c>
      <c r="H105" s="78">
        <f t="shared" si="38"/>
        <v>2.5555219600000001</v>
      </c>
      <c r="I105" s="78">
        <f t="shared" si="39"/>
        <v>4.0852574052559998</v>
      </c>
      <c r="J105" s="78">
        <f t="shared" si="40"/>
        <v>6.5306924880422415</v>
      </c>
      <c r="K105" s="78">
        <f t="shared" si="41"/>
        <v>1.7041076069654081E-3</v>
      </c>
      <c r="L105" s="78">
        <f t="shared" si="42"/>
        <v>2.7241864204949015E-3</v>
      </c>
      <c r="M105" s="78">
        <f t="shared" ca="1" si="43"/>
        <v>2.4121210228000424E-3</v>
      </c>
      <c r="N105" s="78">
        <f t="shared" ca="1" si="44"/>
        <v>1.812041796293615E-6</v>
      </c>
      <c r="O105" s="95">
        <f t="shared" ca="1" si="45"/>
        <v>38686.137585415854</v>
      </c>
      <c r="P105" s="78">
        <f t="shared" ca="1" si="46"/>
        <v>643860.61614603538</v>
      </c>
      <c r="Q105" s="78">
        <f t="shared" ca="1" si="47"/>
        <v>94521.402276780602</v>
      </c>
      <c r="R105" s="54">
        <f t="shared" ca="1" si="48"/>
        <v>-1.3461210184428497E-3</v>
      </c>
    </row>
    <row r="106" spans="1:18" x14ac:dyDescent="0.2">
      <c r="A106" s="92">
        <v>15988</v>
      </c>
      <c r="B106" s="92">
        <v>2.0280000098864548E-3</v>
      </c>
      <c r="C106" s="92">
        <v>1</v>
      </c>
      <c r="D106" s="94">
        <f t="shared" si="34"/>
        <v>1.5988</v>
      </c>
      <c r="E106" s="94">
        <f t="shared" si="35"/>
        <v>2.0280000098864548E-3</v>
      </c>
      <c r="F106" s="78">
        <f t="shared" si="36"/>
        <v>1.5988</v>
      </c>
      <c r="G106" s="78">
        <f t="shared" si="37"/>
        <v>2.0280000098864548E-3</v>
      </c>
      <c r="H106" s="78">
        <f t="shared" si="38"/>
        <v>2.5561614399999999</v>
      </c>
      <c r="I106" s="78">
        <f t="shared" si="39"/>
        <v>4.0867909102719997</v>
      </c>
      <c r="J106" s="78">
        <f t="shared" si="40"/>
        <v>6.5339613073428735</v>
      </c>
      <c r="K106" s="78">
        <f t="shared" si="41"/>
        <v>3.2423664158064639E-3</v>
      </c>
      <c r="L106" s="78">
        <f t="shared" si="42"/>
        <v>5.1838954255913746E-3</v>
      </c>
      <c r="M106" s="78">
        <f t="shared" ca="1" si="43"/>
        <v>2.4121222602226629E-3</v>
      </c>
      <c r="N106" s="78">
        <f t="shared" ca="1" si="44"/>
        <v>1.4754990320335253E-7</v>
      </c>
      <c r="O106" s="95">
        <f t="shared" ca="1" si="45"/>
        <v>38699.160304682497</v>
      </c>
      <c r="P106" s="78">
        <f t="shared" ca="1" si="46"/>
        <v>643378.2961535299</v>
      </c>
      <c r="Q106" s="78">
        <f t="shared" ca="1" si="47"/>
        <v>94406.540322188201</v>
      </c>
      <c r="R106" s="54">
        <f t="shared" ca="1" si="48"/>
        <v>-3.8412225033620812E-4</v>
      </c>
    </row>
    <row r="107" spans="1:18" x14ac:dyDescent="0.2">
      <c r="A107" s="92">
        <v>16230</v>
      </c>
      <c r="B107" s="92">
        <v>4.3300000033923425E-3</v>
      </c>
      <c r="C107" s="92">
        <v>1</v>
      </c>
      <c r="D107" s="94">
        <f t="shared" si="34"/>
        <v>1.623</v>
      </c>
      <c r="E107" s="94">
        <f t="shared" si="35"/>
        <v>4.3300000033923425E-3</v>
      </c>
      <c r="F107" s="78">
        <f t="shared" si="36"/>
        <v>1.623</v>
      </c>
      <c r="G107" s="78">
        <f t="shared" si="37"/>
        <v>4.3300000033923425E-3</v>
      </c>
      <c r="H107" s="78">
        <f t="shared" si="38"/>
        <v>2.6341290000000002</v>
      </c>
      <c r="I107" s="78">
        <f t="shared" si="39"/>
        <v>4.2751913670000006</v>
      </c>
      <c r="J107" s="78">
        <f t="shared" si="40"/>
        <v>6.9386355886410005</v>
      </c>
      <c r="K107" s="78">
        <f t="shared" si="41"/>
        <v>7.0275900055057714E-3</v>
      </c>
      <c r="L107" s="78">
        <f t="shared" si="42"/>
        <v>1.1405778578935866E-2</v>
      </c>
      <c r="M107" s="78">
        <f t="shared" ca="1" si="43"/>
        <v>2.4130819607475961E-3</v>
      </c>
      <c r="N107" s="78">
        <f t="shared" ca="1" si="44"/>
        <v>3.6745747822169655E-6</v>
      </c>
      <c r="O107" s="95">
        <f t="shared" ca="1" si="45"/>
        <v>39948.006228217666</v>
      </c>
      <c r="P107" s="78">
        <f t="shared" ca="1" si="46"/>
        <v>583521.50935655471</v>
      </c>
      <c r="Q107" s="78">
        <f t="shared" ca="1" si="47"/>
        <v>80596.603046499178</v>
      </c>
      <c r="R107" s="54">
        <f t="shared" ca="1" si="48"/>
        <v>1.9169180426447463E-3</v>
      </c>
    </row>
    <row r="108" spans="1:18" x14ac:dyDescent="0.2">
      <c r="A108" s="92">
        <v>16319</v>
      </c>
      <c r="B108" s="92">
        <v>2.6389999984530732E-3</v>
      </c>
      <c r="C108" s="92">
        <v>1</v>
      </c>
      <c r="D108" s="94">
        <f t="shared" si="34"/>
        <v>1.6318999999999999</v>
      </c>
      <c r="E108" s="94">
        <f t="shared" si="35"/>
        <v>2.6389999984530732E-3</v>
      </c>
      <c r="F108" s="78">
        <f t="shared" si="36"/>
        <v>1.6318999999999999</v>
      </c>
      <c r="G108" s="78">
        <f t="shared" si="37"/>
        <v>2.6389999984530732E-3</v>
      </c>
      <c r="H108" s="78">
        <f t="shared" si="38"/>
        <v>2.6630976099999999</v>
      </c>
      <c r="I108" s="78">
        <f t="shared" si="39"/>
        <v>4.3459089897589998</v>
      </c>
      <c r="J108" s="78">
        <f t="shared" si="40"/>
        <v>7.0920888803877116</v>
      </c>
      <c r="K108" s="78">
        <f t="shared" si="41"/>
        <v>4.3065840974755697E-3</v>
      </c>
      <c r="L108" s="78">
        <f t="shared" si="42"/>
        <v>7.0279145886703821E-3</v>
      </c>
      <c r="M108" s="78">
        <f t="shared" ca="1" si="43"/>
        <v>2.4138390030381297E-3</v>
      </c>
      <c r="N108" s="78">
        <f t="shared" ca="1" si="44"/>
        <v>5.0697473856248192E-8</v>
      </c>
      <c r="O108" s="95">
        <f t="shared" ca="1" si="45"/>
        <v>40240.677622616276</v>
      </c>
      <c r="P108" s="78">
        <f t="shared" ca="1" si="46"/>
        <v>560859.60817351041</v>
      </c>
      <c r="Q108" s="78">
        <f t="shared" ca="1" si="47"/>
        <v>75586.055997048272</v>
      </c>
      <c r="R108" s="54">
        <f t="shared" ca="1" si="48"/>
        <v>2.2516099541494347E-4</v>
      </c>
    </row>
    <row r="109" spans="1:18" x14ac:dyDescent="0.2">
      <c r="A109" s="92">
        <v>16367</v>
      </c>
      <c r="B109" s="92">
        <v>1.5270000076270662E-3</v>
      </c>
      <c r="C109" s="92">
        <v>0.1</v>
      </c>
      <c r="D109" s="94">
        <f t="shared" si="34"/>
        <v>1.6367</v>
      </c>
      <c r="E109" s="94">
        <f t="shared" si="35"/>
        <v>1.5270000076270662E-3</v>
      </c>
      <c r="F109" s="78">
        <f t="shared" si="36"/>
        <v>0.16367000000000001</v>
      </c>
      <c r="G109" s="78">
        <f t="shared" si="37"/>
        <v>1.5270000076270663E-4</v>
      </c>
      <c r="H109" s="78">
        <f t="shared" si="38"/>
        <v>0.267878689</v>
      </c>
      <c r="I109" s="78">
        <f t="shared" si="39"/>
        <v>0.43843705028630003</v>
      </c>
      <c r="J109" s="78">
        <f t="shared" si="40"/>
        <v>0.71758992020358725</v>
      </c>
      <c r="K109" s="78">
        <f t="shared" si="41"/>
        <v>2.4992409124832194E-4</v>
      </c>
      <c r="L109" s="78">
        <f t="shared" si="42"/>
        <v>4.0905076014612855E-4</v>
      </c>
      <c r="M109" s="78">
        <f t="shared" ca="1" si="43"/>
        <v>2.4143374997233256E-3</v>
      </c>
      <c r="N109" s="78">
        <f t="shared" ca="1" si="44"/>
        <v>7.8736782487967914E-8</v>
      </c>
      <c r="O109" s="95">
        <f t="shared" ca="1" si="45"/>
        <v>403.60634808429512</v>
      </c>
      <c r="P109" s="78">
        <f t="shared" ca="1" si="46"/>
        <v>5485.1852057665128</v>
      </c>
      <c r="Q109" s="78">
        <f t="shared" ca="1" si="47"/>
        <v>729.05298000306618</v>
      </c>
      <c r="R109" s="54">
        <f t="shared" ca="1" si="48"/>
        <v>-8.8733749209625934E-4</v>
      </c>
    </row>
    <row r="110" spans="1:18" x14ac:dyDescent="0.2">
      <c r="A110" s="92">
        <v>16655</v>
      </c>
      <c r="B110" s="92">
        <v>6.5500000346219167E-4</v>
      </c>
      <c r="C110" s="92">
        <v>1</v>
      </c>
      <c r="D110" s="94">
        <f t="shared" si="34"/>
        <v>1.6655</v>
      </c>
      <c r="E110" s="94">
        <f t="shared" si="35"/>
        <v>6.5500000346219167E-4</v>
      </c>
      <c r="F110" s="78">
        <f t="shared" si="36"/>
        <v>1.6655</v>
      </c>
      <c r="G110" s="78">
        <f t="shared" si="37"/>
        <v>6.5500000346219167E-4</v>
      </c>
      <c r="H110" s="78">
        <f t="shared" si="38"/>
        <v>2.77389025</v>
      </c>
      <c r="I110" s="78">
        <f t="shared" si="39"/>
        <v>4.6199142113749998</v>
      </c>
      <c r="J110" s="78">
        <f t="shared" si="40"/>
        <v>7.6944671190450622</v>
      </c>
      <c r="K110" s="78">
        <f t="shared" si="41"/>
        <v>1.0909025057662801E-3</v>
      </c>
      <c r="L110" s="78">
        <f t="shared" si="42"/>
        <v>1.8168981233537395E-3</v>
      </c>
      <c r="M110" s="78">
        <f t="shared" ca="1" si="43"/>
        <v>2.4186558644710985E-3</v>
      </c>
      <c r="N110" s="78">
        <f t="shared" ca="1" si="44"/>
        <v>3.1104819960710682E-6</v>
      </c>
      <c r="O110" s="95">
        <f t="shared" ca="1" si="45"/>
        <v>40517.138688457948</v>
      </c>
      <c r="P110" s="78">
        <f t="shared" ca="1" si="46"/>
        <v>473174.65323075873</v>
      </c>
      <c r="Q110" s="78">
        <f t="shared" ca="1" si="47"/>
        <v>57246.568969676722</v>
      </c>
      <c r="R110" s="54">
        <f t="shared" ca="1" si="48"/>
        <v>-1.7636558610089068E-3</v>
      </c>
    </row>
    <row r="111" spans="1:18" x14ac:dyDescent="0.2">
      <c r="A111" s="92">
        <v>16705</v>
      </c>
      <c r="B111" s="92">
        <v>1.4050000027054921E-3</v>
      </c>
      <c r="C111" s="92">
        <v>1</v>
      </c>
      <c r="D111" s="94">
        <f t="shared" si="34"/>
        <v>1.6705000000000001</v>
      </c>
      <c r="E111" s="94">
        <f t="shared" si="35"/>
        <v>1.4050000027054921E-3</v>
      </c>
      <c r="F111" s="78">
        <f t="shared" si="36"/>
        <v>1.6705000000000001</v>
      </c>
      <c r="G111" s="78">
        <f t="shared" si="37"/>
        <v>1.4050000027054921E-3</v>
      </c>
      <c r="H111" s="78">
        <f t="shared" si="38"/>
        <v>2.7905702500000005</v>
      </c>
      <c r="I111" s="78">
        <f t="shared" si="39"/>
        <v>4.6616476026250009</v>
      </c>
      <c r="J111" s="78">
        <f t="shared" si="40"/>
        <v>7.7872823201850645</v>
      </c>
      <c r="K111" s="78">
        <f t="shared" si="41"/>
        <v>2.3470525045195248E-3</v>
      </c>
      <c r="L111" s="78">
        <f t="shared" si="42"/>
        <v>3.9207512087998664E-3</v>
      </c>
      <c r="M111" s="78">
        <f t="shared" ca="1" si="43"/>
        <v>2.4196374010133554E-3</v>
      </c>
      <c r="N111" s="78">
        <f t="shared" ca="1" si="44"/>
        <v>1.0294890500449496E-6</v>
      </c>
      <c r="O111" s="95">
        <f t="shared" ca="1" si="45"/>
        <v>40445.689929665961</v>
      </c>
      <c r="P111" s="78">
        <f t="shared" ca="1" si="46"/>
        <v>459942.42403270246</v>
      </c>
      <c r="Q111" s="78">
        <f t="shared" ca="1" si="47"/>
        <v>54620.128205813671</v>
      </c>
      <c r="R111" s="54">
        <f t="shared" ca="1" si="48"/>
        <v>-1.0146373983078633E-3</v>
      </c>
    </row>
    <row r="112" spans="1:18" x14ac:dyDescent="0.2">
      <c r="A112" s="92">
        <v>16961</v>
      </c>
      <c r="B112" s="92">
        <v>-7.589999950141646E-4</v>
      </c>
      <c r="C112" s="92">
        <v>0.1</v>
      </c>
      <c r="D112" s="94">
        <f t="shared" si="34"/>
        <v>1.6960999999999999</v>
      </c>
      <c r="E112" s="94">
        <f t="shared" si="35"/>
        <v>-7.589999950141646E-4</v>
      </c>
      <c r="F112" s="78">
        <f t="shared" si="36"/>
        <v>0.16961000000000001</v>
      </c>
      <c r="G112" s="78">
        <f t="shared" si="37"/>
        <v>-7.589999950141646E-5</v>
      </c>
      <c r="H112" s="78">
        <f t="shared" si="38"/>
        <v>0.28767552099999999</v>
      </c>
      <c r="I112" s="78">
        <f t="shared" si="39"/>
        <v>0.48792645116809996</v>
      </c>
      <c r="J112" s="78">
        <f t="shared" si="40"/>
        <v>0.82757205382621435</v>
      </c>
      <c r="K112" s="78">
        <f t="shared" si="41"/>
        <v>-1.2873398915435246E-4</v>
      </c>
      <c r="L112" s="78">
        <f t="shared" si="42"/>
        <v>-2.183457190046972E-4</v>
      </c>
      <c r="M112" s="78">
        <f t="shared" ca="1" si="43"/>
        <v>2.425737417577436E-3</v>
      </c>
      <c r="N112" s="78">
        <f t="shared" ca="1" si="44"/>
        <v>1.0142552387160643E-6</v>
      </c>
      <c r="O112" s="95">
        <f t="shared" ca="1" si="45"/>
        <v>396.27224291823188</v>
      </c>
      <c r="P112" s="78">
        <f t="shared" ca="1" si="46"/>
        <v>3920.5368247985612</v>
      </c>
      <c r="Q112" s="78">
        <f t="shared" ca="1" si="47"/>
        <v>417.30850011603951</v>
      </c>
      <c r="R112" s="54">
        <f t="shared" ca="1" si="48"/>
        <v>-3.1847374125916006E-3</v>
      </c>
    </row>
    <row r="113" spans="1:18" x14ac:dyDescent="0.2">
      <c r="A113" s="92">
        <v>17033</v>
      </c>
      <c r="B113" s="92">
        <v>8.7300000450341031E-4</v>
      </c>
      <c r="C113" s="92">
        <v>0.1</v>
      </c>
      <c r="D113" s="94">
        <f t="shared" si="34"/>
        <v>1.7033</v>
      </c>
      <c r="E113" s="94">
        <f t="shared" si="35"/>
        <v>8.7300000450341031E-4</v>
      </c>
      <c r="F113" s="78">
        <f t="shared" si="36"/>
        <v>0.17033000000000001</v>
      </c>
      <c r="G113" s="78">
        <f t="shared" si="37"/>
        <v>8.7300000450341039E-5</v>
      </c>
      <c r="H113" s="78">
        <f t="shared" si="38"/>
        <v>0.290123089</v>
      </c>
      <c r="I113" s="78">
        <f t="shared" si="39"/>
        <v>0.49416665749370003</v>
      </c>
      <c r="J113" s="78">
        <f t="shared" si="40"/>
        <v>0.84171406770901924</v>
      </c>
      <c r="K113" s="78">
        <f t="shared" si="41"/>
        <v>1.4869809076706591E-4</v>
      </c>
      <c r="L113" s="78">
        <f t="shared" si="42"/>
        <v>2.5327745800354334E-4</v>
      </c>
      <c r="M113" s="78">
        <f t="shared" ca="1" si="43"/>
        <v>2.4277769922962074E-3</v>
      </c>
      <c r="N113" s="78">
        <f t="shared" ca="1" si="44"/>
        <v>2.4173314817700433E-7</v>
      </c>
      <c r="O113" s="95">
        <f t="shared" ca="1" si="45"/>
        <v>392.62680884984394</v>
      </c>
      <c r="P113" s="78">
        <f t="shared" ca="1" si="46"/>
        <v>3730.3177711365529</v>
      </c>
      <c r="Q113" s="78">
        <f t="shared" ca="1" si="47"/>
        <v>383.00131336675253</v>
      </c>
      <c r="R113" s="54">
        <f t="shared" ca="1" si="48"/>
        <v>-1.5547769877927971E-3</v>
      </c>
    </row>
    <row r="114" spans="1:18" x14ac:dyDescent="0.2">
      <c r="A114" s="92">
        <v>17295</v>
      </c>
      <c r="B114" s="92">
        <v>1.295000001846347E-3</v>
      </c>
      <c r="C114" s="92">
        <v>1</v>
      </c>
      <c r="D114" s="94">
        <f t="shared" si="34"/>
        <v>1.7295</v>
      </c>
      <c r="E114" s="94">
        <f t="shared" si="35"/>
        <v>1.295000001846347E-3</v>
      </c>
      <c r="F114" s="78">
        <f t="shared" si="36"/>
        <v>1.7295</v>
      </c>
      <c r="G114" s="78">
        <f t="shared" si="37"/>
        <v>1.295000001846347E-3</v>
      </c>
      <c r="H114" s="78">
        <f t="shared" si="38"/>
        <v>2.9911702500000001</v>
      </c>
      <c r="I114" s="78">
        <f t="shared" si="39"/>
        <v>5.1732289473750006</v>
      </c>
      <c r="J114" s="78">
        <f t="shared" si="40"/>
        <v>8.9470994644850634</v>
      </c>
      <c r="K114" s="78">
        <f t="shared" si="41"/>
        <v>2.2397025031932571E-3</v>
      </c>
      <c r="L114" s="78">
        <f t="shared" si="42"/>
        <v>3.8735654792727381E-3</v>
      </c>
      <c r="M114" s="78">
        <f t="shared" ca="1" si="43"/>
        <v>2.4363991415743873E-3</v>
      </c>
      <c r="N114" s="78">
        <f t="shared" ca="1" si="44"/>
        <v>1.3027919961719104E-6</v>
      </c>
      <c r="O114" s="95">
        <f t="shared" ca="1" si="45"/>
        <v>37457.475455130312</v>
      </c>
      <c r="P114" s="78">
        <f t="shared" ca="1" si="46"/>
        <v>304770.59333691606</v>
      </c>
      <c r="Q114" s="78">
        <f t="shared" ca="1" si="47"/>
        <v>26692.968496040117</v>
      </c>
      <c r="R114" s="54">
        <f t="shared" ca="1" si="48"/>
        <v>-1.1413991397280403E-3</v>
      </c>
    </row>
    <row r="115" spans="1:18" x14ac:dyDescent="0.2">
      <c r="A115" s="92">
        <v>17329</v>
      </c>
      <c r="B115" s="92">
        <v>9.2490000097313896E-3</v>
      </c>
      <c r="C115" s="92">
        <v>0.1</v>
      </c>
      <c r="D115" s="94">
        <f t="shared" si="34"/>
        <v>1.7329000000000001</v>
      </c>
      <c r="E115" s="94">
        <f t="shared" si="35"/>
        <v>9.2490000097313896E-3</v>
      </c>
      <c r="F115" s="78">
        <f t="shared" si="36"/>
        <v>0.17329000000000003</v>
      </c>
      <c r="G115" s="78">
        <f t="shared" si="37"/>
        <v>9.2490000097313898E-4</v>
      </c>
      <c r="H115" s="78">
        <f t="shared" si="38"/>
        <v>0.30029424100000007</v>
      </c>
      <c r="I115" s="78">
        <f t="shared" si="39"/>
        <v>0.52037989022890019</v>
      </c>
      <c r="J115" s="78">
        <f t="shared" si="40"/>
        <v>0.9017663117776612</v>
      </c>
      <c r="K115" s="78">
        <f t="shared" si="41"/>
        <v>1.6027592116863527E-3</v>
      </c>
      <c r="L115" s="78">
        <f t="shared" si="42"/>
        <v>2.7774214379312806E-3</v>
      </c>
      <c r="M115" s="78">
        <f t="shared" ca="1" si="43"/>
        <v>2.4376560962005552E-3</v>
      </c>
      <c r="N115" s="78">
        <f t="shared" ca="1" si="44"/>
        <v>4.6394405908393547E-6</v>
      </c>
      <c r="O115" s="95">
        <f t="shared" ca="1" si="45"/>
        <v>371.70021841764344</v>
      </c>
      <c r="P115" s="78">
        <f t="shared" ca="1" si="46"/>
        <v>2960.7424254938342</v>
      </c>
      <c r="Q115" s="78">
        <f t="shared" ca="1" si="47"/>
        <v>252.99140725894435</v>
      </c>
      <c r="R115" s="54">
        <f t="shared" ca="1" si="48"/>
        <v>6.8113439135308344E-3</v>
      </c>
    </row>
    <row r="116" spans="1:18" x14ac:dyDescent="0.2">
      <c r="A116" s="92">
        <v>17381</v>
      </c>
      <c r="B116" s="92">
        <v>5.6100000801961869E-4</v>
      </c>
      <c r="C116" s="92">
        <v>1</v>
      </c>
      <c r="D116" s="94">
        <f t="shared" si="34"/>
        <v>1.7381</v>
      </c>
      <c r="E116" s="94">
        <f t="shared" si="35"/>
        <v>5.6100000801961869E-4</v>
      </c>
      <c r="F116" s="78">
        <f t="shared" si="36"/>
        <v>1.7381</v>
      </c>
      <c r="G116" s="78">
        <f t="shared" si="37"/>
        <v>5.6100000801961869E-4</v>
      </c>
      <c r="H116" s="78">
        <f t="shared" si="38"/>
        <v>3.0209916099999998</v>
      </c>
      <c r="I116" s="78">
        <f t="shared" si="39"/>
        <v>5.2507855173409999</v>
      </c>
      <c r="J116" s="78">
        <f t="shared" si="40"/>
        <v>9.1263903076903912</v>
      </c>
      <c r="K116" s="78">
        <f t="shared" si="41"/>
        <v>9.7507411393889926E-4</v>
      </c>
      <c r="L116" s="78">
        <f t="shared" si="42"/>
        <v>1.6947763174372007E-3</v>
      </c>
      <c r="M116" s="78">
        <f t="shared" ca="1" si="43"/>
        <v>2.4396398406484653E-3</v>
      </c>
      <c r="N116" s="78">
        <f t="shared" ca="1" si="44"/>
        <v>3.5292876207397408E-6</v>
      </c>
      <c r="O116" s="95">
        <f t="shared" ca="1" si="45"/>
        <v>36707.670624833358</v>
      </c>
      <c r="P116" s="78">
        <f t="shared" ca="1" si="46"/>
        <v>282868.34827957005</v>
      </c>
      <c r="Q116" s="78">
        <f t="shared" ca="1" si="47"/>
        <v>23222.351194558982</v>
      </c>
      <c r="R116" s="54">
        <f t="shared" ca="1" si="48"/>
        <v>-1.8786398326288466E-3</v>
      </c>
    </row>
    <row r="117" spans="1:18" x14ac:dyDescent="0.2">
      <c r="A117" s="92">
        <v>17469.5</v>
      </c>
      <c r="B117" s="92">
        <v>5.3950000437907875E-4</v>
      </c>
      <c r="C117" s="92">
        <v>1</v>
      </c>
      <c r="D117" s="94">
        <f t="shared" ref="D117:D148" si="49">A117/A$18</f>
        <v>1.74695</v>
      </c>
      <c r="E117" s="94">
        <f t="shared" ref="E117:E148" si="50">B117/B$18</f>
        <v>5.3950000437907875E-4</v>
      </c>
      <c r="F117" s="78">
        <f t="shared" ref="F117:F148" si="51">$C117*D117</f>
        <v>1.74695</v>
      </c>
      <c r="G117" s="78">
        <f t="shared" ref="G117:G148" si="52">$C117*E117</f>
        <v>5.3950000437907875E-4</v>
      </c>
      <c r="H117" s="78">
        <f t="shared" ref="H117:H148" si="53">C117*D117*D117</f>
        <v>3.0518343025000001</v>
      </c>
      <c r="I117" s="78">
        <f t="shared" ref="I117:I148" si="54">C117*D117*D117*D117</f>
        <v>5.3314019347523756</v>
      </c>
      <c r="J117" s="78">
        <f t="shared" ref="J117:J148" si="55">C117*D117*D117*D117*D117</f>
        <v>9.3136926099156625</v>
      </c>
      <c r="K117" s="78">
        <f t="shared" ref="K117:K148" si="56">C117*E117*D117</f>
        <v>9.4247953265003159E-4</v>
      </c>
      <c r="L117" s="78">
        <f t="shared" ref="L117:L148" si="57">C117*E117*D117*D117</f>
        <v>1.6464646195629726E-3</v>
      </c>
      <c r="M117" s="78">
        <f t="shared" ref="M117:M148" ca="1" si="58">+E$4+E$5*D117+E$6*D117^2</f>
        <v>2.4431865840207579E-3</v>
      </c>
      <c r="N117" s="78">
        <f t="shared" ref="N117:N148" ca="1" si="59">C117*(M117-E117)^2</f>
        <v>3.6240225935078353E-6</v>
      </c>
      <c r="O117" s="95">
        <f t="shared" ref="O117:O148" ca="1" si="60">(C117*O$1-O$2*F117+O$3*H117)^2</f>
        <v>35859.103303485928</v>
      </c>
      <c r="P117" s="78">
        <f t="shared" ref="P117:P148" ca="1" si="61">(-C117*O$2+O$4*F117-O$5*H117)^2</f>
        <v>260687.63571085932</v>
      </c>
      <c r="Q117" s="78">
        <f t="shared" ref="Q117:Q148" ca="1" si="62">+(C117*O$3-F117*O$5+H117*O$6)^2</f>
        <v>19847.692031457984</v>
      </c>
      <c r="R117" s="54">
        <f t="shared" ref="R117:R148" ca="1" si="63">+E117-M117</f>
        <v>-1.9036865796416792E-3</v>
      </c>
    </row>
    <row r="118" spans="1:18" x14ac:dyDescent="0.2">
      <c r="A118" s="92">
        <v>17765</v>
      </c>
      <c r="B118" s="92">
        <v>3.6499999987427145E-4</v>
      </c>
      <c r="C118" s="92">
        <v>1</v>
      </c>
      <c r="D118" s="94">
        <f t="shared" si="49"/>
        <v>1.7765</v>
      </c>
      <c r="E118" s="94">
        <f t="shared" si="50"/>
        <v>3.6499999987427145E-4</v>
      </c>
      <c r="F118" s="78">
        <f t="shared" si="51"/>
        <v>1.7765</v>
      </c>
      <c r="G118" s="78">
        <f t="shared" si="52"/>
        <v>3.6499999987427145E-4</v>
      </c>
      <c r="H118" s="78">
        <f t="shared" si="53"/>
        <v>3.1559522499999999</v>
      </c>
      <c r="I118" s="78">
        <f t="shared" si="54"/>
        <v>5.6065491721249998</v>
      </c>
      <c r="J118" s="78">
        <f t="shared" si="55"/>
        <v>9.9600346042800627</v>
      </c>
      <c r="K118" s="78">
        <f t="shared" si="56"/>
        <v>6.484224997766432E-4</v>
      </c>
      <c r="L118" s="78">
        <f t="shared" si="57"/>
        <v>1.1519225708532066E-3</v>
      </c>
      <c r="M118" s="78">
        <f t="shared" ca="1" si="58"/>
        <v>2.4565856165349427E-3</v>
      </c>
      <c r="N118" s="78">
        <f t="shared" ca="1" si="59"/>
        <v>4.3747303918218003E-6</v>
      </c>
      <c r="O118" s="95">
        <f t="shared" ca="1" si="60"/>
        <v>32501.518890578158</v>
      </c>
      <c r="P118" s="78">
        <f t="shared" ca="1" si="61"/>
        <v>190073.22586478401</v>
      </c>
      <c r="Q118" s="78">
        <f t="shared" ca="1" si="62"/>
        <v>10204.375646090582</v>
      </c>
      <c r="R118" s="54">
        <f t="shared" ca="1" si="63"/>
        <v>-2.0915856166606713E-3</v>
      </c>
    </row>
    <row r="119" spans="1:18" x14ac:dyDescent="0.2">
      <c r="A119" s="92">
        <v>17767</v>
      </c>
      <c r="B119" s="92">
        <v>2.2270000044954941E-3</v>
      </c>
      <c r="C119" s="92">
        <v>1</v>
      </c>
      <c r="D119" s="94">
        <f t="shared" si="49"/>
        <v>1.7766999999999999</v>
      </c>
      <c r="E119" s="94">
        <f t="shared" si="50"/>
        <v>2.2270000044954941E-3</v>
      </c>
      <c r="F119" s="78">
        <f t="shared" si="51"/>
        <v>1.7766999999999999</v>
      </c>
      <c r="G119" s="78">
        <f t="shared" si="52"/>
        <v>2.2270000044954941E-3</v>
      </c>
      <c r="H119" s="78">
        <f t="shared" si="53"/>
        <v>3.1566628899999998</v>
      </c>
      <c r="I119" s="78">
        <f t="shared" si="54"/>
        <v>5.6084429566629996</v>
      </c>
      <c r="J119" s="78">
        <f t="shared" si="55"/>
        <v>9.9645206011031515</v>
      </c>
      <c r="K119" s="78">
        <f t="shared" si="56"/>
        <v>3.9567109079871442E-3</v>
      </c>
      <c r="L119" s="78">
        <f t="shared" si="57"/>
        <v>7.0298882702207587E-3</v>
      </c>
      <c r="M119" s="78">
        <f t="shared" ca="1" si="58"/>
        <v>2.4566844654517984E-3</v>
      </c>
      <c r="N119" s="78">
        <f t="shared" ca="1" si="59"/>
        <v>5.2754951604788095E-8</v>
      </c>
      <c r="O119" s="95">
        <f t="shared" ca="1" si="60"/>
        <v>32476.245871603569</v>
      </c>
      <c r="P119" s="78">
        <f t="shared" ca="1" si="61"/>
        <v>189616.98072307085</v>
      </c>
      <c r="Q119" s="78">
        <f t="shared" ca="1" si="62"/>
        <v>10148.411758351687</v>
      </c>
      <c r="R119" s="54">
        <f t="shared" ca="1" si="63"/>
        <v>-2.2968446095630434E-4</v>
      </c>
    </row>
    <row r="120" spans="1:18" x14ac:dyDescent="0.2">
      <c r="A120" s="92">
        <v>18007</v>
      </c>
      <c r="B120" s="92">
        <v>1.2670000069192611E-3</v>
      </c>
      <c r="C120" s="92">
        <v>1</v>
      </c>
      <c r="D120" s="94">
        <f t="shared" si="49"/>
        <v>1.8007</v>
      </c>
      <c r="E120" s="94">
        <f t="shared" si="50"/>
        <v>1.2670000069192611E-3</v>
      </c>
      <c r="F120" s="78">
        <f t="shared" si="51"/>
        <v>1.8007</v>
      </c>
      <c r="G120" s="78">
        <f t="shared" si="52"/>
        <v>1.2670000069192611E-3</v>
      </c>
      <c r="H120" s="78">
        <f t="shared" si="53"/>
        <v>3.24252049</v>
      </c>
      <c r="I120" s="78">
        <f t="shared" si="54"/>
        <v>5.8388066463429995</v>
      </c>
      <c r="J120" s="78">
        <f t="shared" si="55"/>
        <v>10.51393912806984</v>
      </c>
      <c r="K120" s="78">
        <f t="shared" si="56"/>
        <v>2.2814869124595134E-3</v>
      </c>
      <c r="L120" s="78">
        <f t="shared" si="57"/>
        <v>4.1082734832658457E-3</v>
      </c>
      <c r="M120" s="78">
        <f t="shared" ca="1" si="58"/>
        <v>2.4693430296263471E-3</v>
      </c>
      <c r="N120" s="78">
        <f t="shared" ca="1" si="59"/>
        <v>1.4456287442524125E-6</v>
      </c>
      <c r="O120" s="95">
        <f t="shared" ca="1" si="60"/>
        <v>29226.118412519685</v>
      </c>
      <c r="P120" s="78">
        <f t="shared" ca="1" si="61"/>
        <v>137494.87826892789</v>
      </c>
      <c r="Q120" s="78">
        <f t="shared" ca="1" si="62"/>
        <v>4450.810235131682</v>
      </c>
      <c r="R120" s="54">
        <f t="shared" ca="1" si="63"/>
        <v>-1.202343022707086E-3</v>
      </c>
    </row>
    <row r="121" spans="1:18" x14ac:dyDescent="0.2">
      <c r="A121" s="92">
        <v>18092</v>
      </c>
      <c r="B121" s="92">
        <v>1.4520000040647574E-3</v>
      </c>
      <c r="C121" s="92">
        <v>1</v>
      </c>
      <c r="D121" s="94">
        <f t="shared" si="49"/>
        <v>1.8091999999999999</v>
      </c>
      <c r="E121" s="94">
        <f t="shared" si="50"/>
        <v>1.4520000040647574E-3</v>
      </c>
      <c r="F121" s="78">
        <f t="shared" si="51"/>
        <v>1.8091999999999999</v>
      </c>
      <c r="G121" s="78">
        <f t="shared" si="52"/>
        <v>1.4520000040647574E-3</v>
      </c>
      <c r="H121" s="78">
        <f t="shared" si="53"/>
        <v>3.2732046399999999</v>
      </c>
      <c r="I121" s="78">
        <f t="shared" si="54"/>
        <v>5.9218818346879996</v>
      </c>
      <c r="J121" s="78">
        <f t="shared" si="55"/>
        <v>10.713868615317528</v>
      </c>
      <c r="K121" s="78">
        <f t="shared" si="56"/>
        <v>2.6269584073539591E-3</v>
      </c>
      <c r="L121" s="78">
        <f t="shared" si="57"/>
        <v>4.752693150584783E-3</v>
      </c>
      <c r="M121" s="78">
        <f t="shared" ca="1" si="58"/>
        <v>2.4742052083628731E-3</v>
      </c>
      <c r="N121" s="78">
        <f t="shared" ca="1" si="59"/>
        <v>1.0449034796941526E-6</v>
      </c>
      <c r="O121" s="95">
        <f t="shared" ca="1" si="60"/>
        <v>27981.907374988536</v>
      </c>
      <c r="P121" s="78">
        <f t="shared" ca="1" si="61"/>
        <v>120437.83123901034</v>
      </c>
      <c r="Q121" s="78">
        <f t="shared" ca="1" si="62"/>
        <v>2949.8441650118912</v>
      </c>
      <c r="R121" s="54">
        <f t="shared" ca="1" si="63"/>
        <v>-1.0222052042981157E-3</v>
      </c>
    </row>
    <row r="122" spans="1:18" x14ac:dyDescent="0.2">
      <c r="A122" s="92">
        <v>18092</v>
      </c>
      <c r="B122" s="92">
        <v>2.3520000031567179E-3</v>
      </c>
      <c r="C122" s="92">
        <v>1</v>
      </c>
      <c r="D122" s="94">
        <f t="shared" si="49"/>
        <v>1.8091999999999999</v>
      </c>
      <c r="E122" s="94">
        <f t="shared" si="50"/>
        <v>2.3520000031567179E-3</v>
      </c>
      <c r="F122" s="78">
        <f t="shared" si="51"/>
        <v>1.8091999999999999</v>
      </c>
      <c r="G122" s="78">
        <f t="shared" si="52"/>
        <v>2.3520000031567179E-3</v>
      </c>
      <c r="H122" s="78">
        <f t="shared" si="53"/>
        <v>3.2732046399999999</v>
      </c>
      <c r="I122" s="78">
        <f t="shared" si="54"/>
        <v>5.9218818346879996</v>
      </c>
      <c r="J122" s="78">
        <f t="shared" si="55"/>
        <v>10.713868615317528</v>
      </c>
      <c r="K122" s="78">
        <f t="shared" si="56"/>
        <v>4.2552384057111337E-3</v>
      </c>
      <c r="L122" s="78">
        <f t="shared" si="57"/>
        <v>7.6985773236125828E-3</v>
      </c>
      <c r="M122" s="78">
        <f t="shared" ca="1" si="58"/>
        <v>2.4742052083628731E-3</v>
      </c>
      <c r="N122" s="78">
        <f t="shared" ca="1" si="59"/>
        <v>1.4934112179478515E-8</v>
      </c>
      <c r="O122" s="95">
        <f t="shared" ca="1" si="60"/>
        <v>27981.907374988536</v>
      </c>
      <c r="P122" s="78">
        <f t="shared" ca="1" si="61"/>
        <v>120437.83123901034</v>
      </c>
      <c r="Q122" s="78">
        <f t="shared" ca="1" si="62"/>
        <v>2949.8441650118912</v>
      </c>
      <c r="R122" s="54">
        <f t="shared" ca="1" si="63"/>
        <v>-1.2220520520615525E-4</v>
      </c>
    </row>
    <row r="123" spans="1:18" x14ac:dyDescent="0.2">
      <c r="A123" s="92">
        <v>18146</v>
      </c>
      <c r="B123" s="92">
        <v>2.4259999991045333E-3</v>
      </c>
      <c r="C123" s="92">
        <v>1</v>
      </c>
      <c r="D123" s="94">
        <f t="shared" si="49"/>
        <v>1.8146</v>
      </c>
      <c r="E123" s="94">
        <f t="shared" si="50"/>
        <v>2.4259999991045333E-3</v>
      </c>
      <c r="F123" s="78">
        <f t="shared" si="51"/>
        <v>1.8146</v>
      </c>
      <c r="G123" s="78">
        <f t="shared" si="52"/>
        <v>2.4259999991045333E-3</v>
      </c>
      <c r="H123" s="78">
        <f t="shared" si="53"/>
        <v>3.2927731599999999</v>
      </c>
      <c r="I123" s="78">
        <f t="shared" si="54"/>
        <v>5.975066176136</v>
      </c>
      <c r="J123" s="78">
        <f t="shared" si="55"/>
        <v>10.842355083216386</v>
      </c>
      <c r="K123" s="78">
        <f t="shared" si="56"/>
        <v>4.4022195983750862E-3</v>
      </c>
      <c r="L123" s="78">
        <f t="shared" si="57"/>
        <v>7.9882676832114322E-3</v>
      </c>
      <c r="M123" s="78">
        <f t="shared" ca="1" si="58"/>
        <v>2.4773970831098377E-3</v>
      </c>
      <c r="N123" s="78">
        <f t="shared" ca="1" si="59"/>
        <v>2.6416602442483123E-9</v>
      </c>
      <c r="O123" s="95">
        <f t="shared" ca="1" si="60"/>
        <v>27169.624512527967</v>
      </c>
      <c r="P123" s="78">
        <f t="shared" ca="1" si="61"/>
        <v>110032.07699802057</v>
      </c>
      <c r="Q123" s="78">
        <f t="shared" ca="1" si="62"/>
        <v>2147.2205385685465</v>
      </c>
      <c r="R123" s="54">
        <f t="shared" ca="1" si="63"/>
        <v>-5.139708400530435E-5</v>
      </c>
    </row>
    <row r="124" spans="1:18" x14ac:dyDescent="0.2">
      <c r="A124" s="92">
        <v>18375</v>
      </c>
      <c r="B124" s="92">
        <v>1.7750000042724423E-3</v>
      </c>
      <c r="C124" s="92">
        <v>1</v>
      </c>
      <c r="D124" s="94">
        <f t="shared" si="49"/>
        <v>1.8374999999999999</v>
      </c>
      <c r="E124" s="94">
        <f t="shared" si="50"/>
        <v>1.7750000042724423E-3</v>
      </c>
      <c r="F124" s="78">
        <f t="shared" si="51"/>
        <v>1.8374999999999999</v>
      </c>
      <c r="G124" s="78">
        <f t="shared" si="52"/>
        <v>1.7750000042724423E-3</v>
      </c>
      <c r="H124" s="78">
        <f t="shared" si="53"/>
        <v>3.3764062499999996</v>
      </c>
      <c r="I124" s="78">
        <f t="shared" si="54"/>
        <v>6.2041464843749994</v>
      </c>
      <c r="J124" s="78">
        <f t="shared" si="55"/>
        <v>11.400119165039062</v>
      </c>
      <c r="K124" s="78">
        <f t="shared" si="56"/>
        <v>3.2615625078506127E-3</v>
      </c>
      <c r="L124" s="78">
        <f t="shared" si="57"/>
        <v>5.9931211081755004E-3</v>
      </c>
      <c r="M124" s="78">
        <f t="shared" ca="1" si="58"/>
        <v>2.4918219660495155E-3</v>
      </c>
      <c r="N124" s="78">
        <f t="shared" ca="1" si="59"/>
        <v>5.1383372488593177E-7</v>
      </c>
      <c r="O124" s="95">
        <f t="shared" ca="1" si="60"/>
        <v>23568.407446646321</v>
      </c>
      <c r="P124" s="78">
        <f t="shared" ca="1" si="61"/>
        <v>70048.471199909458</v>
      </c>
      <c r="Q124" s="78">
        <f t="shared" ca="1" si="62"/>
        <v>136.8080400122324</v>
      </c>
      <c r="R124" s="54">
        <f t="shared" ca="1" si="63"/>
        <v>-7.1682196177707321E-4</v>
      </c>
    </row>
    <row r="125" spans="1:18" x14ac:dyDescent="0.2">
      <c r="A125" s="92">
        <v>18466</v>
      </c>
      <c r="B125" s="92">
        <v>-5.3999996453057975E-5</v>
      </c>
      <c r="C125" s="92">
        <v>1</v>
      </c>
      <c r="D125" s="94">
        <f t="shared" si="49"/>
        <v>1.8466</v>
      </c>
      <c r="E125" s="94">
        <f t="shared" si="50"/>
        <v>-5.3999996453057975E-5</v>
      </c>
      <c r="F125" s="78">
        <f t="shared" si="51"/>
        <v>1.8466</v>
      </c>
      <c r="G125" s="78">
        <f t="shared" si="52"/>
        <v>-5.3999996453057975E-5</v>
      </c>
      <c r="H125" s="78">
        <f t="shared" si="53"/>
        <v>3.40993156</v>
      </c>
      <c r="I125" s="78">
        <f t="shared" si="54"/>
        <v>6.2967796186960001</v>
      </c>
      <c r="J125" s="78">
        <f t="shared" si="55"/>
        <v>11.627633243884034</v>
      </c>
      <c r="K125" s="78">
        <f t="shared" si="56"/>
        <v>-9.9716393450216857E-5</v>
      </c>
      <c r="L125" s="78">
        <f t="shared" si="57"/>
        <v>-1.8413629214517044E-4</v>
      </c>
      <c r="M125" s="78">
        <f t="shared" ca="1" si="58"/>
        <v>2.4979535692230973E-3</v>
      </c>
      <c r="N125" s="78">
        <f t="shared" ca="1" si="59"/>
        <v>6.5124670013672429E-6</v>
      </c>
      <c r="O125" s="95">
        <f t="shared" ca="1" si="60"/>
        <v>22082.709501064954</v>
      </c>
      <c r="P125" s="78">
        <f t="shared" ca="1" si="61"/>
        <v>56222.258163353166</v>
      </c>
      <c r="Q125" s="78">
        <f t="shared" ca="1" si="62"/>
        <v>5.9527767588401206</v>
      </c>
      <c r="R125" s="54">
        <f t="shared" ca="1" si="63"/>
        <v>-2.5519535656761553E-3</v>
      </c>
    </row>
    <row r="126" spans="1:18" x14ac:dyDescent="0.2">
      <c r="A126" s="92">
        <v>18748</v>
      </c>
      <c r="B126" s="92">
        <v>2.0880000010947697E-3</v>
      </c>
      <c r="C126" s="92">
        <v>1</v>
      </c>
      <c r="D126" s="94">
        <f t="shared" si="49"/>
        <v>1.8748</v>
      </c>
      <c r="E126" s="94">
        <f t="shared" si="50"/>
        <v>2.0880000010947697E-3</v>
      </c>
      <c r="F126" s="78">
        <f t="shared" si="51"/>
        <v>1.8748</v>
      </c>
      <c r="G126" s="78">
        <f t="shared" si="52"/>
        <v>2.0880000010947697E-3</v>
      </c>
      <c r="H126" s="78">
        <f t="shared" si="53"/>
        <v>3.5148750400000002</v>
      </c>
      <c r="I126" s="78">
        <f t="shared" si="54"/>
        <v>6.5896877249920003</v>
      </c>
      <c r="J126" s="78">
        <f t="shared" si="55"/>
        <v>12.354346546815002</v>
      </c>
      <c r="K126" s="78">
        <f t="shared" si="56"/>
        <v>3.9145824020524744E-3</v>
      </c>
      <c r="L126" s="78">
        <f t="shared" si="57"/>
        <v>7.3390590873679794E-3</v>
      </c>
      <c r="M126" s="78">
        <f t="shared" ca="1" si="58"/>
        <v>2.5183976569425007E-3</v>
      </c>
      <c r="N126" s="78">
        <f t="shared" ca="1" si="59"/>
        <v>1.8524214215922194E-7</v>
      </c>
      <c r="O126" s="95">
        <f t="shared" ca="1" si="60"/>
        <v>17381.251793922111</v>
      </c>
      <c r="P126" s="78">
        <f t="shared" ca="1" si="61"/>
        <v>22030.956664951926</v>
      </c>
      <c r="Q126" s="78">
        <f t="shared" ca="1" si="62"/>
        <v>2264.3346455399114</v>
      </c>
      <c r="R126" s="54">
        <f t="shared" ca="1" si="63"/>
        <v>-4.3039765584773106E-4</v>
      </c>
    </row>
    <row r="127" spans="1:18" x14ac:dyDescent="0.2">
      <c r="A127" s="92">
        <v>18775</v>
      </c>
      <c r="B127" s="92">
        <v>7.4999996286351234E-5</v>
      </c>
      <c r="C127" s="92">
        <v>1</v>
      </c>
      <c r="D127" s="94">
        <f t="shared" si="49"/>
        <v>1.8774999999999999</v>
      </c>
      <c r="E127" s="94">
        <f t="shared" si="50"/>
        <v>7.4999996286351234E-5</v>
      </c>
      <c r="F127" s="78">
        <f t="shared" si="51"/>
        <v>1.8774999999999999</v>
      </c>
      <c r="G127" s="78">
        <f t="shared" si="52"/>
        <v>7.4999996286351234E-5</v>
      </c>
      <c r="H127" s="78">
        <f t="shared" si="53"/>
        <v>3.5250062499999997</v>
      </c>
      <c r="I127" s="78">
        <f t="shared" si="54"/>
        <v>6.6181992343749991</v>
      </c>
      <c r="J127" s="78">
        <f t="shared" si="55"/>
        <v>12.425669062539061</v>
      </c>
      <c r="K127" s="78">
        <f t="shared" si="56"/>
        <v>1.4081249302762443E-4</v>
      </c>
      <c r="L127" s="78">
        <f t="shared" si="57"/>
        <v>2.6437545565936486E-4</v>
      </c>
      <c r="M127" s="78">
        <f t="shared" ca="1" si="58"/>
        <v>2.5204695120777101E-3</v>
      </c>
      <c r="N127" s="78">
        <f t="shared" ca="1" si="59"/>
        <v>5.9803211526648233E-6</v>
      </c>
      <c r="O127" s="95">
        <f t="shared" ca="1" si="60"/>
        <v>16929.09462085956</v>
      </c>
      <c r="P127" s="78">
        <f t="shared" ca="1" si="61"/>
        <v>19509.344783222434</v>
      </c>
      <c r="Q127" s="78">
        <f t="shared" ca="1" si="62"/>
        <v>2705.411684138935</v>
      </c>
      <c r="R127" s="54">
        <f t="shared" ca="1" si="63"/>
        <v>-2.4454695157913589E-3</v>
      </c>
    </row>
    <row r="128" spans="1:18" x14ac:dyDescent="0.2">
      <c r="A128" s="92">
        <v>19129</v>
      </c>
      <c r="B128" s="92">
        <v>3.0490000062854961E-3</v>
      </c>
      <c r="C128" s="92">
        <v>0.1</v>
      </c>
      <c r="D128" s="94">
        <f t="shared" si="49"/>
        <v>1.9129</v>
      </c>
      <c r="E128" s="94">
        <f t="shared" si="50"/>
        <v>3.0490000062854961E-3</v>
      </c>
      <c r="F128" s="78">
        <f t="shared" si="51"/>
        <v>0.19129000000000002</v>
      </c>
      <c r="G128" s="78">
        <f t="shared" si="52"/>
        <v>3.0490000062854961E-4</v>
      </c>
      <c r="H128" s="78">
        <f t="shared" si="53"/>
        <v>0.36591864100000004</v>
      </c>
      <c r="I128" s="78">
        <f t="shared" si="54"/>
        <v>0.69996576836890012</v>
      </c>
      <c r="J128" s="78">
        <f t="shared" si="55"/>
        <v>1.3389645183128691</v>
      </c>
      <c r="K128" s="78">
        <f t="shared" si="56"/>
        <v>5.8324321120235259E-4</v>
      </c>
      <c r="L128" s="78">
        <f t="shared" si="57"/>
        <v>1.1156859387089803E-3</v>
      </c>
      <c r="M128" s="78">
        <f t="shared" ca="1" si="58"/>
        <v>2.5494839266807096E-3</v>
      </c>
      <c r="N128" s="78">
        <f t="shared" ca="1" si="59"/>
        <v>2.4951631378373541E-8</v>
      </c>
      <c r="O128" s="95">
        <f t="shared" ca="1" si="60"/>
        <v>111.35378332945173</v>
      </c>
      <c r="P128" s="78">
        <f t="shared" ca="1" si="61"/>
        <v>4.2831706060171335</v>
      </c>
      <c r="Q128" s="78">
        <f t="shared" ca="1" si="62"/>
        <v>124.97568235389322</v>
      </c>
      <c r="R128" s="54">
        <f t="shared" ca="1" si="63"/>
        <v>4.995160796047865E-4</v>
      </c>
    </row>
    <row r="129" spans="1:18" x14ac:dyDescent="0.2">
      <c r="A129" s="92">
        <v>19175</v>
      </c>
      <c r="B129" s="92">
        <v>4.0750000043772161E-3</v>
      </c>
      <c r="C129" s="92">
        <v>1</v>
      </c>
      <c r="D129" s="94">
        <f t="shared" si="49"/>
        <v>1.9175</v>
      </c>
      <c r="E129" s="94">
        <f t="shared" si="50"/>
        <v>4.0750000043772161E-3</v>
      </c>
      <c r="F129" s="78">
        <f t="shared" si="51"/>
        <v>1.9175</v>
      </c>
      <c r="G129" s="78">
        <f t="shared" si="52"/>
        <v>4.0750000043772161E-3</v>
      </c>
      <c r="H129" s="78">
        <f t="shared" si="53"/>
        <v>3.6768062499999998</v>
      </c>
      <c r="I129" s="78">
        <f t="shared" si="54"/>
        <v>7.0502759843749994</v>
      </c>
      <c r="J129" s="78">
        <f t="shared" si="55"/>
        <v>13.518904200039062</v>
      </c>
      <c r="K129" s="78">
        <f t="shared" si="56"/>
        <v>7.8138125083933117E-3</v>
      </c>
      <c r="L129" s="78">
        <f t="shared" si="57"/>
        <v>1.4982985484844174E-2</v>
      </c>
      <c r="M129" s="78">
        <f t="shared" ca="1" si="58"/>
        <v>2.5535065575655663E-3</v>
      </c>
      <c r="N129" s="78">
        <f t="shared" ca="1" si="59"/>
        <v>2.3149423086907946E-6</v>
      </c>
      <c r="O129" s="95">
        <f t="shared" ca="1" si="60"/>
        <v>10416.741592291959</v>
      </c>
      <c r="P129" s="78">
        <f t="shared" ca="1" si="61"/>
        <v>21.702773647188369</v>
      </c>
      <c r="Q129" s="78">
        <f t="shared" ca="1" si="62"/>
        <v>14350.718123039871</v>
      </c>
      <c r="R129" s="54">
        <f t="shared" ca="1" si="63"/>
        <v>1.5214934468116498E-3</v>
      </c>
    </row>
    <row r="130" spans="1:18" x14ac:dyDescent="0.2">
      <c r="A130" s="92">
        <v>19481</v>
      </c>
      <c r="B130" s="92">
        <v>8.4609999976237305E-3</v>
      </c>
      <c r="C130" s="92">
        <v>1</v>
      </c>
      <c r="D130" s="94">
        <f t="shared" si="49"/>
        <v>1.9480999999999999</v>
      </c>
      <c r="E130" s="94">
        <f t="shared" si="50"/>
        <v>8.4609999976237305E-3</v>
      </c>
      <c r="F130" s="78">
        <f t="shared" si="51"/>
        <v>1.9480999999999999</v>
      </c>
      <c r="G130" s="78">
        <f t="shared" si="52"/>
        <v>8.4609999976237305E-3</v>
      </c>
      <c r="H130" s="78">
        <f t="shared" si="53"/>
        <v>3.7950936099999999</v>
      </c>
      <c r="I130" s="78">
        <f t="shared" si="54"/>
        <v>7.3932218616409999</v>
      </c>
      <c r="J130" s="78">
        <f t="shared" si="55"/>
        <v>14.402735508662831</v>
      </c>
      <c r="K130" s="78">
        <f t="shared" si="56"/>
        <v>1.6482874095370789E-2</v>
      </c>
      <c r="L130" s="78">
        <f t="shared" si="57"/>
        <v>3.2110287025191836E-2</v>
      </c>
      <c r="M130" s="78">
        <f t="shared" ca="1" si="58"/>
        <v>2.5817433033177364E-3</v>
      </c>
      <c r="N130" s="78">
        <f t="shared" ca="1" si="59"/>
        <v>3.4565659277541846E-5</v>
      </c>
      <c r="O130" s="95">
        <f t="shared" ca="1" si="60"/>
        <v>6001.8017611489395</v>
      </c>
      <c r="P130" s="78">
        <f t="shared" ca="1" si="61"/>
        <v>11108.841275489225</v>
      </c>
      <c r="Q130" s="78">
        <f t="shared" ca="1" si="62"/>
        <v>30413.670332701055</v>
      </c>
      <c r="R130" s="54">
        <f t="shared" ca="1" si="63"/>
        <v>5.879256694305994E-3</v>
      </c>
    </row>
    <row r="131" spans="1:18" x14ac:dyDescent="0.2">
      <c r="A131" s="92">
        <v>19482</v>
      </c>
      <c r="B131" s="92">
        <v>3.8420000055339187E-3</v>
      </c>
      <c r="C131" s="92">
        <v>0.1</v>
      </c>
      <c r="D131" s="94">
        <f t="shared" si="49"/>
        <v>1.9481999999999999</v>
      </c>
      <c r="E131" s="94">
        <f t="shared" si="50"/>
        <v>3.8420000055339187E-3</v>
      </c>
      <c r="F131" s="78">
        <f t="shared" si="51"/>
        <v>0.19481999999999999</v>
      </c>
      <c r="G131" s="78">
        <f t="shared" si="52"/>
        <v>3.8420000055339187E-4</v>
      </c>
      <c r="H131" s="78">
        <f t="shared" si="53"/>
        <v>0.37954832399999999</v>
      </c>
      <c r="I131" s="78">
        <f t="shared" si="54"/>
        <v>0.73943604481679992</v>
      </c>
      <c r="J131" s="78">
        <f t="shared" si="55"/>
        <v>1.4405693025120896</v>
      </c>
      <c r="K131" s="78">
        <f t="shared" si="56"/>
        <v>7.4849844107811804E-4</v>
      </c>
      <c r="L131" s="78">
        <f t="shared" si="57"/>
        <v>1.4582246629083896E-3</v>
      </c>
      <c r="M131" s="78">
        <f t="shared" ca="1" si="58"/>
        <v>2.5818397914406828E-3</v>
      </c>
      <c r="N131" s="78">
        <f t="shared" ca="1" si="59"/>
        <v>1.5880037651835103E-7</v>
      </c>
      <c r="O131" s="95">
        <f t="shared" ca="1" si="60"/>
        <v>59.886673629223907</v>
      </c>
      <c r="P131" s="78">
        <f t="shared" ca="1" si="61"/>
        <v>111.86821345666388</v>
      </c>
      <c r="Q131" s="78">
        <f t="shared" ca="1" si="62"/>
        <v>304.77301669080344</v>
      </c>
      <c r="R131" s="54">
        <f t="shared" ca="1" si="63"/>
        <v>1.2601602140932359E-3</v>
      </c>
    </row>
    <row r="132" spans="1:18" x14ac:dyDescent="0.2">
      <c r="A132" s="92">
        <v>19491</v>
      </c>
      <c r="B132" s="92">
        <v>2.2710000048391521E-3</v>
      </c>
      <c r="C132" s="92">
        <v>1</v>
      </c>
      <c r="D132" s="94">
        <f t="shared" si="49"/>
        <v>1.9491000000000001</v>
      </c>
      <c r="E132" s="94">
        <f t="shared" si="50"/>
        <v>2.2710000048391521E-3</v>
      </c>
      <c r="F132" s="78">
        <f t="shared" si="51"/>
        <v>1.9491000000000001</v>
      </c>
      <c r="G132" s="78">
        <f t="shared" si="52"/>
        <v>2.2710000048391521E-3</v>
      </c>
      <c r="H132" s="78">
        <f t="shared" si="53"/>
        <v>3.7989908100000003</v>
      </c>
      <c r="I132" s="78">
        <f t="shared" si="54"/>
        <v>7.4046129877710003</v>
      </c>
      <c r="J132" s="78">
        <f t="shared" si="55"/>
        <v>14.432331174464457</v>
      </c>
      <c r="K132" s="78">
        <f t="shared" si="56"/>
        <v>4.4264061094319912E-3</v>
      </c>
      <c r="L132" s="78">
        <f t="shared" si="57"/>
        <v>8.6275081478938941E-3</v>
      </c>
      <c r="M132" s="78">
        <f t="shared" ca="1" si="58"/>
        <v>2.5827094190939252E-3</v>
      </c>
      <c r="N132" s="78">
        <f t="shared" ca="1" si="59"/>
        <v>9.7162758935053769E-8</v>
      </c>
      <c r="O132" s="95">
        <f t="shared" ca="1" si="60"/>
        <v>5870.9051778782796</v>
      </c>
      <c r="P132" s="78">
        <f t="shared" ca="1" si="61"/>
        <v>11901.530523791638</v>
      </c>
      <c r="Q132" s="78">
        <f t="shared" ca="1" si="62"/>
        <v>31053.37948871214</v>
      </c>
      <c r="R132" s="54">
        <f t="shared" ca="1" si="63"/>
        <v>-3.1170941425477314E-4</v>
      </c>
    </row>
    <row r="133" spans="1:18" x14ac:dyDescent="0.2">
      <c r="A133" s="92">
        <v>19517</v>
      </c>
      <c r="B133" s="92">
        <v>3.5770000031334348E-3</v>
      </c>
      <c r="C133" s="92">
        <v>1</v>
      </c>
      <c r="D133" s="94">
        <f t="shared" si="49"/>
        <v>1.9517</v>
      </c>
      <c r="E133" s="94">
        <f t="shared" si="50"/>
        <v>3.5770000031334348E-3</v>
      </c>
      <c r="F133" s="78">
        <f t="shared" si="51"/>
        <v>1.9517</v>
      </c>
      <c r="G133" s="78">
        <f t="shared" si="52"/>
        <v>3.5770000031334348E-3</v>
      </c>
      <c r="H133" s="78">
        <f t="shared" si="53"/>
        <v>3.8091328899999999</v>
      </c>
      <c r="I133" s="78">
        <f t="shared" si="54"/>
        <v>7.4342846614129998</v>
      </c>
      <c r="J133" s="78">
        <f t="shared" si="55"/>
        <v>14.509493373679751</v>
      </c>
      <c r="K133" s="78">
        <f t="shared" si="56"/>
        <v>6.9812309061155244E-3</v>
      </c>
      <c r="L133" s="78">
        <f t="shared" si="57"/>
        <v>1.3625268359465668E-2</v>
      </c>
      <c r="M133" s="78">
        <f t="shared" ca="1" si="58"/>
        <v>2.5852341593979354E-3</v>
      </c>
      <c r="N133" s="78">
        <f t="shared" ca="1" si="59"/>
        <v>9.8359948880038688E-7</v>
      </c>
      <c r="O133" s="95">
        <f t="shared" ca="1" si="60"/>
        <v>5535.3079205875447</v>
      </c>
      <c r="P133" s="78">
        <f t="shared" ca="1" si="61"/>
        <v>14097.32300106107</v>
      </c>
      <c r="Q133" s="78">
        <f t="shared" ca="1" si="62"/>
        <v>32752.091752419994</v>
      </c>
      <c r="R133" s="54">
        <f t="shared" ca="1" si="63"/>
        <v>9.9176584373549936E-4</v>
      </c>
    </row>
    <row r="134" spans="1:18" x14ac:dyDescent="0.2">
      <c r="A134" s="92">
        <v>19517</v>
      </c>
      <c r="B134" s="92">
        <v>3.5770000031334348E-3</v>
      </c>
      <c r="C134" s="92">
        <v>1</v>
      </c>
      <c r="D134" s="94">
        <f t="shared" si="49"/>
        <v>1.9517</v>
      </c>
      <c r="E134" s="94">
        <f t="shared" si="50"/>
        <v>3.5770000031334348E-3</v>
      </c>
      <c r="F134" s="78">
        <f t="shared" si="51"/>
        <v>1.9517</v>
      </c>
      <c r="G134" s="78">
        <f t="shared" si="52"/>
        <v>3.5770000031334348E-3</v>
      </c>
      <c r="H134" s="78">
        <f t="shared" si="53"/>
        <v>3.8091328899999999</v>
      </c>
      <c r="I134" s="78">
        <f t="shared" si="54"/>
        <v>7.4342846614129998</v>
      </c>
      <c r="J134" s="78">
        <f t="shared" si="55"/>
        <v>14.509493373679751</v>
      </c>
      <c r="K134" s="78">
        <f t="shared" si="56"/>
        <v>6.9812309061155244E-3</v>
      </c>
      <c r="L134" s="78">
        <f t="shared" si="57"/>
        <v>1.3625268359465668E-2</v>
      </c>
      <c r="M134" s="78">
        <f t="shared" ca="1" si="58"/>
        <v>2.5852341593979354E-3</v>
      </c>
      <c r="N134" s="78">
        <f t="shared" ca="1" si="59"/>
        <v>9.8359948880038688E-7</v>
      </c>
      <c r="O134" s="95">
        <f t="shared" ca="1" si="60"/>
        <v>5535.3079205875447</v>
      </c>
      <c r="P134" s="78">
        <f t="shared" ca="1" si="61"/>
        <v>14097.32300106107</v>
      </c>
      <c r="Q134" s="78">
        <f t="shared" ca="1" si="62"/>
        <v>32752.091752419994</v>
      </c>
      <c r="R134" s="54">
        <f t="shared" ca="1" si="63"/>
        <v>9.9176584373549936E-4</v>
      </c>
    </row>
    <row r="135" spans="1:18" x14ac:dyDescent="0.2">
      <c r="A135" s="92">
        <v>19814</v>
      </c>
      <c r="B135" s="92">
        <v>3.7340000053518452E-3</v>
      </c>
      <c r="C135" s="92">
        <v>1</v>
      </c>
      <c r="D135" s="94">
        <f t="shared" si="49"/>
        <v>1.9814000000000001</v>
      </c>
      <c r="E135" s="94">
        <f t="shared" si="50"/>
        <v>3.7340000053518452E-3</v>
      </c>
      <c r="F135" s="78">
        <f t="shared" si="51"/>
        <v>1.9814000000000001</v>
      </c>
      <c r="G135" s="78">
        <f t="shared" si="52"/>
        <v>3.7340000053518452E-3</v>
      </c>
      <c r="H135" s="78">
        <f t="shared" si="53"/>
        <v>3.9259459600000004</v>
      </c>
      <c r="I135" s="78">
        <f t="shared" si="54"/>
        <v>7.7788693251440009</v>
      </c>
      <c r="J135" s="78">
        <f t="shared" si="55"/>
        <v>15.413051680840324</v>
      </c>
      <c r="K135" s="78">
        <f t="shared" si="56"/>
        <v>7.3985476106041463E-3</v>
      </c>
      <c r="L135" s="78">
        <f t="shared" si="57"/>
        <v>1.4659482235651056E-2</v>
      </c>
      <c r="M135" s="78">
        <f t="shared" ca="1" si="58"/>
        <v>2.6153903654535307E-3</v>
      </c>
      <c r="N135" s="78">
        <f t="shared" ca="1" si="59"/>
        <v>1.2512875264734368E-6</v>
      </c>
      <c r="O135" s="95">
        <f t="shared" ca="1" si="60"/>
        <v>2268.0575658336452</v>
      </c>
      <c r="P135" s="78">
        <f t="shared" ca="1" si="61"/>
        <v>53746.841694418705</v>
      </c>
      <c r="Q135" s="78">
        <f t="shared" ca="1" si="62"/>
        <v>55941.937146975048</v>
      </c>
      <c r="R135" s="54">
        <f t="shared" ca="1" si="63"/>
        <v>1.1186096398983145E-3</v>
      </c>
    </row>
    <row r="136" spans="1:18" x14ac:dyDescent="0.2">
      <c r="A136" s="92">
        <v>19883</v>
      </c>
      <c r="B136" s="92">
        <v>7.7229999951669015E-3</v>
      </c>
      <c r="C136" s="92">
        <v>0.1</v>
      </c>
      <c r="D136" s="94">
        <f t="shared" si="49"/>
        <v>1.9883</v>
      </c>
      <c r="E136" s="94">
        <f t="shared" si="50"/>
        <v>7.7229999951669015E-3</v>
      </c>
      <c r="F136" s="78">
        <f t="shared" si="51"/>
        <v>0.19883000000000001</v>
      </c>
      <c r="G136" s="78">
        <f t="shared" si="52"/>
        <v>7.7229999951669017E-4</v>
      </c>
      <c r="H136" s="78">
        <f t="shared" si="53"/>
        <v>0.39533368899999999</v>
      </c>
      <c r="I136" s="78">
        <f t="shared" si="54"/>
        <v>0.7860419738387</v>
      </c>
      <c r="J136" s="78">
        <f t="shared" si="55"/>
        <v>1.5628872565834873</v>
      </c>
      <c r="K136" s="78">
        <f t="shared" si="56"/>
        <v>1.5355640890390349E-3</v>
      </c>
      <c r="L136" s="78">
        <f t="shared" si="57"/>
        <v>3.0531620782363132E-3</v>
      </c>
      <c r="M136" s="78">
        <f t="shared" ca="1" si="58"/>
        <v>2.6227427665294536E-3</v>
      </c>
      <c r="N136" s="78">
        <f t="shared" ca="1" si="59"/>
        <v>2.6012623798268541E-6</v>
      </c>
      <c r="O136" s="95">
        <f t="shared" ca="1" si="60"/>
        <v>16.84057808174164</v>
      </c>
      <c r="P136" s="78">
        <f t="shared" ca="1" si="61"/>
        <v>670.29741428217653</v>
      </c>
      <c r="Q136" s="78">
        <f t="shared" ca="1" si="62"/>
        <v>623.73144332592506</v>
      </c>
      <c r="R136" s="54">
        <f t="shared" ca="1" si="63"/>
        <v>5.1002572286374479E-3</v>
      </c>
    </row>
    <row r="137" spans="1:18" x14ac:dyDescent="0.2">
      <c r="A137" s="92">
        <v>20188</v>
      </c>
      <c r="B137" s="92">
        <v>3.1280000112019479E-3</v>
      </c>
      <c r="C137" s="92">
        <v>1</v>
      </c>
      <c r="D137" s="94">
        <f t="shared" si="49"/>
        <v>2.0188000000000001</v>
      </c>
      <c r="E137" s="94">
        <f t="shared" si="50"/>
        <v>3.1280000112019479E-3</v>
      </c>
      <c r="F137" s="78">
        <f t="shared" si="51"/>
        <v>2.0188000000000001</v>
      </c>
      <c r="G137" s="78">
        <f t="shared" si="52"/>
        <v>3.1280000112019479E-3</v>
      </c>
      <c r="H137" s="78">
        <f t="shared" si="53"/>
        <v>4.0755534400000002</v>
      </c>
      <c r="I137" s="78">
        <f t="shared" si="54"/>
        <v>8.2277272846720013</v>
      </c>
      <c r="J137" s="78">
        <f t="shared" si="55"/>
        <v>16.610135842295836</v>
      </c>
      <c r="K137" s="78">
        <f t="shared" si="56"/>
        <v>6.3148064226144929E-3</v>
      </c>
      <c r="L137" s="78">
        <f t="shared" si="57"/>
        <v>1.2748331205974139E-2</v>
      </c>
      <c r="M137" s="78">
        <f t="shared" ca="1" si="58"/>
        <v>2.6568072298012906E-3</v>
      </c>
      <c r="N137" s="78">
        <f t="shared" ca="1" si="59"/>
        <v>2.2202263724408764E-7</v>
      </c>
      <c r="O137" s="95">
        <f t="shared" ca="1" si="60"/>
        <v>105.41168757770077</v>
      </c>
      <c r="P137" s="78">
        <f t="shared" ca="1" si="61"/>
        <v>146016.27471190787</v>
      </c>
      <c r="Q137" s="78">
        <f t="shared" ca="1" si="62"/>
        <v>95888.466389975045</v>
      </c>
      <c r="R137" s="54">
        <f t="shared" ca="1" si="63"/>
        <v>4.7119278140065734E-4</v>
      </c>
    </row>
    <row r="138" spans="1:18" x14ac:dyDescent="0.2">
      <c r="A138" s="92">
        <v>20237</v>
      </c>
      <c r="B138" s="92">
        <v>-2.5029999960679561E-3</v>
      </c>
      <c r="C138" s="92">
        <v>1</v>
      </c>
      <c r="D138" s="94">
        <f t="shared" si="49"/>
        <v>2.0236999999999998</v>
      </c>
      <c r="E138" s="94">
        <f t="shared" si="50"/>
        <v>-2.5029999960679561E-3</v>
      </c>
      <c r="F138" s="78">
        <f t="shared" si="51"/>
        <v>2.0236999999999998</v>
      </c>
      <c r="G138" s="78">
        <f t="shared" si="52"/>
        <v>-2.5029999960679561E-3</v>
      </c>
      <c r="H138" s="78">
        <f t="shared" si="53"/>
        <v>4.0953616899999989</v>
      </c>
      <c r="I138" s="78">
        <f t="shared" si="54"/>
        <v>8.2877834520529969</v>
      </c>
      <c r="J138" s="78">
        <f t="shared" si="55"/>
        <v>16.77198737191965</v>
      </c>
      <c r="K138" s="78">
        <f t="shared" si="56"/>
        <v>-5.0653210920427226E-3</v>
      </c>
      <c r="L138" s="78">
        <f t="shared" si="57"/>
        <v>-1.0250690293966858E-2</v>
      </c>
      <c r="M138" s="78">
        <f t="shared" ca="1" si="58"/>
        <v>2.6625178195828344E-3</v>
      </c>
      <c r="N138" s="78">
        <f t="shared" ca="1" si="59"/>
        <v>2.6682574303805714E-5</v>
      </c>
      <c r="O138" s="95">
        <f t="shared" ca="1" si="60"/>
        <v>25.725374563338264</v>
      </c>
      <c r="P138" s="78">
        <f t="shared" ca="1" si="61"/>
        <v>161974.21937428371</v>
      </c>
      <c r="Q138" s="78">
        <f t="shared" ca="1" si="62"/>
        <v>102083.17393719644</v>
      </c>
      <c r="R138" s="54">
        <f t="shared" ca="1" si="63"/>
        <v>-5.1655178156507905E-3</v>
      </c>
    </row>
    <row r="139" spans="1:18" x14ac:dyDescent="0.2">
      <c r="A139" s="92">
        <v>20239.5</v>
      </c>
      <c r="B139" s="92">
        <v>3.1995000099414028E-3</v>
      </c>
      <c r="C139" s="92">
        <v>1</v>
      </c>
      <c r="D139" s="94">
        <f t="shared" si="49"/>
        <v>2.0239500000000001</v>
      </c>
      <c r="E139" s="94">
        <f t="shared" si="50"/>
        <v>3.1995000099414028E-3</v>
      </c>
      <c r="F139" s="78">
        <f t="shared" si="51"/>
        <v>2.0239500000000001</v>
      </c>
      <c r="G139" s="78">
        <f t="shared" si="52"/>
        <v>3.1995000099414028E-3</v>
      </c>
      <c r="H139" s="78">
        <f t="shared" si="53"/>
        <v>4.0963736025000008</v>
      </c>
      <c r="I139" s="78">
        <f t="shared" si="54"/>
        <v>8.290855352779877</v>
      </c>
      <c r="J139" s="78">
        <f t="shared" si="55"/>
        <v>16.780276691258834</v>
      </c>
      <c r="K139" s="78">
        <f t="shared" si="56"/>
        <v>6.4756280451209024E-3</v>
      </c>
      <c r="L139" s="78">
        <f t="shared" si="57"/>
        <v>1.3106347381922451E-2</v>
      </c>
      <c r="M139" s="78">
        <f t="shared" ca="1" si="58"/>
        <v>2.6628109422920168E-3</v>
      </c>
      <c r="N139" s="78">
        <f t="shared" ca="1" si="59"/>
        <v>2.8803515533436724E-7</v>
      </c>
      <c r="O139" s="95">
        <f t="shared" ca="1" si="60"/>
        <v>23.088989568809165</v>
      </c>
      <c r="P139" s="78">
        <f t="shared" ca="1" si="61"/>
        <v>162813.83937338841</v>
      </c>
      <c r="Q139" s="78">
        <f t="shared" ca="1" si="62"/>
        <v>102405.47711620964</v>
      </c>
      <c r="R139" s="54">
        <f t="shared" ca="1" si="63"/>
        <v>5.3668906764938601E-4</v>
      </c>
    </row>
    <row r="140" spans="1:18" x14ac:dyDescent="0.2">
      <c r="A140" s="92">
        <v>20241</v>
      </c>
      <c r="B140" s="92">
        <v>2.921000006608665E-3</v>
      </c>
      <c r="C140" s="92">
        <v>0.1</v>
      </c>
      <c r="D140" s="94">
        <f t="shared" si="49"/>
        <v>2.0240999999999998</v>
      </c>
      <c r="E140" s="94">
        <f t="shared" si="50"/>
        <v>2.921000006608665E-3</v>
      </c>
      <c r="F140" s="78">
        <f t="shared" si="51"/>
        <v>0.20240999999999998</v>
      </c>
      <c r="G140" s="78">
        <f t="shared" si="52"/>
        <v>2.9210000066086649E-4</v>
      </c>
      <c r="H140" s="78">
        <f t="shared" si="53"/>
        <v>0.40969808099999994</v>
      </c>
      <c r="I140" s="78">
        <f t="shared" si="54"/>
        <v>0.82926988575209981</v>
      </c>
      <c r="J140" s="78">
        <f t="shared" si="55"/>
        <v>1.678525175750825</v>
      </c>
      <c r="K140" s="78">
        <f t="shared" si="56"/>
        <v>5.9123961133765977E-4</v>
      </c>
      <c r="L140" s="78">
        <f t="shared" si="57"/>
        <v>1.196728097308557E-3</v>
      </c>
      <c r="M140" s="78">
        <f t="shared" ca="1" si="58"/>
        <v>2.6629868982206376E-3</v>
      </c>
      <c r="N140" s="78">
        <f t="shared" ca="1" si="59"/>
        <v>6.6570764100051954E-9</v>
      </c>
      <c r="O140" s="95">
        <f t="shared" ca="1" si="60"/>
        <v>0.21574745770017054</v>
      </c>
      <c r="P140" s="78">
        <f t="shared" ca="1" si="61"/>
        <v>1633.1880517560162</v>
      </c>
      <c r="Q140" s="78">
        <f t="shared" ca="1" si="62"/>
        <v>1025.9915175924073</v>
      </c>
      <c r="R140" s="54">
        <f t="shared" ca="1" si="63"/>
        <v>2.5801310838802737E-4</v>
      </c>
    </row>
    <row r="141" spans="1:18" x14ac:dyDescent="0.2">
      <c r="A141" s="92">
        <v>20243</v>
      </c>
      <c r="B141" s="92">
        <v>1.9730000058189034E-3</v>
      </c>
      <c r="C141" s="92">
        <v>1</v>
      </c>
      <c r="D141" s="94">
        <f t="shared" si="49"/>
        <v>2.0243000000000002</v>
      </c>
      <c r="E141" s="94">
        <f t="shared" si="50"/>
        <v>1.9730000058189034E-3</v>
      </c>
      <c r="F141" s="78">
        <f t="shared" si="51"/>
        <v>2.0243000000000002</v>
      </c>
      <c r="G141" s="78">
        <f t="shared" si="52"/>
        <v>1.9730000058189034E-3</v>
      </c>
      <c r="H141" s="78">
        <f t="shared" si="53"/>
        <v>4.0977904900000013</v>
      </c>
      <c r="I141" s="78">
        <f t="shared" si="54"/>
        <v>8.2951572889070029</v>
      </c>
      <c r="J141" s="78">
        <f t="shared" si="55"/>
        <v>16.791886899934447</v>
      </c>
      <c r="K141" s="78">
        <f t="shared" si="56"/>
        <v>3.9939439117792066E-3</v>
      </c>
      <c r="L141" s="78">
        <f t="shared" si="57"/>
        <v>8.0849406606146486E-3</v>
      </c>
      <c r="M141" s="78">
        <f t="shared" ca="1" si="58"/>
        <v>2.6632216021457711E-3</v>
      </c>
      <c r="N141" s="78">
        <f t="shared" ca="1" si="59"/>
        <v>4.7640585203600944E-7</v>
      </c>
      <c r="O141" s="95">
        <f t="shared" ca="1" si="60"/>
        <v>19.63473591217339</v>
      </c>
      <c r="P141" s="78">
        <f t="shared" ca="1" si="61"/>
        <v>163993.48677880529</v>
      </c>
      <c r="Q141" s="78">
        <f t="shared" ca="1" si="62"/>
        <v>102857.72635698339</v>
      </c>
      <c r="R141" s="54">
        <f t="shared" ca="1" si="63"/>
        <v>-6.9022159632686764E-4</v>
      </c>
    </row>
    <row r="142" spans="1:18" x14ac:dyDescent="0.2">
      <c r="A142" s="92">
        <v>20264</v>
      </c>
      <c r="B142" s="92">
        <v>2.8840000013587996E-3</v>
      </c>
      <c r="C142" s="92">
        <v>1</v>
      </c>
      <c r="D142" s="94">
        <f t="shared" si="49"/>
        <v>2.0264000000000002</v>
      </c>
      <c r="E142" s="94">
        <f t="shared" si="50"/>
        <v>2.8840000013587996E-3</v>
      </c>
      <c r="F142" s="78">
        <f t="shared" si="51"/>
        <v>2.0264000000000002</v>
      </c>
      <c r="G142" s="78">
        <f t="shared" si="52"/>
        <v>2.8840000013587996E-3</v>
      </c>
      <c r="H142" s="78">
        <f t="shared" si="53"/>
        <v>4.1062969600000008</v>
      </c>
      <c r="I142" s="78">
        <f t="shared" si="54"/>
        <v>8.3210001597440026</v>
      </c>
      <c r="J142" s="78">
        <f t="shared" si="55"/>
        <v>16.861674723705249</v>
      </c>
      <c r="K142" s="78">
        <f t="shared" si="56"/>
        <v>5.8441376027534723E-3</v>
      </c>
      <c r="L142" s="78">
        <f t="shared" si="57"/>
        <v>1.1842560438219638E-2</v>
      </c>
      <c r="M142" s="78">
        <f t="shared" ca="1" si="58"/>
        <v>2.6656926187604013E-3</v>
      </c>
      <c r="N142" s="78">
        <f t="shared" ca="1" si="59"/>
        <v>4.7658113296963467E-8</v>
      </c>
      <c r="O142" s="95">
        <f t="shared" ca="1" si="60"/>
        <v>4.7511166793913286</v>
      </c>
      <c r="P142" s="78">
        <f t="shared" ca="1" si="61"/>
        <v>171174.12983539238</v>
      </c>
      <c r="Q142" s="78">
        <f t="shared" ca="1" si="62"/>
        <v>105596.40047959964</v>
      </c>
      <c r="R142" s="54">
        <f t="shared" ca="1" si="63"/>
        <v>2.1830738259839833E-4</v>
      </c>
    </row>
    <row r="143" spans="1:18" x14ac:dyDescent="0.2">
      <c r="A143" s="92">
        <v>20287.5</v>
      </c>
      <c r="B143" s="92">
        <v>2.7875000014319085E-3</v>
      </c>
      <c r="C143" s="92">
        <v>0.1</v>
      </c>
      <c r="D143" s="94">
        <f t="shared" si="49"/>
        <v>2.0287500000000001</v>
      </c>
      <c r="E143" s="94">
        <f t="shared" si="50"/>
        <v>2.7875000014319085E-3</v>
      </c>
      <c r="F143" s="78">
        <f t="shared" si="51"/>
        <v>0.20287500000000003</v>
      </c>
      <c r="G143" s="78">
        <f t="shared" si="52"/>
        <v>2.7875000014319088E-4</v>
      </c>
      <c r="H143" s="78">
        <f t="shared" si="53"/>
        <v>0.41158265625000007</v>
      </c>
      <c r="I143" s="78">
        <f t="shared" si="54"/>
        <v>0.8349983138671877</v>
      </c>
      <c r="J143" s="78">
        <f t="shared" si="55"/>
        <v>1.6940028292580571</v>
      </c>
      <c r="K143" s="78">
        <f t="shared" si="56"/>
        <v>5.6551406279049853E-4</v>
      </c>
      <c r="L143" s="78">
        <f t="shared" si="57"/>
        <v>1.147286654886224E-3</v>
      </c>
      <c r="M143" s="78">
        <f t="shared" ca="1" si="58"/>
        <v>2.6684721487666915E-3</v>
      </c>
      <c r="N143" s="78">
        <f t="shared" ca="1" si="59"/>
        <v>1.416762971009259E-9</v>
      </c>
      <c r="O143" s="95">
        <f t="shared" ca="1" si="60"/>
        <v>1.2594719438308618E-3</v>
      </c>
      <c r="P143" s="78">
        <f t="shared" ca="1" si="61"/>
        <v>1794.1978874170727</v>
      </c>
      <c r="Q143" s="78">
        <f t="shared" ca="1" si="62"/>
        <v>1087.125424230449</v>
      </c>
      <c r="R143" s="54">
        <f t="shared" ca="1" si="63"/>
        <v>1.1902785266521693E-4</v>
      </c>
    </row>
    <row r="144" spans="1:18" x14ac:dyDescent="0.2">
      <c r="A144" s="92">
        <v>20571</v>
      </c>
      <c r="B144" s="92">
        <v>2.8510000047390349E-3</v>
      </c>
      <c r="C144" s="92">
        <v>1</v>
      </c>
      <c r="D144" s="94">
        <f t="shared" si="49"/>
        <v>2.0571000000000002</v>
      </c>
      <c r="E144" s="94">
        <f t="shared" si="50"/>
        <v>2.8510000047390349E-3</v>
      </c>
      <c r="F144" s="78">
        <f t="shared" si="51"/>
        <v>2.0571000000000002</v>
      </c>
      <c r="G144" s="78">
        <f t="shared" si="52"/>
        <v>2.8510000047390349E-3</v>
      </c>
      <c r="H144" s="78">
        <f t="shared" si="53"/>
        <v>4.2316604100000008</v>
      </c>
      <c r="I144" s="78">
        <f t="shared" si="54"/>
        <v>8.7049486294110014</v>
      </c>
      <c r="J144" s="78">
        <f t="shared" si="55"/>
        <v>17.906949825561373</v>
      </c>
      <c r="K144" s="78">
        <f t="shared" si="56"/>
        <v>5.8647921097486691E-3</v>
      </c>
      <c r="L144" s="78">
        <f t="shared" si="57"/>
        <v>1.2064463848963989E-2</v>
      </c>
      <c r="M144" s="78">
        <f t="shared" ca="1" si="58"/>
        <v>2.7031977940595898E-3</v>
      </c>
      <c r="N144" s="78">
        <f t="shared" ca="1" si="59"/>
        <v>2.1845493481731066E-8</v>
      </c>
      <c r="O144" s="95">
        <f t="shared" ca="1" si="60"/>
        <v>1036.4636702690852</v>
      </c>
      <c r="P144" s="78">
        <f t="shared" ca="1" si="61"/>
        <v>297143.42900870054</v>
      </c>
      <c r="Q144" s="78">
        <f t="shared" ca="1" si="62"/>
        <v>150734.26523185577</v>
      </c>
      <c r="R144" s="54">
        <f t="shared" ca="1" si="63"/>
        <v>1.4780221067944507E-4</v>
      </c>
    </row>
    <row r="145" spans="1:18" x14ac:dyDescent="0.2">
      <c r="A145" s="92">
        <v>20575.5</v>
      </c>
      <c r="B145" s="92">
        <v>2.7154999988852069E-3</v>
      </c>
      <c r="C145" s="92">
        <v>1</v>
      </c>
      <c r="D145" s="94">
        <f t="shared" si="49"/>
        <v>2.05755</v>
      </c>
      <c r="E145" s="94">
        <f t="shared" si="50"/>
        <v>2.7154999988852069E-3</v>
      </c>
      <c r="F145" s="78">
        <f t="shared" si="51"/>
        <v>2.05755</v>
      </c>
      <c r="G145" s="78">
        <f t="shared" si="52"/>
        <v>2.7154999988852069E-3</v>
      </c>
      <c r="H145" s="78">
        <f t="shared" si="53"/>
        <v>4.2335120025000004</v>
      </c>
      <c r="I145" s="78">
        <f t="shared" si="54"/>
        <v>8.7106626207438751</v>
      </c>
      <c r="J145" s="78">
        <f t="shared" si="55"/>
        <v>17.922623875311562</v>
      </c>
      <c r="K145" s="78">
        <f t="shared" si="56"/>
        <v>5.5872770227062577E-3</v>
      </c>
      <c r="L145" s="78">
        <f t="shared" si="57"/>
        <v>1.149610183806926E-2</v>
      </c>
      <c r="M145" s="78">
        <f t="shared" ca="1" si="58"/>
        <v>2.7037667722513365E-3</v>
      </c>
      <c r="N145" s="78">
        <f t="shared" ca="1" si="59"/>
        <v>1.3766860724176587E-10</v>
      </c>
      <c r="O145" s="95">
        <f t="shared" ca="1" si="60"/>
        <v>1070.4896362524623</v>
      </c>
      <c r="P145" s="78">
        <f t="shared" ca="1" si="61"/>
        <v>299294.64087491645</v>
      </c>
      <c r="Q145" s="78">
        <f t="shared" ca="1" si="62"/>
        <v>151469.3484215959</v>
      </c>
      <c r="R145" s="54">
        <f t="shared" ca="1" si="63"/>
        <v>1.1733226633870407E-5</v>
      </c>
    </row>
    <row r="146" spans="1:18" x14ac:dyDescent="0.2">
      <c r="A146" s="92">
        <v>20908.5</v>
      </c>
      <c r="B146" s="92">
        <v>2.9885000039939769E-3</v>
      </c>
      <c r="C146" s="92">
        <v>1</v>
      </c>
      <c r="D146" s="94">
        <f t="shared" si="49"/>
        <v>2.0908500000000001</v>
      </c>
      <c r="E146" s="94">
        <f t="shared" si="50"/>
        <v>2.9885000039939769E-3</v>
      </c>
      <c r="F146" s="78">
        <f t="shared" si="51"/>
        <v>2.0908500000000001</v>
      </c>
      <c r="G146" s="78">
        <f t="shared" si="52"/>
        <v>2.9885000039939769E-3</v>
      </c>
      <c r="H146" s="78">
        <f t="shared" si="53"/>
        <v>4.3716537225000005</v>
      </c>
      <c r="I146" s="78">
        <f t="shared" si="54"/>
        <v>9.1404721856891271</v>
      </c>
      <c r="J146" s="78">
        <f t="shared" si="55"/>
        <v>19.111356269448112</v>
      </c>
      <c r="K146" s="78">
        <f t="shared" si="56"/>
        <v>6.2485052333508071E-3</v>
      </c>
      <c r="L146" s="78">
        <f t="shared" si="57"/>
        <v>1.3064687167151536E-2</v>
      </c>
      <c r="M146" s="78">
        <f t="shared" ca="1" si="58"/>
        <v>2.747412798660964E-3</v>
      </c>
      <c r="N146" s="78">
        <f t="shared" ca="1" si="59"/>
        <v>5.8123040575282282E-8</v>
      </c>
      <c r="O146" s="95">
        <f t="shared" ca="1" si="60"/>
        <v>5349.1460845363999</v>
      </c>
      <c r="P146" s="78">
        <f t="shared" ca="1" si="61"/>
        <v>484907.21253247466</v>
      </c>
      <c r="Q146" s="78">
        <f t="shared" ca="1" si="62"/>
        <v>212142.2646595728</v>
      </c>
      <c r="R146" s="54">
        <f t="shared" ca="1" si="63"/>
        <v>2.4108720533301282E-4</v>
      </c>
    </row>
    <row r="147" spans="1:18" x14ac:dyDescent="0.2">
      <c r="A147" s="92">
        <v>20909.5</v>
      </c>
      <c r="B147" s="92">
        <v>3.1694999997853301E-3</v>
      </c>
      <c r="C147" s="92">
        <v>1</v>
      </c>
      <c r="D147" s="94">
        <f t="shared" si="49"/>
        <v>2.0909499999999999</v>
      </c>
      <c r="E147" s="94">
        <f t="shared" si="50"/>
        <v>3.1694999997853301E-3</v>
      </c>
      <c r="F147" s="78">
        <f t="shared" si="51"/>
        <v>2.0909499999999999</v>
      </c>
      <c r="G147" s="78">
        <f t="shared" si="52"/>
        <v>3.1694999997853301E-3</v>
      </c>
      <c r="H147" s="78">
        <f t="shared" si="53"/>
        <v>4.3720719024999992</v>
      </c>
      <c r="I147" s="78">
        <f t="shared" si="54"/>
        <v>9.141783744532372</v>
      </c>
      <c r="J147" s="78">
        <f t="shared" si="55"/>
        <v>19.115012720629963</v>
      </c>
      <c r="K147" s="78">
        <f t="shared" si="56"/>
        <v>6.627266024551136E-3</v>
      </c>
      <c r="L147" s="78">
        <f t="shared" si="57"/>
        <v>1.3857281894035197E-2</v>
      </c>
      <c r="M147" s="78">
        <f t="shared" ca="1" si="58"/>
        <v>2.7475484493494004E-3</v>
      </c>
      <c r="N147" s="78">
        <f t="shared" ca="1" si="59"/>
        <v>1.7804311091528496E-7</v>
      </c>
      <c r="O147" s="95">
        <f t="shared" ca="1" si="60"/>
        <v>5367.6255523928003</v>
      </c>
      <c r="P147" s="78">
        <f t="shared" ca="1" si="61"/>
        <v>485546.30834042496</v>
      </c>
      <c r="Q147" s="78">
        <f t="shared" ca="1" si="62"/>
        <v>212343.73595887129</v>
      </c>
      <c r="R147" s="54">
        <f t="shared" ca="1" si="63"/>
        <v>4.2195155043592975E-4</v>
      </c>
    </row>
    <row r="148" spans="1:18" x14ac:dyDescent="0.2">
      <c r="A148" s="92">
        <v>20914</v>
      </c>
      <c r="B148" s="92">
        <v>5.3340000013122335E-3</v>
      </c>
      <c r="C148" s="92">
        <v>1</v>
      </c>
      <c r="D148" s="94">
        <f t="shared" si="49"/>
        <v>2.0914000000000001</v>
      </c>
      <c r="E148" s="94">
        <f t="shared" si="50"/>
        <v>5.3340000013122335E-3</v>
      </c>
      <c r="F148" s="78">
        <f t="shared" si="51"/>
        <v>2.0914000000000001</v>
      </c>
      <c r="G148" s="78">
        <f t="shared" si="52"/>
        <v>5.3340000013122335E-3</v>
      </c>
      <c r="H148" s="78">
        <f t="shared" si="53"/>
        <v>4.3739539600000006</v>
      </c>
      <c r="I148" s="78">
        <f t="shared" si="54"/>
        <v>9.1476873119440025</v>
      </c>
      <c r="J148" s="78">
        <f t="shared" si="55"/>
        <v>19.13147324419969</v>
      </c>
      <c r="K148" s="78">
        <f t="shared" si="56"/>
        <v>1.1155527602744407E-2</v>
      </c>
      <c r="L148" s="78">
        <f t="shared" si="57"/>
        <v>2.3330670428379652E-2</v>
      </c>
      <c r="M148" s="78">
        <f t="shared" ca="1" si="58"/>
        <v>2.7481592169477228E-3</v>
      </c>
      <c r="N148" s="78">
        <f t="shared" ca="1" si="59"/>
        <v>6.6865725620828676E-6</v>
      </c>
      <c r="O148" s="95">
        <f t="shared" ca="1" si="60"/>
        <v>5451.230495312655</v>
      </c>
      <c r="P148" s="78">
        <f t="shared" ca="1" si="61"/>
        <v>488428.53177881939</v>
      </c>
      <c r="Q148" s="78">
        <f t="shared" ca="1" si="62"/>
        <v>213251.8309363008</v>
      </c>
      <c r="R148" s="54">
        <f t="shared" ca="1" si="63"/>
        <v>2.5858407843645107E-3</v>
      </c>
    </row>
    <row r="149" spans="1:18" x14ac:dyDescent="0.2">
      <c r="A149" s="92">
        <v>20945</v>
      </c>
      <c r="B149" s="92">
        <v>2.2450000105891377E-3</v>
      </c>
      <c r="C149" s="92">
        <v>1</v>
      </c>
      <c r="D149" s="94">
        <f t="shared" ref="D149:D154" si="64">A149/A$18</f>
        <v>2.0945</v>
      </c>
      <c r="E149" s="94">
        <f t="shared" ref="E149:E154" si="65">B149/B$18</f>
        <v>2.2450000105891377E-3</v>
      </c>
      <c r="F149" s="78">
        <f t="shared" ref="F149:F154" si="66">$C149*D149</f>
        <v>2.0945</v>
      </c>
      <c r="G149" s="78">
        <f t="shared" ref="G149:G154" si="67">$C149*E149</f>
        <v>2.2450000105891377E-3</v>
      </c>
      <c r="H149" s="78">
        <f t="shared" ref="H149:H154" si="68">C149*D149*D149</f>
        <v>4.3869302499999998</v>
      </c>
      <c r="I149" s="78">
        <f t="shared" ref="I149:I154" si="69">C149*D149*D149*D149</f>
        <v>9.1884254086249992</v>
      </c>
      <c r="J149" s="78">
        <f t="shared" ref="J149:J154" si="70">C149*D149*D149*D149*D149</f>
        <v>19.24515701836506</v>
      </c>
      <c r="K149" s="78">
        <f t="shared" ref="K149:K154" si="71">C149*E149*D149</f>
        <v>4.7021525221789488E-3</v>
      </c>
      <c r="L149" s="78">
        <f t="shared" ref="L149:L154" si="72">C149*E149*D149*D149</f>
        <v>9.8486584577038086E-3</v>
      </c>
      <c r="M149" s="78">
        <f t="shared" ref="M149:M154" ca="1" si="73">+E$4+E$5*D149+E$6*D149^2</f>
        <v>2.7523818228324748E-3</v>
      </c>
      <c r="N149" s="78">
        <f t="shared" ref="N149:N154" ca="1" si="74">C149*(M149-E149)^2</f>
        <v>2.5743630339533303E-7</v>
      </c>
      <c r="O149" s="95">
        <f t="shared" ref="O149:O154" ca="1" si="75">(C149*O$1-O$2*F149+O$3*H149)^2</f>
        <v>6047.2137851888929</v>
      </c>
      <c r="P149" s="78">
        <f t="shared" ref="P149:P154" ca="1" si="76">(-C149*O$2+O$4*F149-O$5*H149)^2</f>
        <v>508564.79012947594</v>
      </c>
      <c r="Q149" s="78">
        <f t="shared" ref="Q149:Q154" ca="1" si="77">+(C149*O$3-F149*O$5+H149*O$6)^2</f>
        <v>219573.36676530741</v>
      </c>
      <c r="R149" s="54">
        <f t="shared" ref="R149:R154" ca="1" si="78">+E149-M149</f>
        <v>-5.0738181224333715E-4</v>
      </c>
    </row>
    <row r="150" spans="1:18" x14ac:dyDescent="0.2">
      <c r="A150" s="92">
        <v>20984.5</v>
      </c>
      <c r="B150" s="92">
        <v>3.9445000002160668E-3</v>
      </c>
      <c r="C150" s="92">
        <v>1</v>
      </c>
      <c r="D150" s="94">
        <f t="shared" si="64"/>
        <v>2.0984500000000001</v>
      </c>
      <c r="E150" s="94">
        <f t="shared" si="65"/>
        <v>3.9445000002160668E-3</v>
      </c>
      <c r="F150" s="78">
        <f t="shared" si="66"/>
        <v>2.0984500000000001</v>
      </c>
      <c r="G150" s="78">
        <f t="shared" si="67"/>
        <v>3.9445000002160668E-3</v>
      </c>
      <c r="H150" s="78">
        <f t="shared" si="68"/>
        <v>4.4034924025000004</v>
      </c>
      <c r="I150" s="78">
        <f t="shared" si="69"/>
        <v>9.2405086320261258</v>
      </c>
      <c r="J150" s="78">
        <f t="shared" si="70"/>
        <v>19.390745338875224</v>
      </c>
      <c r="K150" s="78">
        <f t="shared" si="71"/>
        <v>8.2773360254534065E-3</v>
      </c>
      <c r="L150" s="78">
        <f t="shared" si="72"/>
        <v>1.7369575782612702E-2</v>
      </c>
      <c r="M150" s="78">
        <f t="shared" ca="1" si="73"/>
        <v>2.7578004389413975E-3</v>
      </c>
      <c r="N150" s="78">
        <f t="shared" ca="1" si="74"/>
        <v>1.4082558487294928E-6</v>
      </c>
      <c r="O150" s="95">
        <f t="shared" ca="1" si="75"/>
        <v>6858.0870007579797</v>
      </c>
      <c r="P150" s="78">
        <f t="shared" ca="1" si="76"/>
        <v>534939.2138979584</v>
      </c>
      <c r="Q150" s="78">
        <f t="shared" ca="1" si="77"/>
        <v>227795.82098528254</v>
      </c>
      <c r="R150" s="54">
        <f t="shared" ca="1" si="78"/>
        <v>1.1866995612746694E-3</v>
      </c>
    </row>
    <row r="151" spans="1:18" x14ac:dyDescent="0.2">
      <c r="A151" s="92">
        <v>21027</v>
      </c>
      <c r="B151" s="92">
        <v>3.2869999995455146E-3</v>
      </c>
      <c r="C151" s="92">
        <v>1</v>
      </c>
      <c r="D151" s="94">
        <f t="shared" si="64"/>
        <v>2.1027</v>
      </c>
      <c r="E151" s="94">
        <f t="shared" si="65"/>
        <v>3.2869999995455146E-3</v>
      </c>
      <c r="F151" s="78">
        <f t="shared" si="66"/>
        <v>2.1027</v>
      </c>
      <c r="G151" s="78">
        <f t="shared" si="67"/>
        <v>3.2869999995455146E-3</v>
      </c>
      <c r="H151" s="78">
        <f t="shared" si="68"/>
        <v>4.4213472899999999</v>
      </c>
      <c r="I151" s="78">
        <f t="shared" si="69"/>
        <v>9.2967669466830003</v>
      </c>
      <c r="J151" s="78">
        <f t="shared" si="70"/>
        <v>19.548311858790345</v>
      </c>
      <c r="K151" s="78">
        <f t="shared" si="71"/>
        <v>6.9115748990443539E-3</v>
      </c>
      <c r="L151" s="78">
        <f t="shared" si="72"/>
        <v>1.4532968540220563E-2</v>
      </c>
      <c r="M151" s="78">
        <f t="shared" ca="1" si="73"/>
        <v>2.7636783999068415E-3</v>
      </c>
      <c r="N151" s="78">
        <f t="shared" ca="1" si="74"/>
        <v>2.7386549664837966E-7</v>
      </c>
      <c r="O151" s="95">
        <f t="shared" ca="1" si="75"/>
        <v>7796.4258856569859</v>
      </c>
      <c r="P151" s="78">
        <f t="shared" ca="1" si="76"/>
        <v>564225.38219915249</v>
      </c>
      <c r="Q151" s="78">
        <f t="shared" ca="1" si="77"/>
        <v>236854.70824675655</v>
      </c>
      <c r="R151" s="54">
        <f t="shared" ca="1" si="78"/>
        <v>5.2332159963867312E-4</v>
      </c>
    </row>
    <row r="152" spans="1:18" x14ac:dyDescent="0.2">
      <c r="A152" s="92">
        <v>21241</v>
      </c>
      <c r="B152" s="92">
        <v>4.3210000003455207E-3</v>
      </c>
      <c r="C152" s="92">
        <v>1</v>
      </c>
      <c r="D152" s="94">
        <f t="shared" si="64"/>
        <v>2.1240999999999999</v>
      </c>
      <c r="E152" s="94">
        <f t="shared" si="65"/>
        <v>4.3210000003455207E-3</v>
      </c>
      <c r="F152" s="78">
        <f t="shared" si="66"/>
        <v>2.1240999999999999</v>
      </c>
      <c r="G152" s="78">
        <f t="shared" si="67"/>
        <v>4.3210000003455207E-3</v>
      </c>
      <c r="H152" s="78">
        <f t="shared" si="68"/>
        <v>4.5118008099999996</v>
      </c>
      <c r="I152" s="78">
        <f t="shared" si="69"/>
        <v>9.583516100520999</v>
      </c>
      <c r="J152" s="78">
        <f t="shared" si="70"/>
        <v>20.356346549116651</v>
      </c>
      <c r="K152" s="78">
        <f t="shared" si="71"/>
        <v>9.1782361007339205E-3</v>
      </c>
      <c r="L152" s="78">
        <f t="shared" si="72"/>
        <v>1.9495491301568919E-2</v>
      </c>
      <c r="M152" s="78">
        <f t="shared" ca="1" si="73"/>
        <v>2.7940286122262745E-3</v>
      </c>
      <c r="N152" s="78">
        <f t="shared" ca="1" si="74"/>
        <v>2.3316416201348176E-6</v>
      </c>
      <c r="O152" s="95">
        <f t="shared" ca="1" si="75"/>
        <v>13620.305942193792</v>
      </c>
      <c r="P152" s="78">
        <f t="shared" ca="1" si="76"/>
        <v>726477.28822982463</v>
      </c>
      <c r="Q152" s="78">
        <f t="shared" ca="1" si="77"/>
        <v>285898.97376515088</v>
      </c>
      <c r="R152" s="54">
        <f t="shared" ca="1" si="78"/>
        <v>1.5269713881192462E-3</v>
      </c>
    </row>
    <row r="153" spans="1:18" x14ac:dyDescent="0.2">
      <c r="A153" s="92">
        <v>21314</v>
      </c>
      <c r="B153" s="92">
        <v>3.6340000006021E-3</v>
      </c>
      <c r="C153" s="92">
        <v>1</v>
      </c>
      <c r="D153" s="94">
        <f t="shared" si="64"/>
        <v>2.1314000000000002</v>
      </c>
      <c r="E153" s="94">
        <f t="shared" si="65"/>
        <v>3.6340000006021E-3</v>
      </c>
      <c r="F153" s="78">
        <f t="shared" si="66"/>
        <v>2.1314000000000002</v>
      </c>
      <c r="G153" s="78">
        <f t="shared" si="67"/>
        <v>3.6340000006021E-3</v>
      </c>
      <c r="H153" s="78">
        <f t="shared" si="68"/>
        <v>4.5428659600000012</v>
      </c>
      <c r="I153" s="78">
        <f t="shared" si="69"/>
        <v>9.6826645071440041</v>
      </c>
      <c r="J153" s="78">
        <f t="shared" si="70"/>
        <v>20.637631130526731</v>
      </c>
      <c r="K153" s="78">
        <f t="shared" si="71"/>
        <v>7.745507601283317E-3</v>
      </c>
      <c r="L153" s="78">
        <f t="shared" si="72"/>
        <v>1.6508774901375263E-2</v>
      </c>
      <c r="M153" s="78">
        <f t="shared" ca="1" si="73"/>
        <v>2.8046691107961094E-3</v>
      </c>
      <c r="N153" s="78">
        <f t="shared" ca="1" si="74"/>
        <v>6.8778972478639629E-7</v>
      </c>
      <c r="O153" s="95">
        <f t="shared" ca="1" si="75"/>
        <v>16053.080488781128</v>
      </c>
      <c r="P153" s="78">
        <f t="shared" ca="1" si="76"/>
        <v>787673.77851739293</v>
      </c>
      <c r="Q153" s="78">
        <f t="shared" ca="1" si="77"/>
        <v>303977.68648714095</v>
      </c>
      <c r="R153" s="54">
        <f t="shared" ca="1" si="78"/>
        <v>8.2933088980599069E-4</v>
      </c>
    </row>
    <row r="154" spans="1:18" x14ac:dyDescent="0.2">
      <c r="A154" s="92">
        <v>21327</v>
      </c>
      <c r="B154" s="92">
        <v>3.2870000068214722E-3</v>
      </c>
      <c r="C154" s="92">
        <v>0.1</v>
      </c>
      <c r="D154" s="94">
        <f t="shared" si="64"/>
        <v>2.1326999999999998</v>
      </c>
      <c r="E154" s="94">
        <f t="shared" si="65"/>
        <v>3.2870000068214722E-3</v>
      </c>
      <c r="F154" s="78">
        <f t="shared" si="66"/>
        <v>0.21326999999999999</v>
      </c>
      <c r="G154" s="78">
        <f t="shared" si="67"/>
        <v>3.2870000068214723E-4</v>
      </c>
      <c r="H154" s="78">
        <f t="shared" si="68"/>
        <v>0.45484092899999995</v>
      </c>
      <c r="I154" s="78">
        <f t="shared" si="69"/>
        <v>0.97003924927829976</v>
      </c>
      <c r="J154" s="78">
        <f t="shared" si="70"/>
        <v>2.0688027069358297</v>
      </c>
      <c r="K154" s="78">
        <f t="shared" si="71"/>
        <v>7.010184914548153E-4</v>
      </c>
      <c r="L154" s="78">
        <f t="shared" si="72"/>
        <v>1.4950621367256845E-3</v>
      </c>
      <c r="M154" s="78">
        <f t="shared" ca="1" si="73"/>
        <v>2.8065793299168031E-3</v>
      </c>
      <c r="N154" s="78">
        <f t="shared" ca="1" si="74"/>
        <v>2.3080402679754046E-8</v>
      </c>
      <c r="O154" s="95">
        <f t="shared" ca="1" si="75"/>
        <v>165.11438515055707</v>
      </c>
      <c r="P154" s="78">
        <f t="shared" ca="1" si="76"/>
        <v>7988.9395578330004</v>
      </c>
      <c r="Q154" s="78">
        <f t="shared" ca="1" si="77"/>
        <v>3072.7108628362184</v>
      </c>
      <c r="R154" s="54">
        <f t="shared" ca="1" si="78"/>
        <v>4.804206769046691E-4</v>
      </c>
    </row>
    <row r="155" spans="1:18" x14ac:dyDescent="0.2">
      <c r="A155" s="92"/>
      <c r="B155" s="92"/>
      <c r="C155" s="92"/>
      <c r="D155" s="94"/>
      <c r="E155" s="94"/>
      <c r="F155" s="78"/>
      <c r="G155" s="78"/>
      <c r="H155" s="78"/>
      <c r="I155" s="78"/>
      <c r="J155" s="78"/>
      <c r="K155" s="78"/>
      <c r="L155" s="78"/>
      <c r="M155" s="78"/>
      <c r="N155" s="78"/>
      <c r="O155" s="95"/>
      <c r="P155" s="78"/>
      <c r="Q155" s="78"/>
    </row>
    <row r="156" spans="1:18" x14ac:dyDescent="0.2">
      <c r="A156" s="92"/>
      <c r="B156" s="92"/>
      <c r="C156" s="92"/>
      <c r="D156" s="94"/>
      <c r="E156" s="94"/>
      <c r="F156" s="78"/>
      <c r="G156" s="78"/>
      <c r="H156" s="78"/>
      <c r="I156" s="78"/>
      <c r="J156" s="78"/>
      <c r="K156" s="78"/>
      <c r="L156" s="78"/>
      <c r="M156" s="78"/>
      <c r="N156" s="78"/>
      <c r="O156" s="95"/>
      <c r="P156" s="78"/>
      <c r="Q156" s="78"/>
    </row>
    <row r="157" spans="1:18" x14ac:dyDescent="0.2">
      <c r="A157" s="92"/>
      <c r="B157" s="92"/>
      <c r="C157" s="92"/>
      <c r="D157" s="94"/>
      <c r="E157" s="94"/>
      <c r="F157" s="78"/>
      <c r="G157" s="78"/>
      <c r="H157" s="78"/>
      <c r="I157" s="78"/>
      <c r="J157" s="78"/>
      <c r="K157" s="78"/>
      <c r="L157" s="78"/>
      <c r="M157" s="78"/>
      <c r="N157" s="78"/>
      <c r="O157" s="95"/>
      <c r="P157" s="78"/>
      <c r="Q157" s="78"/>
    </row>
    <row r="158" spans="1:18" x14ac:dyDescent="0.2">
      <c r="A158" s="92"/>
      <c r="B158" s="92"/>
      <c r="C158" s="92"/>
      <c r="D158" s="94"/>
      <c r="E158" s="94"/>
      <c r="F158" s="78"/>
      <c r="G158" s="78"/>
      <c r="H158" s="78"/>
      <c r="I158" s="78"/>
      <c r="J158" s="78"/>
      <c r="K158" s="78"/>
      <c r="L158" s="78"/>
      <c r="M158" s="78"/>
      <c r="N158" s="78"/>
      <c r="O158" s="95"/>
      <c r="P158" s="78"/>
      <c r="Q158" s="78"/>
    </row>
    <row r="159" spans="1:18" x14ac:dyDescent="0.2">
      <c r="A159" s="92"/>
      <c r="B159" s="92"/>
      <c r="C159" s="92"/>
      <c r="D159" s="94"/>
      <c r="E159" s="94"/>
      <c r="F159" s="78"/>
      <c r="G159" s="78"/>
      <c r="H159" s="78"/>
      <c r="I159" s="78"/>
      <c r="J159" s="78"/>
      <c r="K159" s="78"/>
      <c r="L159" s="78"/>
      <c r="M159" s="78"/>
      <c r="N159" s="78"/>
      <c r="O159" s="95"/>
      <c r="P159" s="78"/>
      <c r="Q159" s="78"/>
    </row>
    <row r="160" spans="1:18" x14ac:dyDescent="0.2">
      <c r="A160" s="92"/>
      <c r="B160" s="92"/>
      <c r="C160" s="92"/>
      <c r="D160" s="94"/>
      <c r="E160" s="94"/>
      <c r="F160" s="78"/>
      <c r="G160" s="78"/>
      <c r="H160" s="78"/>
      <c r="I160" s="78"/>
      <c r="J160" s="78"/>
      <c r="K160" s="78"/>
      <c r="L160" s="78"/>
      <c r="M160" s="78"/>
      <c r="N160" s="78"/>
      <c r="O160" s="95"/>
      <c r="P160" s="78"/>
      <c r="Q160" s="78"/>
    </row>
    <row r="161" spans="1:17" x14ac:dyDescent="0.2">
      <c r="A161" s="92"/>
      <c r="B161" s="92"/>
      <c r="C161" s="92"/>
      <c r="D161" s="94"/>
      <c r="E161" s="94"/>
      <c r="F161" s="78"/>
      <c r="G161" s="78"/>
      <c r="H161" s="78"/>
      <c r="I161" s="78"/>
      <c r="J161" s="78"/>
      <c r="K161" s="78"/>
      <c r="L161" s="78"/>
      <c r="M161" s="78"/>
      <c r="N161" s="78"/>
      <c r="O161" s="95"/>
      <c r="P161" s="78"/>
      <c r="Q161" s="78"/>
    </row>
    <row r="162" spans="1:17" x14ac:dyDescent="0.2">
      <c r="A162" s="92"/>
      <c r="B162" s="92"/>
      <c r="C162" s="92"/>
      <c r="D162" s="94"/>
      <c r="E162" s="94"/>
      <c r="F162" s="78"/>
      <c r="G162" s="78"/>
      <c r="H162" s="78"/>
      <c r="I162" s="78"/>
      <c r="J162" s="78"/>
      <c r="K162" s="78"/>
      <c r="L162" s="78"/>
      <c r="M162" s="78"/>
      <c r="N162" s="78"/>
      <c r="O162" s="95"/>
      <c r="P162" s="78"/>
      <c r="Q162" s="78"/>
    </row>
    <row r="163" spans="1:17" x14ac:dyDescent="0.2">
      <c r="A163" s="96"/>
      <c r="B163" s="96"/>
      <c r="C163" s="92"/>
      <c r="D163" s="94"/>
      <c r="E163" s="94"/>
      <c r="F163" s="78"/>
      <c r="G163" s="78"/>
      <c r="H163" s="78"/>
      <c r="I163" s="78"/>
      <c r="J163" s="78"/>
      <c r="K163" s="78"/>
      <c r="L163" s="78"/>
      <c r="M163" s="78"/>
      <c r="N163" s="78"/>
      <c r="O163" s="95"/>
      <c r="P163" s="78"/>
      <c r="Q163" s="78"/>
    </row>
    <row r="164" spans="1:17" x14ac:dyDescent="0.2">
      <c r="A164" s="96"/>
      <c r="B164" s="96"/>
      <c r="C164" s="92"/>
      <c r="D164" s="94"/>
      <c r="E164" s="94"/>
      <c r="F164" s="78"/>
      <c r="G164" s="78"/>
      <c r="H164" s="78"/>
      <c r="I164" s="78"/>
      <c r="J164" s="78"/>
      <c r="K164" s="78"/>
      <c r="L164" s="78"/>
      <c r="M164" s="78"/>
      <c r="N164" s="78"/>
      <c r="O164" s="95"/>
      <c r="P164" s="78"/>
      <c r="Q164" s="78"/>
    </row>
    <row r="165" spans="1:17" x14ac:dyDescent="0.2">
      <c r="A165" s="96"/>
      <c r="B165" s="96"/>
      <c r="C165" s="92"/>
      <c r="D165" s="94"/>
      <c r="E165" s="94"/>
      <c r="F165" s="78"/>
      <c r="G165" s="78"/>
      <c r="H165" s="78"/>
      <c r="I165" s="78"/>
      <c r="J165" s="78"/>
      <c r="K165" s="78"/>
      <c r="L165" s="78"/>
      <c r="M165" s="78"/>
      <c r="N165" s="78"/>
      <c r="O165" s="95"/>
      <c r="P165" s="78"/>
      <c r="Q165" s="78"/>
    </row>
    <row r="166" spans="1:17" x14ac:dyDescent="0.2">
      <c r="A166" s="96"/>
      <c r="B166" s="96"/>
      <c r="C166" s="92"/>
      <c r="D166" s="94"/>
      <c r="E166" s="94"/>
      <c r="F166" s="78"/>
      <c r="G166" s="78"/>
      <c r="H166" s="78"/>
      <c r="I166" s="78"/>
      <c r="J166" s="78"/>
      <c r="K166" s="78"/>
      <c r="L166" s="78"/>
      <c r="M166" s="78"/>
      <c r="N166" s="78"/>
      <c r="O166" s="95"/>
      <c r="P166" s="78"/>
      <c r="Q166" s="78"/>
    </row>
    <row r="167" spans="1:17" x14ac:dyDescent="0.2">
      <c r="A167" s="96"/>
      <c r="B167" s="96"/>
      <c r="C167" s="92"/>
      <c r="D167" s="94"/>
      <c r="E167" s="94"/>
      <c r="F167" s="78"/>
      <c r="G167" s="78"/>
      <c r="H167" s="78"/>
      <c r="I167" s="78"/>
      <c r="J167" s="78"/>
      <c r="K167" s="78"/>
      <c r="L167" s="78"/>
      <c r="M167" s="78"/>
      <c r="N167" s="78"/>
      <c r="O167" s="95"/>
      <c r="P167" s="78"/>
      <c r="Q167" s="78"/>
    </row>
    <row r="168" spans="1:17" x14ac:dyDescent="0.2">
      <c r="A168" s="96"/>
      <c r="B168" s="96"/>
      <c r="C168" s="92"/>
      <c r="D168" s="94"/>
      <c r="E168" s="94"/>
      <c r="F168" s="78"/>
      <c r="G168" s="78"/>
      <c r="H168" s="78"/>
      <c r="I168" s="78"/>
      <c r="J168" s="78"/>
      <c r="K168" s="78"/>
      <c r="L168" s="78"/>
      <c r="M168" s="78"/>
      <c r="N168" s="78"/>
      <c r="O168" s="95"/>
      <c r="P168" s="78"/>
      <c r="Q168" s="78"/>
    </row>
    <row r="169" spans="1:17" x14ac:dyDescent="0.2">
      <c r="A169" s="96"/>
      <c r="B169" s="96"/>
      <c r="C169" s="92"/>
      <c r="D169" s="94"/>
      <c r="E169" s="94"/>
      <c r="F169" s="78"/>
      <c r="G169" s="78"/>
      <c r="H169" s="78"/>
      <c r="I169" s="78"/>
      <c r="J169" s="78"/>
      <c r="K169" s="78"/>
      <c r="L169" s="78"/>
      <c r="M169" s="78"/>
      <c r="N169" s="78"/>
      <c r="O169" s="95"/>
      <c r="P169" s="78"/>
      <c r="Q169" s="78"/>
    </row>
    <row r="170" spans="1:17" x14ac:dyDescent="0.2">
      <c r="A170" s="96"/>
      <c r="B170" s="96"/>
      <c r="C170" s="92"/>
      <c r="D170" s="94"/>
      <c r="E170" s="94"/>
      <c r="F170" s="78"/>
      <c r="G170" s="78"/>
      <c r="H170" s="78"/>
      <c r="I170" s="78"/>
      <c r="J170" s="78"/>
      <c r="K170" s="78"/>
      <c r="L170" s="78"/>
      <c r="M170" s="78"/>
      <c r="N170" s="78"/>
      <c r="O170" s="95"/>
      <c r="P170" s="78"/>
      <c r="Q170" s="78"/>
    </row>
    <row r="171" spans="1:17" x14ac:dyDescent="0.2">
      <c r="A171" s="96"/>
      <c r="B171" s="96"/>
      <c r="C171" s="92"/>
      <c r="D171" s="94"/>
      <c r="E171" s="94"/>
      <c r="F171" s="78"/>
      <c r="G171" s="78"/>
      <c r="H171" s="78"/>
      <c r="I171" s="78"/>
      <c r="J171" s="78"/>
      <c r="K171" s="78"/>
      <c r="L171" s="78"/>
      <c r="M171" s="78"/>
      <c r="N171" s="78"/>
      <c r="O171" s="95"/>
      <c r="P171" s="78"/>
      <c r="Q171" s="78"/>
    </row>
    <row r="172" spans="1:17" x14ac:dyDescent="0.2">
      <c r="A172" s="96"/>
      <c r="B172" s="96"/>
      <c r="C172" s="92"/>
      <c r="D172" s="94"/>
      <c r="E172" s="94"/>
      <c r="F172" s="78"/>
      <c r="G172" s="78"/>
      <c r="H172" s="78"/>
      <c r="I172" s="78"/>
      <c r="J172" s="78"/>
      <c r="K172" s="78"/>
      <c r="L172" s="78"/>
      <c r="M172" s="78"/>
      <c r="N172" s="78"/>
      <c r="O172" s="95"/>
      <c r="P172" s="78"/>
      <c r="Q172" s="78"/>
    </row>
    <row r="173" spans="1:17" x14ac:dyDescent="0.2">
      <c r="A173" s="96"/>
      <c r="B173" s="96"/>
      <c r="C173" s="92"/>
      <c r="D173" s="94"/>
      <c r="E173" s="94"/>
      <c r="F173" s="78"/>
      <c r="G173" s="78"/>
      <c r="H173" s="78"/>
      <c r="I173" s="78"/>
      <c r="J173" s="78"/>
      <c r="K173" s="78"/>
      <c r="L173" s="78"/>
      <c r="M173" s="78"/>
      <c r="N173" s="78"/>
      <c r="O173" s="95"/>
      <c r="P173" s="78"/>
      <c r="Q173" s="78"/>
    </row>
    <row r="174" spans="1:17" x14ac:dyDescent="0.2">
      <c r="A174" s="96"/>
      <c r="B174" s="96"/>
      <c r="C174" s="92"/>
      <c r="D174" s="94"/>
      <c r="E174" s="94"/>
      <c r="F174" s="78"/>
      <c r="G174" s="78"/>
      <c r="H174" s="78"/>
      <c r="I174" s="78"/>
      <c r="J174" s="78"/>
      <c r="K174" s="78"/>
      <c r="L174" s="78"/>
      <c r="M174" s="78"/>
      <c r="N174" s="78"/>
      <c r="O174" s="95"/>
      <c r="P174" s="78"/>
      <c r="Q174" s="78"/>
    </row>
    <row r="175" spans="1:17" x14ac:dyDescent="0.2">
      <c r="A175" s="96"/>
      <c r="B175" s="96"/>
      <c r="C175" s="92"/>
      <c r="D175" s="94"/>
      <c r="E175" s="94"/>
      <c r="F175" s="78"/>
      <c r="G175" s="78"/>
      <c r="H175" s="78"/>
      <c r="I175" s="78"/>
      <c r="J175" s="78"/>
      <c r="K175" s="78"/>
      <c r="L175" s="78"/>
      <c r="M175" s="78"/>
      <c r="N175" s="78"/>
      <c r="O175" s="95"/>
      <c r="P175" s="78"/>
      <c r="Q175" s="78"/>
    </row>
    <row r="176" spans="1:17" x14ac:dyDescent="0.2">
      <c r="A176" s="96"/>
      <c r="B176" s="96"/>
      <c r="C176" s="92"/>
      <c r="D176" s="94"/>
      <c r="E176" s="94"/>
      <c r="F176" s="78"/>
      <c r="G176" s="78"/>
      <c r="H176" s="78"/>
      <c r="I176" s="78"/>
      <c r="J176" s="78"/>
      <c r="K176" s="78"/>
      <c r="L176" s="78"/>
      <c r="M176" s="78"/>
      <c r="N176" s="78"/>
      <c r="O176" s="95"/>
      <c r="P176" s="78"/>
      <c r="Q176" s="78"/>
    </row>
    <row r="177" spans="1:17" x14ac:dyDescent="0.2">
      <c r="A177" s="96"/>
      <c r="B177" s="96"/>
      <c r="C177" s="92"/>
      <c r="D177" s="94"/>
      <c r="E177" s="94"/>
      <c r="F177" s="78"/>
      <c r="G177" s="78"/>
      <c r="H177" s="78"/>
      <c r="I177" s="78"/>
      <c r="J177" s="78"/>
      <c r="K177" s="78"/>
      <c r="L177" s="78"/>
      <c r="M177" s="78"/>
      <c r="N177" s="78"/>
      <c r="O177" s="95"/>
      <c r="P177" s="78"/>
      <c r="Q177" s="78"/>
    </row>
    <row r="178" spans="1:17" x14ac:dyDescent="0.2">
      <c r="A178" s="96"/>
      <c r="B178" s="96"/>
      <c r="C178" s="92"/>
      <c r="D178" s="94"/>
      <c r="E178" s="94"/>
      <c r="F178" s="78"/>
      <c r="G178" s="78"/>
      <c r="H178" s="78"/>
      <c r="I178" s="78"/>
      <c r="J178" s="78"/>
      <c r="K178" s="78"/>
      <c r="L178" s="78"/>
      <c r="M178" s="78"/>
      <c r="N178" s="78"/>
      <c r="O178" s="95"/>
      <c r="P178" s="78"/>
      <c r="Q178" s="78"/>
    </row>
    <row r="179" spans="1:17" x14ac:dyDescent="0.2">
      <c r="A179" s="96"/>
      <c r="B179" s="96"/>
      <c r="C179" s="92"/>
      <c r="D179" s="94"/>
      <c r="E179" s="94"/>
      <c r="F179" s="78"/>
      <c r="G179" s="78"/>
      <c r="H179" s="78"/>
      <c r="I179" s="78"/>
      <c r="J179" s="78"/>
      <c r="K179" s="78"/>
      <c r="L179" s="78"/>
      <c r="M179" s="78"/>
      <c r="N179" s="78"/>
      <c r="O179" s="95"/>
      <c r="P179" s="78"/>
      <c r="Q179" s="78"/>
    </row>
    <row r="180" spans="1:17" x14ac:dyDescent="0.2">
      <c r="A180" s="96"/>
      <c r="B180" s="96"/>
      <c r="C180" s="92"/>
      <c r="D180" s="94"/>
      <c r="E180" s="94"/>
      <c r="F180" s="78"/>
      <c r="G180" s="78"/>
      <c r="H180" s="78"/>
      <c r="I180" s="78"/>
      <c r="J180" s="78"/>
      <c r="K180" s="78"/>
      <c r="L180" s="78"/>
      <c r="M180" s="78"/>
      <c r="N180" s="78"/>
      <c r="O180" s="95"/>
      <c r="P180" s="78"/>
      <c r="Q180" s="78"/>
    </row>
    <row r="181" spans="1:17" x14ac:dyDescent="0.2">
      <c r="A181" s="96"/>
      <c r="B181" s="96"/>
      <c r="C181" s="92"/>
      <c r="D181" s="94"/>
      <c r="E181" s="94"/>
      <c r="F181" s="78"/>
      <c r="G181" s="78"/>
      <c r="H181" s="78"/>
      <c r="I181" s="78"/>
      <c r="J181" s="78"/>
      <c r="K181" s="78"/>
      <c r="L181" s="78"/>
      <c r="M181" s="78"/>
      <c r="N181" s="78"/>
      <c r="O181" s="95"/>
      <c r="P181" s="78"/>
      <c r="Q181" s="78"/>
    </row>
    <row r="182" spans="1:17" x14ac:dyDescent="0.2">
      <c r="A182" s="96"/>
      <c r="B182" s="96"/>
      <c r="C182" s="92"/>
      <c r="D182" s="94"/>
      <c r="E182" s="94"/>
      <c r="F182" s="78"/>
      <c r="G182" s="78"/>
      <c r="H182" s="78"/>
      <c r="I182" s="78"/>
      <c r="J182" s="78"/>
      <c r="K182" s="78"/>
      <c r="L182" s="78"/>
      <c r="M182" s="78"/>
      <c r="N182" s="78"/>
      <c r="O182" s="95"/>
      <c r="P182" s="78"/>
      <c r="Q182" s="78"/>
    </row>
    <row r="183" spans="1:17" x14ac:dyDescent="0.2">
      <c r="A183" s="96"/>
      <c r="B183" s="96"/>
      <c r="C183" s="92"/>
      <c r="D183" s="94"/>
      <c r="E183" s="94"/>
      <c r="F183" s="78"/>
      <c r="G183" s="78"/>
      <c r="H183" s="78"/>
      <c r="I183" s="78"/>
      <c r="J183" s="78"/>
      <c r="K183" s="78"/>
      <c r="L183" s="78"/>
      <c r="M183" s="78"/>
      <c r="N183" s="78"/>
      <c r="O183" s="95"/>
      <c r="P183" s="78"/>
      <c r="Q183" s="78"/>
    </row>
    <row r="184" spans="1:17" x14ac:dyDescent="0.2">
      <c r="A184" s="96"/>
      <c r="B184" s="96"/>
      <c r="C184" s="92"/>
      <c r="D184" s="94"/>
      <c r="E184" s="94"/>
      <c r="F184" s="78"/>
      <c r="G184" s="78"/>
      <c r="H184" s="78"/>
      <c r="I184" s="78"/>
      <c r="J184" s="78"/>
      <c r="K184" s="78"/>
      <c r="L184" s="78"/>
      <c r="M184" s="78"/>
      <c r="N184" s="78"/>
      <c r="O184" s="95"/>
      <c r="P184" s="78"/>
      <c r="Q184" s="78"/>
    </row>
    <row r="185" spans="1:17" x14ac:dyDescent="0.2">
      <c r="A185" s="96"/>
      <c r="B185" s="96"/>
      <c r="C185" s="92"/>
      <c r="D185" s="94"/>
      <c r="E185" s="94"/>
      <c r="F185" s="78"/>
      <c r="G185" s="78"/>
      <c r="H185" s="78"/>
      <c r="I185" s="78"/>
      <c r="J185" s="78"/>
      <c r="K185" s="78"/>
      <c r="L185" s="78"/>
      <c r="M185" s="78"/>
      <c r="N185" s="78"/>
      <c r="O185" s="95"/>
      <c r="P185" s="78"/>
      <c r="Q185" s="78"/>
    </row>
    <row r="186" spans="1:17" x14ac:dyDescent="0.2">
      <c r="A186" s="96"/>
      <c r="B186" s="96"/>
      <c r="C186" s="92"/>
      <c r="D186" s="94"/>
      <c r="E186" s="94"/>
      <c r="F186" s="78"/>
      <c r="G186" s="78"/>
      <c r="H186" s="78"/>
      <c r="I186" s="78"/>
      <c r="J186" s="78"/>
      <c r="K186" s="78"/>
      <c r="L186" s="78"/>
      <c r="M186" s="78"/>
      <c r="N186" s="78"/>
      <c r="O186" s="95"/>
      <c r="P186" s="78"/>
      <c r="Q186" s="78"/>
    </row>
    <row r="187" spans="1:17" x14ac:dyDescent="0.2">
      <c r="A187" s="96"/>
      <c r="B187" s="96"/>
      <c r="C187" s="92"/>
      <c r="D187" s="94"/>
      <c r="E187" s="94"/>
      <c r="F187" s="78"/>
      <c r="G187" s="78"/>
      <c r="H187" s="78"/>
      <c r="I187" s="78"/>
      <c r="J187" s="78"/>
      <c r="K187" s="78"/>
      <c r="L187" s="78"/>
      <c r="M187" s="78"/>
      <c r="N187" s="78"/>
      <c r="O187" s="95"/>
      <c r="P187" s="78"/>
      <c r="Q187" s="78"/>
    </row>
    <row r="188" spans="1:17" x14ac:dyDescent="0.2">
      <c r="A188" s="96"/>
      <c r="B188" s="96"/>
      <c r="C188" s="92"/>
      <c r="D188" s="94"/>
      <c r="E188" s="94"/>
      <c r="F188" s="78"/>
      <c r="G188" s="78"/>
      <c r="H188" s="78"/>
      <c r="I188" s="78"/>
      <c r="J188" s="78"/>
      <c r="K188" s="78"/>
      <c r="L188" s="78"/>
      <c r="M188" s="78"/>
      <c r="N188" s="78"/>
      <c r="O188" s="95"/>
      <c r="P188" s="78"/>
      <c r="Q188" s="78"/>
    </row>
    <row r="189" spans="1:17" x14ac:dyDescent="0.2">
      <c r="A189" s="96"/>
      <c r="B189" s="96"/>
      <c r="C189" s="92"/>
      <c r="D189" s="94"/>
      <c r="E189" s="94"/>
      <c r="F189" s="78"/>
      <c r="G189" s="78"/>
      <c r="H189" s="78"/>
      <c r="I189" s="78"/>
      <c r="J189" s="78"/>
      <c r="K189" s="78"/>
      <c r="L189" s="78"/>
      <c r="M189" s="78"/>
      <c r="N189" s="78"/>
      <c r="O189" s="95"/>
      <c r="P189" s="78"/>
      <c r="Q189" s="78"/>
    </row>
    <row r="190" spans="1:17" x14ac:dyDescent="0.2">
      <c r="A190" s="96"/>
      <c r="B190" s="96"/>
      <c r="C190" s="92"/>
      <c r="D190" s="94"/>
      <c r="E190" s="94"/>
      <c r="F190" s="78"/>
      <c r="G190" s="78"/>
      <c r="H190" s="78"/>
      <c r="I190" s="78"/>
      <c r="J190" s="78"/>
      <c r="K190" s="78"/>
      <c r="L190" s="78"/>
      <c r="M190" s="78"/>
      <c r="N190" s="78"/>
      <c r="O190" s="95"/>
      <c r="P190" s="78"/>
      <c r="Q190" s="78"/>
    </row>
    <row r="191" spans="1:17" x14ac:dyDescent="0.2">
      <c r="A191" s="96"/>
      <c r="B191" s="96"/>
      <c r="C191" s="92"/>
      <c r="D191" s="94"/>
      <c r="E191" s="94"/>
      <c r="F191" s="78"/>
      <c r="G191" s="78"/>
      <c r="H191" s="78"/>
      <c r="I191" s="78"/>
      <c r="J191" s="78"/>
      <c r="K191" s="78"/>
      <c r="L191" s="78"/>
      <c r="M191" s="78"/>
      <c r="N191" s="78"/>
      <c r="O191" s="95"/>
      <c r="P191" s="78"/>
      <c r="Q191" s="78"/>
    </row>
    <row r="192" spans="1:17" x14ac:dyDescent="0.2">
      <c r="A192" s="96"/>
      <c r="B192" s="96"/>
      <c r="C192" s="92"/>
      <c r="D192" s="94"/>
      <c r="E192" s="94"/>
      <c r="F192" s="78"/>
      <c r="G192" s="78"/>
      <c r="H192" s="78"/>
      <c r="I192" s="78"/>
      <c r="J192" s="78"/>
      <c r="K192" s="78"/>
      <c r="L192" s="78"/>
      <c r="M192" s="78"/>
      <c r="N192" s="78"/>
      <c r="O192" s="95"/>
      <c r="P192" s="78"/>
      <c r="Q192" s="78"/>
    </row>
    <row r="193" spans="1:17" x14ac:dyDescent="0.2">
      <c r="A193" s="96"/>
      <c r="B193" s="96"/>
      <c r="C193" s="92"/>
      <c r="D193" s="94"/>
      <c r="E193" s="94"/>
      <c r="F193" s="78"/>
      <c r="G193" s="78"/>
      <c r="H193" s="78"/>
      <c r="I193" s="78"/>
      <c r="J193" s="78"/>
      <c r="K193" s="78"/>
      <c r="L193" s="78"/>
      <c r="M193" s="78"/>
      <c r="N193" s="78"/>
      <c r="O193" s="95"/>
      <c r="P193" s="78"/>
      <c r="Q193" s="78"/>
    </row>
    <row r="194" spans="1:17" x14ac:dyDescent="0.2">
      <c r="A194" s="96"/>
      <c r="B194" s="96"/>
      <c r="C194" s="92"/>
      <c r="D194" s="94"/>
      <c r="E194" s="94"/>
      <c r="F194" s="78"/>
      <c r="G194" s="78"/>
      <c r="H194" s="78"/>
      <c r="I194" s="78"/>
      <c r="J194" s="78"/>
      <c r="K194" s="78"/>
      <c r="L194" s="78"/>
      <c r="M194" s="78"/>
      <c r="N194" s="78"/>
      <c r="O194" s="95"/>
      <c r="P194" s="78"/>
      <c r="Q194" s="78"/>
    </row>
    <row r="195" spans="1:17" x14ac:dyDescent="0.2">
      <c r="A195" s="96"/>
      <c r="B195" s="96"/>
      <c r="C195" s="92"/>
      <c r="D195" s="94"/>
      <c r="E195" s="94"/>
      <c r="F195" s="78"/>
      <c r="G195" s="78"/>
      <c r="H195" s="78"/>
      <c r="I195" s="78"/>
      <c r="J195" s="78"/>
      <c r="K195" s="78"/>
      <c r="L195" s="78"/>
      <c r="M195" s="78"/>
      <c r="N195" s="78"/>
      <c r="O195" s="95"/>
      <c r="P195" s="78"/>
      <c r="Q195" s="78"/>
    </row>
    <row r="196" spans="1:17" x14ac:dyDescent="0.2">
      <c r="A196" s="96"/>
      <c r="B196" s="96"/>
      <c r="C196" s="92"/>
      <c r="D196" s="94"/>
      <c r="E196" s="94"/>
      <c r="F196" s="78"/>
      <c r="G196" s="78"/>
      <c r="H196" s="78"/>
      <c r="I196" s="78"/>
      <c r="J196" s="78"/>
      <c r="K196" s="78"/>
      <c r="L196" s="78"/>
      <c r="M196" s="78"/>
      <c r="N196" s="78"/>
      <c r="O196" s="95"/>
      <c r="P196" s="78"/>
      <c r="Q196" s="78"/>
    </row>
    <row r="197" spans="1:17" x14ac:dyDescent="0.2">
      <c r="A197" s="96"/>
      <c r="B197" s="96"/>
      <c r="C197" s="92"/>
      <c r="D197" s="94"/>
      <c r="E197" s="94"/>
      <c r="F197" s="78"/>
      <c r="G197" s="78"/>
      <c r="H197" s="78"/>
      <c r="I197" s="78"/>
      <c r="J197" s="78"/>
      <c r="K197" s="78"/>
      <c r="L197" s="78"/>
      <c r="M197" s="78"/>
      <c r="N197" s="78"/>
      <c r="O197" s="95"/>
      <c r="P197" s="78"/>
      <c r="Q197" s="78"/>
    </row>
    <row r="198" spans="1:17" x14ac:dyDescent="0.2">
      <c r="A198" s="96"/>
      <c r="B198" s="96"/>
      <c r="C198" s="92"/>
      <c r="D198" s="94"/>
      <c r="E198" s="94"/>
      <c r="F198" s="78"/>
      <c r="G198" s="78"/>
      <c r="H198" s="78"/>
      <c r="I198" s="78"/>
      <c r="J198" s="78"/>
      <c r="K198" s="78"/>
      <c r="L198" s="78"/>
      <c r="M198" s="78"/>
      <c r="N198" s="78"/>
      <c r="O198" s="95"/>
      <c r="P198" s="78"/>
      <c r="Q198" s="78"/>
    </row>
    <row r="199" spans="1:17" x14ac:dyDescent="0.2">
      <c r="A199" s="96"/>
      <c r="B199" s="96"/>
      <c r="C199" s="92"/>
      <c r="D199" s="94"/>
      <c r="E199" s="94"/>
      <c r="F199" s="78"/>
      <c r="G199" s="78"/>
      <c r="H199" s="78"/>
      <c r="I199" s="78"/>
      <c r="J199" s="78"/>
      <c r="K199" s="78"/>
      <c r="L199" s="78"/>
      <c r="M199" s="78"/>
      <c r="N199" s="78"/>
      <c r="O199" s="95"/>
      <c r="P199" s="78"/>
      <c r="Q199" s="78"/>
    </row>
    <row r="200" spans="1:17" x14ac:dyDescent="0.2">
      <c r="A200" s="96"/>
      <c r="B200" s="96"/>
      <c r="C200" s="92"/>
      <c r="D200" s="94"/>
      <c r="E200" s="94"/>
      <c r="F200" s="78"/>
      <c r="G200" s="78"/>
      <c r="H200" s="78"/>
      <c r="I200" s="78"/>
      <c r="J200" s="78"/>
      <c r="K200" s="78"/>
      <c r="L200" s="78"/>
      <c r="M200" s="78"/>
      <c r="N200" s="78"/>
      <c r="O200" s="95"/>
      <c r="P200" s="78"/>
      <c r="Q200" s="78"/>
    </row>
    <row r="201" spans="1:17" x14ac:dyDescent="0.2">
      <c r="A201" s="96"/>
      <c r="B201" s="96"/>
      <c r="C201" s="92"/>
      <c r="D201" s="94"/>
      <c r="E201" s="94"/>
      <c r="F201" s="78"/>
      <c r="G201" s="78"/>
      <c r="H201" s="78"/>
      <c r="I201" s="78"/>
      <c r="J201" s="78"/>
      <c r="K201" s="78"/>
      <c r="L201" s="78"/>
      <c r="M201" s="78"/>
      <c r="N201" s="78"/>
      <c r="O201" s="95"/>
      <c r="P201" s="78"/>
      <c r="Q201" s="78"/>
    </row>
    <row r="202" spans="1:17" x14ac:dyDescent="0.2">
      <c r="A202" s="96"/>
      <c r="B202" s="96"/>
      <c r="C202" s="92"/>
      <c r="D202" s="94"/>
      <c r="E202" s="94"/>
      <c r="F202" s="78"/>
      <c r="G202" s="78"/>
      <c r="H202" s="78"/>
      <c r="I202" s="78"/>
      <c r="J202" s="78"/>
      <c r="K202" s="78"/>
      <c r="L202" s="78"/>
      <c r="M202" s="78"/>
      <c r="N202" s="78"/>
      <c r="O202" s="95"/>
      <c r="P202" s="78"/>
      <c r="Q202" s="78"/>
    </row>
    <row r="203" spans="1:17" x14ac:dyDescent="0.2">
      <c r="A203" s="96"/>
      <c r="B203" s="96"/>
      <c r="C203" s="92"/>
      <c r="D203" s="94"/>
      <c r="E203" s="94"/>
      <c r="F203" s="78"/>
      <c r="G203" s="78"/>
      <c r="H203" s="78"/>
      <c r="I203" s="78"/>
      <c r="J203" s="78"/>
      <c r="K203" s="78"/>
      <c r="L203" s="78"/>
      <c r="M203" s="78"/>
      <c r="N203" s="78"/>
      <c r="O203" s="95"/>
      <c r="P203" s="78"/>
      <c r="Q203" s="78"/>
    </row>
    <row r="204" spans="1:17" x14ac:dyDescent="0.2">
      <c r="A204" s="96"/>
      <c r="B204" s="96"/>
      <c r="C204" s="92"/>
      <c r="D204" s="94"/>
      <c r="E204" s="94"/>
      <c r="F204" s="78"/>
      <c r="G204" s="78"/>
      <c r="H204" s="78"/>
      <c r="I204" s="78"/>
      <c r="J204" s="78"/>
      <c r="K204" s="78"/>
      <c r="L204" s="78"/>
      <c r="M204" s="78"/>
      <c r="N204" s="78"/>
      <c r="O204" s="95"/>
      <c r="P204" s="78"/>
      <c r="Q204" s="78"/>
    </row>
    <row r="205" spans="1:17" x14ac:dyDescent="0.2">
      <c r="A205" s="96"/>
      <c r="B205" s="96"/>
      <c r="C205" s="92"/>
      <c r="D205" s="94"/>
      <c r="E205" s="94"/>
      <c r="F205" s="78"/>
      <c r="G205" s="78"/>
      <c r="H205" s="78"/>
      <c r="I205" s="78"/>
      <c r="J205" s="78"/>
      <c r="K205" s="78"/>
      <c r="L205" s="78"/>
      <c r="M205" s="78"/>
      <c r="N205" s="78"/>
      <c r="O205" s="95"/>
      <c r="P205" s="78"/>
      <c r="Q205" s="78"/>
    </row>
    <row r="206" spans="1:17" x14ac:dyDescent="0.2">
      <c r="A206" s="96"/>
      <c r="B206" s="96"/>
      <c r="C206" s="92"/>
      <c r="D206" s="94"/>
      <c r="E206" s="94"/>
      <c r="F206" s="78"/>
      <c r="G206" s="78"/>
      <c r="H206" s="78"/>
      <c r="I206" s="78"/>
      <c r="J206" s="78"/>
      <c r="K206" s="78"/>
      <c r="L206" s="78"/>
      <c r="M206" s="78"/>
      <c r="N206" s="78"/>
      <c r="O206" s="95"/>
      <c r="P206" s="78"/>
      <c r="Q206" s="78"/>
    </row>
    <row r="207" spans="1:17" x14ac:dyDescent="0.2">
      <c r="A207" s="96"/>
      <c r="B207" s="96"/>
      <c r="C207" s="92"/>
      <c r="D207" s="94"/>
      <c r="E207" s="94"/>
      <c r="F207" s="78"/>
      <c r="G207" s="78"/>
      <c r="H207" s="78"/>
      <c r="I207" s="78"/>
      <c r="J207" s="78"/>
      <c r="K207" s="78"/>
      <c r="L207" s="78"/>
      <c r="M207" s="78"/>
      <c r="N207" s="78"/>
      <c r="O207" s="95"/>
      <c r="P207" s="78"/>
      <c r="Q207" s="78"/>
    </row>
    <row r="208" spans="1:17" x14ac:dyDescent="0.2">
      <c r="A208" s="96"/>
      <c r="B208" s="96"/>
      <c r="C208" s="92"/>
      <c r="D208" s="94"/>
      <c r="E208" s="94"/>
      <c r="F208" s="78"/>
      <c r="G208" s="78"/>
      <c r="H208" s="78"/>
      <c r="I208" s="78"/>
      <c r="J208" s="78"/>
      <c r="K208" s="78"/>
      <c r="L208" s="78"/>
      <c r="M208" s="78"/>
      <c r="N208" s="78"/>
      <c r="O208" s="95"/>
      <c r="P208" s="78"/>
      <c r="Q208" s="78"/>
    </row>
    <row r="209" spans="1:17" x14ac:dyDescent="0.2">
      <c r="A209" s="96"/>
      <c r="B209" s="96"/>
      <c r="C209" s="92"/>
      <c r="D209" s="94"/>
      <c r="E209" s="94"/>
      <c r="F209" s="78"/>
      <c r="G209" s="78"/>
      <c r="H209" s="78"/>
      <c r="I209" s="78"/>
      <c r="J209" s="78"/>
      <c r="K209" s="78"/>
      <c r="L209" s="78"/>
      <c r="M209" s="78"/>
      <c r="N209" s="78"/>
      <c r="O209" s="95"/>
      <c r="P209" s="78"/>
      <c r="Q209" s="78"/>
    </row>
    <row r="210" spans="1:17" x14ac:dyDescent="0.2">
      <c r="A210" s="96"/>
      <c r="B210" s="96"/>
      <c r="C210" s="92"/>
      <c r="D210" s="94"/>
      <c r="E210" s="94"/>
      <c r="F210" s="78"/>
      <c r="G210" s="78"/>
      <c r="H210" s="78"/>
      <c r="I210" s="78"/>
      <c r="J210" s="78"/>
      <c r="K210" s="78"/>
      <c r="L210" s="78"/>
      <c r="M210" s="78"/>
      <c r="N210" s="78"/>
      <c r="O210" s="95"/>
      <c r="P210" s="78"/>
      <c r="Q210" s="78"/>
    </row>
    <row r="211" spans="1:17" x14ac:dyDescent="0.2">
      <c r="A211" s="96"/>
      <c r="B211" s="96"/>
      <c r="C211" s="92"/>
      <c r="D211" s="94"/>
      <c r="E211" s="94"/>
      <c r="F211" s="78"/>
      <c r="G211" s="78"/>
      <c r="H211" s="78"/>
      <c r="I211" s="78"/>
      <c r="J211" s="78"/>
      <c r="K211" s="78"/>
      <c r="L211" s="78"/>
      <c r="M211" s="78"/>
      <c r="N211" s="78"/>
      <c r="O211" s="95"/>
      <c r="P211" s="78"/>
      <c r="Q211" s="78"/>
    </row>
    <row r="212" spans="1:17" x14ac:dyDescent="0.2">
      <c r="A212" s="96"/>
      <c r="B212" s="96"/>
      <c r="C212" s="92"/>
      <c r="D212" s="94"/>
      <c r="E212" s="94"/>
      <c r="F212" s="78"/>
      <c r="G212" s="78"/>
      <c r="H212" s="78"/>
      <c r="I212" s="78"/>
      <c r="J212" s="78"/>
      <c r="K212" s="78"/>
      <c r="L212" s="78"/>
      <c r="M212" s="78"/>
      <c r="N212" s="78"/>
      <c r="O212" s="95"/>
      <c r="P212" s="78"/>
      <c r="Q212" s="78"/>
    </row>
    <row r="213" spans="1:17" x14ac:dyDescent="0.2">
      <c r="A213" s="96"/>
      <c r="B213" s="96"/>
      <c r="C213" s="92"/>
      <c r="D213" s="94"/>
      <c r="E213" s="94"/>
      <c r="F213" s="78"/>
      <c r="G213" s="78"/>
      <c r="H213" s="78"/>
      <c r="I213" s="78"/>
      <c r="J213" s="78"/>
      <c r="K213" s="78"/>
      <c r="L213" s="78"/>
      <c r="M213" s="78"/>
      <c r="N213" s="78"/>
      <c r="O213" s="95"/>
      <c r="P213" s="78"/>
      <c r="Q213" s="78"/>
    </row>
    <row r="214" spans="1:17" x14ac:dyDescent="0.2">
      <c r="A214" s="96"/>
      <c r="B214" s="96"/>
      <c r="C214" s="92"/>
      <c r="D214" s="94"/>
      <c r="E214" s="94"/>
      <c r="F214" s="78"/>
      <c r="G214" s="78"/>
      <c r="H214" s="78"/>
      <c r="I214" s="78"/>
      <c r="J214" s="78"/>
      <c r="K214" s="78"/>
      <c r="L214" s="78"/>
      <c r="M214" s="78"/>
      <c r="N214" s="78"/>
      <c r="O214" s="95"/>
      <c r="P214" s="78"/>
      <c r="Q214" s="78"/>
    </row>
    <row r="215" spans="1:17" x14ac:dyDescent="0.2">
      <c r="A215" s="96"/>
      <c r="B215" s="96"/>
      <c r="C215" s="92"/>
      <c r="D215" s="94"/>
      <c r="E215" s="94"/>
      <c r="F215" s="78"/>
      <c r="G215" s="78"/>
      <c r="H215" s="78"/>
      <c r="I215" s="78"/>
      <c r="J215" s="78"/>
      <c r="K215" s="78"/>
      <c r="L215" s="78"/>
      <c r="M215" s="78"/>
      <c r="N215" s="78"/>
      <c r="O215" s="95"/>
      <c r="P215" s="78"/>
      <c r="Q215" s="78"/>
    </row>
    <row r="216" spans="1:17" x14ac:dyDescent="0.2">
      <c r="A216" s="96"/>
      <c r="B216" s="96"/>
      <c r="C216" s="92"/>
      <c r="D216" s="94"/>
      <c r="E216" s="94"/>
      <c r="F216" s="78"/>
      <c r="G216" s="78"/>
      <c r="H216" s="78"/>
      <c r="I216" s="78"/>
      <c r="J216" s="78"/>
      <c r="K216" s="78"/>
      <c r="L216" s="78"/>
      <c r="M216" s="78"/>
      <c r="N216" s="78"/>
      <c r="O216" s="95"/>
      <c r="P216" s="78"/>
      <c r="Q216" s="78"/>
    </row>
    <row r="217" spans="1:17" x14ac:dyDescent="0.2">
      <c r="A217" s="96"/>
      <c r="B217" s="96"/>
      <c r="C217" s="92"/>
      <c r="D217" s="94"/>
      <c r="E217" s="94"/>
      <c r="F217" s="78"/>
      <c r="G217" s="78"/>
      <c r="H217" s="78"/>
      <c r="I217" s="78"/>
      <c r="J217" s="78"/>
      <c r="K217" s="78"/>
      <c r="L217" s="78"/>
      <c r="M217" s="78"/>
      <c r="N217" s="78"/>
      <c r="O217" s="95"/>
      <c r="P217" s="78"/>
      <c r="Q217" s="78"/>
    </row>
    <row r="218" spans="1:17" x14ac:dyDescent="0.2">
      <c r="A218" s="96"/>
      <c r="B218" s="96"/>
      <c r="C218" s="92"/>
      <c r="D218" s="94"/>
      <c r="E218" s="94"/>
      <c r="F218" s="78"/>
      <c r="G218" s="78"/>
      <c r="H218" s="78"/>
      <c r="I218" s="78"/>
      <c r="J218" s="78"/>
      <c r="K218" s="78"/>
      <c r="L218" s="78"/>
      <c r="M218" s="78"/>
      <c r="N218" s="78"/>
      <c r="O218" s="95"/>
      <c r="P218" s="78"/>
      <c r="Q218" s="78"/>
    </row>
    <row r="219" spans="1:17" x14ac:dyDescent="0.2">
      <c r="A219" s="96"/>
      <c r="B219" s="96"/>
      <c r="C219" s="92"/>
      <c r="D219" s="94"/>
      <c r="E219" s="94"/>
      <c r="F219" s="78"/>
      <c r="G219" s="78"/>
      <c r="H219" s="78"/>
      <c r="I219" s="78"/>
      <c r="J219" s="78"/>
      <c r="K219" s="78"/>
      <c r="L219" s="78"/>
      <c r="M219" s="78"/>
      <c r="N219" s="78"/>
      <c r="O219" s="95"/>
      <c r="P219" s="78"/>
      <c r="Q219" s="78"/>
    </row>
    <row r="220" spans="1:17" x14ac:dyDescent="0.2">
      <c r="A220" s="96"/>
      <c r="B220" s="96"/>
      <c r="C220" s="92"/>
      <c r="D220" s="94"/>
      <c r="E220" s="94"/>
      <c r="F220" s="78"/>
      <c r="G220" s="78"/>
      <c r="H220" s="78"/>
      <c r="I220" s="78"/>
      <c r="J220" s="78"/>
      <c r="K220" s="78"/>
      <c r="L220" s="78"/>
      <c r="M220" s="78"/>
      <c r="N220" s="78"/>
      <c r="O220" s="95"/>
      <c r="P220" s="78"/>
      <c r="Q220" s="78"/>
    </row>
    <row r="221" spans="1:17" x14ac:dyDescent="0.2">
      <c r="A221" s="96"/>
      <c r="B221" s="96"/>
      <c r="C221" s="92"/>
      <c r="D221" s="94"/>
      <c r="E221" s="94"/>
      <c r="F221" s="78"/>
      <c r="G221" s="78"/>
      <c r="H221" s="78"/>
      <c r="I221" s="78"/>
      <c r="J221" s="78"/>
      <c r="K221" s="78"/>
      <c r="L221" s="78"/>
      <c r="M221" s="78"/>
      <c r="N221" s="78"/>
      <c r="O221" s="95"/>
      <c r="P221" s="78"/>
      <c r="Q221" s="78"/>
    </row>
    <row r="222" spans="1:17" x14ac:dyDescent="0.2">
      <c r="A222" s="96"/>
      <c r="B222" s="96"/>
      <c r="C222" s="92"/>
      <c r="D222" s="94"/>
      <c r="E222" s="94"/>
      <c r="F222" s="78"/>
      <c r="G222" s="78"/>
      <c r="H222" s="78"/>
      <c r="I222" s="78"/>
      <c r="J222" s="78"/>
      <c r="K222" s="78"/>
      <c r="L222" s="78"/>
      <c r="M222" s="78"/>
      <c r="N222" s="78"/>
      <c r="O222" s="95"/>
      <c r="P222" s="78"/>
      <c r="Q222" s="78"/>
    </row>
    <row r="223" spans="1:17" x14ac:dyDescent="0.2">
      <c r="A223" s="96"/>
      <c r="B223" s="96"/>
      <c r="C223" s="92"/>
      <c r="D223" s="94"/>
      <c r="E223" s="94"/>
      <c r="F223" s="78"/>
      <c r="G223" s="78"/>
      <c r="H223" s="78"/>
      <c r="I223" s="78"/>
      <c r="J223" s="78"/>
      <c r="K223" s="78"/>
      <c r="L223" s="78"/>
      <c r="M223" s="78"/>
      <c r="N223" s="78"/>
      <c r="O223" s="95"/>
      <c r="P223" s="78"/>
      <c r="Q223" s="78"/>
    </row>
    <row r="224" spans="1:17" x14ac:dyDescent="0.2">
      <c r="A224" s="96"/>
      <c r="B224" s="96"/>
      <c r="C224" s="92"/>
      <c r="D224" s="94"/>
      <c r="E224" s="94"/>
      <c r="F224" s="78"/>
      <c r="G224" s="78"/>
      <c r="H224" s="78"/>
      <c r="I224" s="78"/>
      <c r="J224" s="78"/>
      <c r="K224" s="78"/>
      <c r="L224" s="78"/>
      <c r="M224" s="78"/>
      <c r="N224" s="78"/>
      <c r="O224" s="95"/>
      <c r="P224" s="78"/>
      <c r="Q224" s="78"/>
    </row>
    <row r="225" spans="1:17" x14ac:dyDescent="0.2">
      <c r="A225" s="96"/>
      <c r="B225" s="96"/>
      <c r="C225" s="96"/>
      <c r="D225" s="94"/>
      <c r="E225" s="94"/>
      <c r="F225" s="78"/>
      <c r="G225" s="78"/>
      <c r="H225" s="78"/>
      <c r="I225" s="78"/>
      <c r="J225" s="78"/>
      <c r="K225" s="78"/>
      <c r="L225" s="78"/>
      <c r="M225" s="78"/>
      <c r="N225" s="78"/>
      <c r="O225" s="95"/>
      <c r="P225" s="78"/>
      <c r="Q225" s="78"/>
    </row>
    <row r="226" spans="1:17" x14ac:dyDescent="0.2">
      <c r="A226" s="96"/>
      <c r="B226" s="96"/>
      <c r="C226" s="96"/>
      <c r="D226" s="94"/>
      <c r="E226" s="94"/>
      <c r="F226" s="78"/>
      <c r="G226" s="78"/>
      <c r="H226" s="78"/>
      <c r="I226" s="78"/>
      <c r="J226" s="78"/>
      <c r="K226" s="78"/>
      <c r="L226" s="78"/>
      <c r="M226" s="78"/>
      <c r="N226" s="78"/>
      <c r="O226" s="95"/>
      <c r="P226" s="78"/>
      <c r="Q226" s="78"/>
    </row>
    <row r="227" spans="1:17" x14ac:dyDescent="0.2">
      <c r="A227" s="96"/>
      <c r="B227" s="96"/>
      <c r="C227" s="96"/>
      <c r="D227" s="94"/>
      <c r="E227" s="94"/>
      <c r="F227" s="78"/>
      <c r="G227" s="78"/>
      <c r="H227" s="78"/>
      <c r="I227" s="78"/>
      <c r="J227" s="78"/>
      <c r="K227" s="78"/>
      <c r="L227" s="78"/>
      <c r="M227" s="78"/>
      <c r="N227" s="78"/>
      <c r="O227" s="95"/>
      <c r="P227" s="78"/>
      <c r="Q227" s="78"/>
    </row>
    <row r="228" spans="1:17" x14ac:dyDescent="0.2">
      <c r="A228" s="96"/>
      <c r="B228" s="96"/>
      <c r="C228" s="96"/>
      <c r="D228" s="94"/>
      <c r="E228" s="94"/>
      <c r="F228" s="78"/>
      <c r="G228" s="78"/>
      <c r="H228" s="78"/>
      <c r="I228" s="78"/>
      <c r="J228" s="78"/>
      <c r="K228" s="78"/>
      <c r="L228" s="78"/>
      <c r="M228" s="78"/>
      <c r="N228" s="78"/>
      <c r="O228" s="95"/>
      <c r="P228" s="78"/>
      <c r="Q228" s="78"/>
    </row>
    <row r="229" spans="1:17" x14ac:dyDescent="0.2">
      <c r="A229" s="96"/>
      <c r="B229" s="96"/>
      <c r="C229" s="96"/>
      <c r="D229" s="94"/>
      <c r="E229" s="94"/>
      <c r="F229" s="78"/>
      <c r="G229" s="78"/>
      <c r="H229" s="78"/>
      <c r="I229" s="78"/>
      <c r="J229" s="78"/>
      <c r="K229" s="78"/>
      <c r="L229" s="78"/>
      <c r="M229" s="78"/>
      <c r="N229" s="78"/>
      <c r="O229" s="95"/>
      <c r="P229" s="78"/>
      <c r="Q229" s="78"/>
    </row>
    <row r="230" spans="1:17" x14ac:dyDescent="0.2">
      <c r="A230" s="96"/>
      <c r="B230" s="96"/>
      <c r="C230" s="96"/>
      <c r="D230" s="94"/>
      <c r="E230" s="94"/>
      <c r="F230" s="78"/>
      <c r="G230" s="78"/>
      <c r="H230" s="78"/>
      <c r="I230" s="78"/>
      <c r="J230" s="78"/>
      <c r="K230" s="78"/>
      <c r="L230" s="78"/>
      <c r="M230" s="78"/>
      <c r="N230" s="78"/>
      <c r="O230" s="95"/>
      <c r="P230" s="78"/>
      <c r="Q230" s="78"/>
    </row>
    <row r="231" spans="1:17" x14ac:dyDescent="0.2">
      <c r="A231" s="96"/>
      <c r="B231" s="96"/>
      <c r="C231" s="96"/>
      <c r="D231" s="94"/>
      <c r="E231" s="94"/>
      <c r="F231" s="78"/>
      <c r="G231" s="78"/>
      <c r="H231" s="78"/>
      <c r="I231" s="78"/>
      <c r="J231" s="78"/>
      <c r="K231" s="78"/>
      <c r="L231" s="78"/>
      <c r="M231" s="78"/>
      <c r="N231" s="78"/>
      <c r="O231" s="95"/>
      <c r="P231" s="78"/>
      <c r="Q231" s="78"/>
    </row>
    <row r="232" spans="1:17" x14ac:dyDescent="0.2">
      <c r="A232" s="96"/>
      <c r="B232" s="96"/>
      <c r="C232" s="96"/>
      <c r="D232" s="94"/>
      <c r="E232" s="94"/>
      <c r="F232" s="78"/>
      <c r="G232" s="78"/>
      <c r="H232" s="78"/>
      <c r="I232" s="78"/>
      <c r="J232" s="78"/>
      <c r="K232" s="78"/>
      <c r="L232" s="78"/>
      <c r="M232" s="78"/>
      <c r="N232" s="78"/>
      <c r="O232" s="95"/>
      <c r="P232" s="78"/>
      <c r="Q232" s="78"/>
    </row>
    <row r="233" spans="1:17" x14ac:dyDescent="0.2">
      <c r="A233" s="96"/>
      <c r="B233" s="96"/>
      <c r="C233" s="96"/>
      <c r="D233" s="94"/>
      <c r="E233" s="94"/>
      <c r="F233" s="78"/>
      <c r="G233" s="78"/>
      <c r="H233" s="78"/>
      <c r="I233" s="78"/>
      <c r="J233" s="78"/>
      <c r="K233" s="78"/>
      <c r="L233" s="78"/>
      <c r="M233" s="78"/>
      <c r="N233" s="78"/>
      <c r="O233" s="95"/>
      <c r="P233" s="78"/>
      <c r="Q233" s="78"/>
    </row>
    <row r="234" spans="1:17" x14ac:dyDescent="0.2">
      <c r="A234" s="96"/>
      <c r="B234" s="96"/>
      <c r="C234" s="96"/>
      <c r="D234" s="94"/>
      <c r="E234" s="94"/>
      <c r="F234" s="78"/>
      <c r="G234" s="78"/>
      <c r="H234" s="78"/>
      <c r="I234" s="78"/>
      <c r="J234" s="78"/>
      <c r="K234" s="78"/>
      <c r="L234" s="78"/>
      <c r="M234" s="78"/>
      <c r="N234" s="78"/>
      <c r="O234" s="95"/>
      <c r="P234" s="78"/>
      <c r="Q234" s="78"/>
    </row>
    <row r="235" spans="1:17" x14ac:dyDescent="0.2">
      <c r="A235" s="96"/>
      <c r="B235" s="96"/>
      <c r="C235" s="96"/>
      <c r="D235" s="94"/>
      <c r="E235" s="94"/>
      <c r="F235" s="78"/>
      <c r="G235" s="78"/>
      <c r="H235" s="78"/>
      <c r="I235" s="78"/>
      <c r="J235" s="78"/>
      <c r="K235" s="78"/>
      <c r="L235" s="78"/>
      <c r="M235" s="78"/>
      <c r="N235" s="78"/>
      <c r="O235" s="95"/>
      <c r="P235" s="78"/>
      <c r="Q235" s="78"/>
    </row>
    <row r="236" spans="1:17" x14ac:dyDescent="0.2">
      <c r="A236" s="96"/>
      <c r="B236" s="96"/>
      <c r="C236" s="96"/>
      <c r="D236" s="94"/>
      <c r="E236" s="94"/>
      <c r="F236" s="78"/>
      <c r="G236" s="78"/>
      <c r="H236" s="78"/>
      <c r="I236" s="78"/>
      <c r="J236" s="78"/>
      <c r="K236" s="78"/>
      <c r="L236" s="78"/>
      <c r="M236" s="78"/>
      <c r="N236" s="78"/>
      <c r="O236" s="95"/>
      <c r="P236" s="78"/>
      <c r="Q236" s="78"/>
    </row>
    <row r="237" spans="1:17" x14ac:dyDescent="0.2">
      <c r="A237" s="96"/>
      <c r="B237" s="96"/>
      <c r="C237" s="96"/>
      <c r="D237" s="94"/>
      <c r="E237" s="94"/>
      <c r="F237" s="78"/>
      <c r="G237" s="78"/>
      <c r="H237" s="78"/>
      <c r="I237" s="78"/>
      <c r="J237" s="78"/>
      <c r="K237" s="78"/>
      <c r="L237" s="78"/>
      <c r="M237" s="78"/>
      <c r="N237" s="78"/>
      <c r="O237" s="95"/>
      <c r="P237" s="78"/>
      <c r="Q237" s="78"/>
    </row>
    <row r="238" spans="1:17" x14ac:dyDescent="0.2">
      <c r="A238" s="96"/>
      <c r="B238" s="96"/>
      <c r="C238" s="96"/>
      <c r="D238" s="94"/>
      <c r="E238" s="94"/>
      <c r="F238" s="78"/>
      <c r="G238" s="78"/>
      <c r="H238" s="78"/>
      <c r="I238" s="78"/>
      <c r="J238" s="78"/>
      <c r="K238" s="78"/>
      <c r="L238" s="78"/>
      <c r="M238" s="78"/>
      <c r="N238" s="78"/>
      <c r="O238" s="95"/>
      <c r="P238" s="78"/>
      <c r="Q238" s="78"/>
    </row>
    <row r="239" spans="1:17" x14ac:dyDescent="0.2">
      <c r="A239" s="96"/>
      <c r="B239" s="96"/>
      <c r="C239" s="96"/>
      <c r="D239" s="94"/>
      <c r="E239" s="94"/>
      <c r="F239" s="78"/>
      <c r="G239" s="78"/>
      <c r="H239" s="78"/>
      <c r="I239" s="78"/>
      <c r="J239" s="78"/>
      <c r="K239" s="78"/>
      <c r="L239" s="78"/>
      <c r="M239" s="78"/>
      <c r="N239" s="78"/>
      <c r="O239" s="95"/>
      <c r="P239" s="78"/>
      <c r="Q239" s="78"/>
    </row>
    <row r="240" spans="1:17" x14ac:dyDescent="0.2">
      <c r="A240" s="96"/>
      <c r="B240" s="96"/>
      <c r="C240" s="96"/>
      <c r="D240" s="94"/>
      <c r="E240" s="94"/>
      <c r="F240" s="78"/>
      <c r="G240" s="78"/>
      <c r="H240" s="78"/>
      <c r="I240" s="78"/>
      <c r="J240" s="78"/>
      <c r="K240" s="78"/>
      <c r="L240" s="78"/>
      <c r="M240" s="78"/>
      <c r="N240" s="78"/>
      <c r="O240" s="95"/>
      <c r="P240" s="78"/>
      <c r="Q240" s="78"/>
    </row>
    <row r="241" spans="1:17" x14ac:dyDescent="0.2">
      <c r="A241" s="96"/>
      <c r="B241" s="96"/>
      <c r="C241" s="96"/>
      <c r="D241" s="94"/>
      <c r="E241" s="94"/>
      <c r="F241" s="78"/>
      <c r="G241" s="78"/>
      <c r="H241" s="78"/>
      <c r="I241" s="78"/>
      <c r="J241" s="78"/>
      <c r="K241" s="78"/>
      <c r="L241" s="78"/>
      <c r="M241" s="78"/>
      <c r="N241" s="78"/>
      <c r="O241" s="95"/>
      <c r="P241" s="78"/>
      <c r="Q241" s="78"/>
    </row>
    <row r="242" spans="1:17" x14ac:dyDescent="0.2">
      <c r="A242" s="96"/>
      <c r="B242" s="96"/>
      <c r="C242" s="96"/>
      <c r="D242" s="94"/>
      <c r="E242" s="94"/>
      <c r="F242" s="78"/>
      <c r="G242" s="78"/>
      <c r="H242" s="78"/>
      <c r="I242" s="78"/>
      <c r="J242" s="78"/>
      <c r="K242" s="78"/>
      <c r="L242" s="78"/>
      <c r="M242" s="78"/>
      <c r="N242" s="78"/>
      <c r="O242" s="95"/>
      <c r="P242" s="78"/>
      <c r="Q242" s="78"/>
    </row>
    <row r="243" spans="1:17" x14ac:dyDescent="0.2">
      <c r="A243" s="96"/>
      <c r="B243" s="96"/>
      <c r="C243" s="96"/>
      <c r="D243" s="94"/>
      <c r="E243" s="94"/>
      <c r="F243" s="78"/>
      <c r="G243" s="78"/>
      <c r="H243" s="78"/>
      <c r="I243" s="78"/>
      <c r="J243" s="78"/>
      <c r="K243" s="78"/>
      <c r="L243" s="78"/>
      <c r="M243" s="78"/>
      <c r="N243" s="78"/>
      <c r="O243" s="95"/>
      <c r="P243" s="78"/>
      <c r="Q243" s="78"/>
    </row>
    <row r="244" spans="1:17" x14ac:dyDescent="0.2">
      <c r="A244" s="96"/>
      <c r="B244" s="96"/>
      <c r="C244" s="96"/>
      <c r="D244" s="94"/>
      <c r="E244" s="94"/>
      <c r="F244" s="78"/>
      <c r="G244" s="78"/>
      <c r="H244" s="78"/>
      <c r="I244" s="78"/>
      <c r="J244" s="78"/>
      <c r="K244" s="78"/>
      <c r="L244" s="78"/>
      <c r="M244" s="78"/>
      <c r="N244" s="78"/>
      <c r="O244" s="95"/>
      <c r="P244" s="78"/>
      <c r="Q244" s="78"/>
    </row>
    <row r="245" spans="1:17" x14ac:dyDescent="0.2">
      <c r="A245" s="96"/>
      <c r="B245" s="96"/>
      <c r="C245" s="96"/>
      <c r="D245" s="94"/>
      <c r="E245" s="94"/>
      <c r="F245" s="78"/>
      <c r="G245" s="78"/>
      <c r="H245" s="78"/>
      <c r="I245" s="78"/>
      <c r="J245" s="78"/>
      <c r="K245" s="78"/>
      <c r="L245" s="78"/>
      <c r="M245" s="78"/>
      <c r="N245" s="78"/>
      <c r="O245" s="95"/>
      <c r="P245" s="78"/>
      <c r="Q245" s="78"/>
    </row>
    <row r="246" spans="1:17" x14ac:dyDescent="0.2">
      <c r="A246" s="96"/>
      <c r="B246" s="96"/>
      <c r="C246" s="96"/>
      <c r="D246" s="94"/>
      <c r="E246" s="94"/>
      <c r="F246" s="78"/>
      <c r="G246" s="78"/>
      <c r="H246" s="78"/>
      <c r="I246" s="78"/>
      <c r="J246" s="78"/>
      <c r="K246" s="78"/>
      <c r="L246" s="78"/>
      <c r="M246" s="78"/>
      <c r="N246" s="78"/>
      <c r="O246" s="95"/>
      <c r="P246" s="78"/>
      <c r="Q246" s="78"/>
    </row>
    <row r="247" spans="1:17" x14ac:dyDescent="0.2">
      <c r="A247" s="96"/>
      <c r="B247" s="96"/>
      <c r="C247" s="96"/>
      <c r="D247" s="94"/>
      <c r="E247" s="94"/>
      <c r="F247" s="78"/>
      <c r="G247" s="78"/>
      <c r="H247" s="78"/>
      <c r="I247" s="78"/>
      <c r="J247" s="78"/>
      <c r="K247" s="78"/>
      <c r="L247" s="78"/>
      <c r="M247" s="78"/>
      <c r="N247" s="78"/>
      <c r="O247" s="95"/>
      <c r="P247" s="78"/>
      <c r="Q247" s="78"/>
    </row>
    <row r="248" spans="1:17" x14ac:dyDescent="0.2">
      <c r="A248" s="96"/>
      <c r="B248" s="96"/>
      <c r="C248" s="96"/>
      <c r="D248" s="94"/>
      <c r="E248" s="94"/>
      <c r="F248" s="78"/>
      <c r="G248" s="78"/>
      <c r="H248" s="78"/>
      <c r="I248" s="78"/>
      <c r="J248" s="78"/>
      <c r="K248" s="78"/>
      <c r="L248" s="78"/>
      <c r="M248" s="78"/>
      <c r="N248" s="78"/>
      <c r="O248" s="95"/>
      <c r="P248" s="78"/>
      <c r="Q248" s="78"/>
    </row>
    <row r="249" spans="1:17" x14ac:dyDescent="0.2">
      <c r="A249" s="96"/>
      <c r="B249" s="96"/>
      <c r="C249" s="96"/>
      <c r="D249" s="94"/>
      <c r="E249" s="94"/>
      <c r="F249" s="78"/>
      <c r="G249" s="78"/>
      <c r="H249" s="78"/>
      <c r="I249" s="78"/>
      <c r="J249" s="78"/>
      <c r="K249" s="78"/>
      <c r="L249" s="78"/>
      <c r="M249" s="78"/>
      <c r="N249" s="78"/>
      <c r="O249" s="95"/>
      <c r="P249" s="78"/>
      <c r="Q249" s="78"/>
    </row>
    <row r="250" spans="1:17" x14ac:dyDescent="0.2">
      <c r="A250" s="96"/>
      <c r="B250" s="96"/>
      <c r="C250" s="96"/>
      <c r="D250" s="94"/>
      <c r="E250" s="94"/>
      <c r="F250" s="78"/>
      <c r="G250" s="78"/>
      <c r="H250" s="78"/>
      <c r="I250" s="78"/>
      <c r="J250" s="78"/>
      <c r="K250" s="78"/>
      <c r="L250" s="78"/>
      <c r="M250" s="78"/>
      <c r="N250" s="78"/>
      <c r="O250" s="95"/>
      <c r="P250" s="78"/>
      <c r="Q250" s="78"/>
    </row>
    <row r="251" spans="1:17" x14ac:dyDescent="0.2">
      <c r="A251" s="96"/>
      <c r="B251" s="96"/>
      <c r="C251" s="96"/>
      <c r="D251" s="94"/>
      <c r="E251" s="94"/>
      <c r="F251" s="78"/>
      <c r="G251" s="78"/>
      <c r="H251" s="78"/>
      <c r="I251" s="78"/>
      <c r="J251" s="78"/>
      <c r="K251" s="78"/>
      <c r="L251" s="78"/>
      <c r="M251" s="78"/>
      <c r="N251" s="78"/>
      <c r="O251" s="95"/>
      <c r="P251" s="78"/>
      <c r="Q251" s="78"/>
    </row>
    <row r="252" spans="1:17" x14ac:dyDescent="0.2">
      <c r="A252" s="96"/>
      <c r="B252" s="96"/>
      <c r="C252" s="96"/>
      <c r="D252" s="94"/>
      <c r="E252" s="94"/>
      <c r="F252" s="78"/>
      <c r="G252" s="78"/>
      <c r="H252" s="78"/>
      <c r="I252" s="78"/>
      <c r="J252" s="78"/>
      <c r="K252" s="78"/>
      <c r="L252" s="78"/>
      <c r="M252" s="78"/>
      <c r="N252" s="78"/>
      <c r="O252" s="95"/>
      <c r="P252" s="78"/>
      <c r="Q252" s="78"/>
    </row>
    <row r="253" spans="1:17" x14ac:dyDescent="0.2">
      <c r="A253" s="96"/>
      <c r="B253" s="96"/>
      <c r="C253" s="96"/>
      <c r="D253" s="94"/>
      <c r="E253" s="94"/>
      <c r="F253" s="78"/>
      <c r="G253" s="78"/>
      <c r="H253" s="78"/>
      <c r="I253" s="78"/>
      <c r="J253" s="78"/>
      <c r="K253" s="78"/>
      <c r="L253" s="78"/>
      <c r="M253" s="78"/>
      <c r="N253" s="78"/>
      <c r="O253" s="95"/>
      <c r="P253" s="78"/>
      <c r="Q253" s="78"/>
    </row>
    <row r="254" spans="1:17" x14ac:dyDescent="0.2">
      <c r="A254" s="96"/>
      <c r="B254" s="96"/>
      <c r="C254" s="96"/>
      <c r="D254" s="94"/>
      <c r="E254" s="94"/>
      <c r="F254" s="78"/>
      <c r="G254" s="78"/>
      <c r="H254" s="78"/>
      <c r="I254" s="78"/>
      <c r="J254" s="78"/>
      <c r="K254" s="78"/>
      <c r="L254" s="78"/>
      <c r="M254" s="78"/>
      <c r="N254" s="78"/>
      <c r="O254" s="95"/>
      <c r="P254" s="78"/>
      <c r="Q254" s="78"/>
    </row>
    <row r="255" spans="1:17" x14ac:dyDescent="0.2">
      <c r="A255" s="96"/>
      <c r="B255" s="96"/>
      <c r="C255" s="96"/>
      <c r="D255" s="94"/>
      <c r="E255" s="94"/>
      <c r="F255" s="78"/>
      <c r="G255" s="78"/>
      <c r="H255" s="78"/>
      <c r="I255" s="78"/>
      <c r="J255" s="78"/>
      <c r="K255" s="78"/>
      <c r="L255" s="78"/>
      <c r="M255" s="78"/>
      <c r="N255" s="78"/>
      <c r="O255" s="95"/>
      <c r="P255" s="78"/>
      <c r="Q255" s="78"/>
    </row>
    <row r="256" spans="1:17" x14ac:dyDescent="0.2">
      <c r="A256" s="96"/>
      <c r="B256" s="96"/>
      <c r="C256" s="96"/>
      <c r="D256" s="94"/>
      <c r="E256" s="94"/>
      <c r="F256" s="78"/>
      <c r="G256" s="78"/>
      <c r="H256" s="78"/>
      <c r="I256" s="78"/>
      <c r="J256" s="78"/>
      <c r="K256" s="78"/>
      <c r="L256" s="78"/>
      <c r="M256" s="78"/>
      <c r="N256" s="78"/>
      <c r="O256" s="95"/>
      <c r="P256" s="78"/>
      <c r="Q256" s="78"/>
    </row>
    <row r="257" spans="1:17" x14ac:dyDescent="0.2">
      <c r="A257" s="96"/>
      <c r="B257" s="96"/>
      <c r="C257" s="96"/>
      <c r="D257" s="94"/>
      <c r="E257" s="94"/>
      <c r="F257" s="78"/>
      <c r="G257" s="78"/>
      <c r="H257" s="78"/>
      <c r="I257" s="78"/>
      <c r="J257" s="78"/>
      <c r="K257" s="78"/>
      <c r="L257" s="78"/>
      <c r="M257" s="78"/>
      <c r="N257" s="78"/>
      <c r="O257" s="95"/>
      <c r="P257" s="78"/>
      <c r="Q257" s="78"/>
    </row>
    <row r="258" spans="1:17" x14ac:dyDescent="0.2">
      <c r="A258" s="96"/>
      <c r="B258" s="96"/>
      <c r="C258" s="96"/>
      <c r="D258" s="94"/>
      <c r="E258" s="94"/>
      <c r="F258" s="78"/>
      <c r="G258" s="78"/>
      <c r="H258" s="78"/>
      <c r="I258" s="78"/>
      <c r="J258" s="78"/>
      <c r="K258" s="78"/>
      <c r="L258" s="78"/>
      <c r="M258" s="78"/>
      <c r="N258" s="78"/>
      <c r="O258" s="95"/>
      <c r="P258" s="78"/>
      <c r="Q258" s="78"/>
    </row>
    <row r="259" spans="1:17" x14ac:dyDescent="0.2">
      <c r="A259" s="96"/>
      <c r="B259" s="96"/>
      <c r="C259" s="96"/>
      <c r="D259" s="94"/>
      <c r="E259" s="94"/>
      <c r="F259" s="78"/>
      <c r="G259" s="78"/>
      <c r="H259" s="78"/>
      <c r="I259" s="78"/>
      <c r="J259" s="78"/>
      <c r="K259" s="78"/>
      <c r="L259" s="78"/>
      <c r="M259" s="78"/>
      <c r="N259" s="78"/>
      <c r="O259" s="95"/>
      <c r="P259" s="78"/>
      <c r="Q259" s="78"/>
    </row>
    <row r="260" spans="1:17" x14ac:dyDescent="0.2">
      <c r="A260" s="96"/>
      <c r="B260" s="96"/>
      <c r="C260" s="96"/>
      <c r="D260" s="94"/>
      <c r="E260" s="94"/>
      <c r="F260" s="78"/>
      <c r="G260" s="78"/>
      <c r="H260" s="78"/>
      <c r="I260" s="78"/>
      <c r="J260" s="78"/>
      <c r="K260" s="78"/>
      <c r="L260" s="78"/>
      <c r="M260" s="78"/>
      <c r="N260" s="78"/>
      <c r="O260" s="95"/>
      <c r="P260" s="78"/>
      <c r="Q260" s="78"/>
    </row>
    <row r="261" spans="1:17" x14ac:dyDescent="0.2">
      <c r="A261" s="96"/>
      <c r="B261" s="96"/>
      <c r="C261" s="96"/>
      <c r="D261" s="94"/>
      <c r="E261" s="94"/>
      <c r="F261" s="78"/>
      <c r="G261" s="78"/>
      <c r="H261" s="78"/>
      <c r="I261" s="78"/>
      <c r="J261" s="78"/>
      <c r="K261" s="78"/>
      <c r="L261" s="78"/>
      <c r="M261" s="78"/>
      <c r="N261" s="78"/>
      <c r="O261" s="95"/>
      <c r="P261" s="78"/>
      <c r="Q261" s="78"/>
    </row>
    <row r="262" spans="1:17" x14ac:dyDescent="0.2">
      <c r="A262" s="96"/>
      <c r="B262" s="96"/>
      <c r="C262" s="96"/>
      <c r="D262" s="94"/>
      <c r="E262" s="94"/>
      <c r="F262" s="78"/>
      <c r="G262" s="78"/>
      <c r="H262" s="78"/>
      <c r="I262" s="78"/>
      <c r="J262" s="78"/>
      <c r="K262" s="78"/>
      <c r="L262" s="78"/>
      <c r="M262" s="78"/>
      <c r="N262" s="78"/>
      <c r="O262" s="95"/>
      <c r="P262" s="78"/>
      <c r="Q262" s="78"/>
    </row>
    <row r="263" spans="1:17" x14ac:dyDescent="0.2">
      <c r="A263" s="96"/>
      <c r="B263" s="96"/>
      <c r="C263" s="96"/>
      <c r="D263" s="94"/>
      <c r="E263" s="94"/>
      <c r="F263" s="78"/>
      <c r="G263" s="78"/>
      <c r="H263" s="78"/>
      <c r="I263" s="78"/>
      <c r="J263" s="78"/>
      <c r="K263" s="78"/>
      <c r="L263" s="78"/>
      <c r="M263" s="78"/>
      <c r="N263" s="78"/>
      <c r="O263" s="95"/>
      <c r="P263" s="78"/>
      <c r="Q263" s="78"/>
    </row>
    <row r="264" spans="1:17" x14ac:dyDescent="0.2">
      <c r="A264" s="96"/>
      <c r="B264" s="96"/>
      <c r="C264" s="96"/>
      <c r="D264" s="94"/>
      <c r="E264" s="94"/>
      <c r="F264" s="78"/>
      <c r="G264" s="78"/>
      <c r="H264" s="78"/>
      <c r="I264" s="78"/>
      <c r="J264" s="78"/>
      <c r="K264" s="78"/>
      <c r="L264" s="78"/>
      <c r="M264" s="78"/>
      <c r="N264" s="78"/>
      <c r="O264" s="95"/>
      <c r="P264" s="78"/>
      <c r="Q264" s="78"/>
    </row>
    <row r="265" spans="1:17" x14ac:dyDescent="0.2">
      <c r="A265" s="96"/>
      <c r="B265" s="96"/>
      <c r="C265" s="96"/>
      <c r="D265" s="94"/>
      <c r="E265" s="94"/>
      <c r="F265" s="78"/>
      <c r="G265" s="78"/>
      <c r="H265" s="78"/>
      <c r="I265" s="78"/>
      <c r="J265" s="78"/>
      <c r="K265" s="78"/>
      <c r="L265" s="78"/>
      <c r="M265" s="78"/>
      <c r="N265" s="78"/>
      <c r="O265" s="95"/>
      <c r="P265" s="78"/>
      <c r="Q265" s="78"/>
    </row>
    <row r="266" spans="1:17" x14ac:dyDescent="0.2">
      <c r="A266" s="96"/>
      <c r="B266" s="96"/>
      <c r="C266" s="96"/>
      <c r="D266" s="94"/>
      <c r="E266" s="94"/>
      <c r="F266" s="78"/>
      <c r="G266" s="78"/>
      <c r="H266" s="78"/>
      <c r="I266" s="78"/>
      <c r="J266" s="78"/>
      <c r="K266" s="78"/>
      <c r="L266" s="78"/>
      <c r="M266" s="78"/>
      <c r="N266" s="78"/>
      <c r="O266" s="95"/>
      <c r="P266" s="78"/>
      <c r="Q266" s="78"/>
    </row>
    <row r="267" spans="1:17" x14ac:dyDescent="0.2">
      <c r="A267" s="96"/>
      <c r="B267" s="96"/>
      <c r="C267" s="96"/>
      <c r="D267" s="94"/>
      <c r="E267" s="94"/>
      <c r="F267" s="78"/>
      <c r="G267" s="78"/>
      <c r="H267" s="78"/>
      <c r="I267" s="78"/>
      <c r="J267" s="78"/>
      <c r="K267" s="78"/>
      <c r="L267" s="78"/>
      <c r="M267" s="78"/>
      <c r="N267" s="78"/>
      <c r="O267" s="95"/>
      <c r="P267" s="78"/>
      <c r="Q267" s="78"/>
    </row>
    <row r="268" spans="1:17" x14ac:dyDescent="0.2">
      <c r="A268" s="96"/>
      <c r="B268" s="96"/>
      <c r="C268" s="96"/>
      <c r="D268" s="94"/>
      <c r="E268" s="94"/>
      <c r="F268" s="78"/>
      <c r="G268" s="78"/>
      <c r="H268" s="78"/>
      <c r="I268" s="78"/>
      <c r="J268" s="78"/>
      <c r="K268" s="78"/>
      <c r="L268" s="78"/>
      <c r="M268" s="78"/>
      <c r="N268" s="78"/>
      <c r="O268" s="95"/>
      <c r="P268" s="78"/>
      <c r="Q268" s="78"/>
    </row>
    <row r="269" spans="1:17" x14ac:dyDescent="0.2">
      <c r="A269" s="96"/>
      <c r="B269" s="96"/>
      <c r="C269" s="96"/>
      <c r="D269" s="94"/>
      <c r="E269" s="94"/>
      <c r="F269" s="78"/>
      <c r="G269" s="78"/>
      <c r="H269" s="78"/>
      <c r="I269" s="78"/>
      <c r="J269" s="78"/>
      <c r="K269" s="78"/>
      <c r="L269" s="78"/>
      <c r="M269" s="78"/>
      <c r="N269" s="78"/>
      <c r="O269" s="95"/>
      <c r="P269" s="78"/>
      <c r="Q269" s="78"/>
    </row>
    <row r="270" spans="1:17" x14ac:dyDescent="0.2">
      <c r="A270" s="96"/>
      <c r="B270" s="96"/>
      <c r="C270" s="96"/>
      <c r="D270" s="94"/>
      <c r="E270" s="94"/>
      <c r="F270" s="78"/>
      <c r="G270" s="78"/>
      <c r="H270" s="78"/>
      <c r="I270" s="78"/>
      <c r="J270" s="78"/>
      <c r="K270" s="78"/>
      <c r="L270" s="78"/>
      <c r="M270" s="78"/>
      <c r="N270" s="78"/>
      <c r="O270" s="95"/>
      <c r="P270" s="78"/>
      <c r="Q270" s="78"/>
    </row>
    <row r="271" spans="1:17" x14ac:dyDescent="0.2">
      <c r="A271" s="96"/>
      <c r="B271" s="96"/>
      <c r="C271" s="96"/>
      <c r="D271" s="94"/>
      <c r="E271" s="94"/>
      <c r="F271" s="78"/>
      <c r="G271" s="78"/>
      <c r="H271" s="78"/>
      <c r="I271" s="78"/>
      <c r="J271" s="78"/>
      <c r="K271" s="78"/>
      <c r="L271" s="78"/>
      <c r="M271" s="78"/>
      <c r="N271" s="78"/>
      <c r="O271" s="95"/>
      <c r="P271" s="78"/>
      <c r="Q271" s="78"/>
    </row>
    <row r="272" spans="1:17" x14ac:dyDescent="0.2">
      <c r="A272" s="96"/>
      <c r="B272" s="96"/>
      <c r="C272" s="96"/>
      <c r="D272" s="94"/>
      <c r="E272" s="94"/>
      <c r="F272" s="78"/>
      <c r="G272" s="78"/>
      <c r="H272" s="78"/>
      <c r="I272" s="78"/>
      <c r="J272" s="78"/>
      <c r="K272" s="78"/>
      <c r="L272" s="78"/>
      <c r="M272" s="78"/>
      <c r="N272" s="78"/>
      <c r="O272" s="95"/>
      <c r="P272" s="78"/>
      <c r="Q272" s="78"/>
    </row>
    <row r="273" spans="1:17" x14ac:dyDescent="0.2">
      <c r="A273" s="96"/>
      <c r="B273" s="96"/>
      <c r="C273" s="96"/>
      <c r="D273" s="94"/>
      <c r="E273" s="94"/>
      <c r="F273" s="78"/>
      <c r="G273" s="78"/>
      <c r="H273" s="78"/>
      <c r="I273" s="78"/>
      <c r="J273" s="78"/>
      <c r="K273" s="78"/>
      <c r="L273" s="78"/>
      <c r="M273" s="78"/>
      <c r="N273" s="78"/>
      <c r="O273" s="95"/>
      <c r="P273" s="78"/>
      <c r="Q273" s="78"/>
    </row>
    <row r="274" spans="1:17" x14ac:dyDescent="0.2">
      <c r="A274" s="96"/>
      <c r="B274" s="96"/>
      <c r="C274" s="96"/>
      <c r="D274" s="94"/>
      <c r="E274" s="94"/>
      <c r="F274" s="78"/>
      <c r="G274" s="78"/>
      <c r="H274" s="78"/>
      <c r="I274" s="78"/>
      <c r="J274" s="78"/>
      <c r="K274" s="78"/>
      <c r="L274" s="78"/>
      <c r="M274" s="78"/>
      <c r="N274" s="78"/>
      <c r="O274" s="95"/>
      <c r="P274" s="78"/>
      <c r="Q274" s="78"/>
    </row>
    <row r="275" spans="1:17" x14ac:dyDescent="0.2">
      <c r="A275" s="96"/>
      <c r="B275" s="96"/>
      <c r="C275" s="96"/>
      <c r="D275" s="94"/>
      <c r="E275" s="94"/>
      <c r="F275" s="78"/>
      <c r="G275" s="78"/>
      <c r="H275" s="78"/>
      <c r="I275" s="78"/>
      <c r="J275" s="78"/>
      <c r="K275" s="78"/>
      <c r="L275" s="78"/>
      <c r="M275" s="78"/>
      <c r="N275" s="78"/>
      <c r="O275" s="95"/>
      <c r="P275" s="78"/>
      <c r="Q275" s="78"/>
    </row>
    <row r="276" spans="1:17" x14ac:dyDescent="0.2">
      <c r="A276" s="96"/>
      <c r="B276" s="96"/>
      <c r="C276" s="96"/>
      <c r="D276" s="94"/>
      <c r="E276" s="94"/>
      <c r="F276" s="78"/>
      <c r="G276" s="78"/>
      <c r="H276" s="78"/>
      <c r="I276" s="78"/>
      <c r="J276" s="78"/>
      <c r="K276" s="78"/>
      <c r="L276" s="78"/>
      <c r="M276" s="78"/>
      <c r="N276" s="78"/>
      <c r="O276" s="95"/>
      <c r="P276" s="78"/>
      <c r="Q276" s="78"/>
    </row>
    <row r="277" spans="1:17" x14ac:dyDescent="0.2">
      <c r="A277" s="96"/>
      <c r="B277" s="96"/>
      <c r="C277" s="96"/>
      <c r="D277" s="94"/>
      <c r="E277" s="94"/>
      <c r="F277" s="78"/>
      <c r="G277" s="78"/>
      <c r="H277" s="78"/>
      <c r="I277" s="78"/>
      <c r="J277" s="78"/>
      <c r="K277" s="78"/>
      <c r="L277" s="78"/>
      <c r="M277" s="78"/>
      <c r="N277" s="78"/>
      <c r="O277" s="95"/>
      <c r="P277" s="78"/>
      <c r="Q277" s="78"/>
    </row>
    <row r="278" spans="1:17" x14ac:dyDescent="0.2">
      <c r="A278" s="96"/>
      <c r="B278" s="96"/>
      <c r="C278" s="96"/>
      <c r="D278" s="94"/>
      <c r="E278" s="94"/>
      <c r="F278" s="78"/>
      <c r="G278" s="78"/>
      <c r="H278" s="78"/>
      <c r="I278" s="78"/>
      <c r="J278" s="78"/>
      <c r="K278" s="78"/>
      <c r="L278" s="78"/>
      <c r="M278" s="78"/>
      <c r="N278" s="78"/>
      <c r="O278" s="95"/>
      <c r="P278" s="78"/>
      <c r="Q278" s="78"/>
    </row>
    <row r="279" spans="1:17" x14ac:dyDescent="0.2">
      <c r="A279" s="96"/>
      <c r="B279" s="96"/>
      <c r="C279" s="96"/>
      <c r="D279" s="94"/>
      <c r="E279" s="94"/>
      <c r="F279" s="78"/>
      <c r="G279" s="78"/>
      <c r="H279" s="78"/>
      <c r="I279" s="78"/>
      <c r="J279" s="78"/>
      <c r="K279" s="78"/>
      <c r="L279" s="78"/>
      <c r="M279" s="78"/>
      <c r="N279" s="78"/>
      <c r="O279" s="95"/>
      <c r="P279" s="78"/>
      <c r="Q279" s="78"/>
    </row>
    <row r="280" spans="1:17" x14ac:dyDescent="0.2">
      <c r="A280" s="96"/>
      <c r="B280" s="96"/>
      <c r="C280" s="96"/>
      <c r="D280" s="94"/>
      <c r="E280" s="94"/>
      <c r="F280" s="78"/>
      <c r="G280" s="78"/>
      <c r="H280" s="78"/>
      <c r="I280" s="78"/>
      <c r="J280" s="78"/>
      <c r="K280" s="78"/>
      <c r="L280" s="78"/>
      <c r="M280" s="78"/>
      <c r="N280" s="78"/>
      <c r="O280" s="95"/>
      <c r="P280" s="78"/>
      <c r="Q280" s="78"/>
    </row>
    <row r="281" spans="1:17" x14ac:dyDescent="0.2">
      <c r="A281" s="96"/>
      <c r="B281" s="96"/>
      <c r="C281" s="96"/>
      <c r="D281" s="94"/>
      <c r="E281" s="94"/>
      <c r="F281" s="78"/>
      <c r="G281" s="78"/>
      <c r="H281" s="78"/>
      <c r="I281" s="78"/>
      <c r="J281" s="78"/>
      <c r="K281" s="78"/>
      <c r="L281" s="78"/>
      <c r="M281" s="78"/>
      <c r="N281" s="78"/>
      <c r="O281" s="95"/>
      <c r="P281" s="78"/>
      <c r="Q281" s="78"/>
    </row>
    <row r="282" spans="1:17" x14ac:dyDescent="0.2">
      <c r="A282" s="96"/>
      <c r="B282" s="96"/>
      <c r="C282" s="96"/>
      <c r="D282" s="94"/>
      <c r="E282" s="94"/>
      <c r="F282" s="78"/>
      <c r="G282" s="78"/>
      <c r="H282" s="78"/>
      <c r="I282" s="78"/>
      <c r="J282" s="78"/>
      <c r="K282" s="78"/>
      <c r="L282" s="78"/>
      <c r="M282" s="78"/>
      <c r="N282" s="78"/>
      <c r="O282" s="95"/>
      <c r="P282" s="78"/>
      <c r="Q282" s="78"/>
    </row>
    <row r="283" spans="1:17" x14ac:dyDescent="0.2">
      <c r="A283" s="96"/>
      <c r="B283" s="96"/>
      <c r="C283" s="96"/>
      <c r="D283" s="94"/>
      <c r="E283" s="94"/>
      <c r="F283" s="78"/>
      <c r="G283" s="78"/>
      <c r="H283" s="78"/>
      <c r="I283" s="78"/>
      <c r="J283" s="78"/>
      <c r="K283" s="78"/>
      <c r="L283" s="78"/>
      <c r="M283" s="78"/>
      <c r="N283" s="78"/>
      <c r="O283" s="95"/>
      <c r="P283" s="78"/>
      <c r="Q283" s="78"/>
    </row>
    <row r="284" spans="1:17" x14ac:dyDescent="0.2">
      <c r="A284" s="96"/>
      <c r="B284" s="96"/>
      <c r="C284" s="96"/>
      <c r="D284" s="94"/>
      <c r="E284" s="94"/>
      <c r="F284" s="78"/>
      <c r="G284" s="78"/>
      <c r="H284" s="78"/>
      <c r="I284" s="78"/>
      <c r="J284" s="78"/>
      <c r="K284" s="78"/>
      <c r="L284" s="78"/>
      <c r="M284" s="78"/>
      <c r="N284" s="78"/>
      <c r="O284" s="95"/>
      <c r="P284" s="78"/>
      <c r="Q284" s="78"/>
    </row>
    <row r="285" spans="1:17" x14ac:dyDescent="0.2">
      <c r="A285" s="96"/>
      <c r="B285" s="96"/>
      <c r="C285" s="96"/>
      <c r="D285" s="94"/>
      <c r="E285" s="94"/>
      <c r="F285" s="78"/>
      <c r="G285" s="78"/>
      <c r="H285" s="78"/>
      <c r="I285" s="78"/>
      <c r="J285" s="78"/>
      <c r="K285" s="78"/>
      <c r="L285" s="78"/>
      <c r="M285" s="78"/>
      <c r="N285" s="78"/>
      <c r="O285" s="95"/>
      <c r="P285" s="78"/>
      <c r="Q285" s="78"/>
    </row>
    <row r="286" spans="1:17" x14ac:dyDescent="0.2">
      <c r="A286" s="96"/>
      <c r="B286" s="96"/>
      <c r="C286" s="96"/>
      <c r="D286" s="94"/>
      <c r="E286" s="94"/>
      <c r="F286" s="78"/>
      <c r="G286" s="78"/>
      <c r="H286" s="78"/>
      <c r="I286" s="78"/>
      <c r="J286" s="78"/>
      <c r="K286" s="78"/>
      <c r="L286" s="78"/>
      <c r="M286" s="78"/>
      <c r="N286" s="78"/>
      <c r="O286" s="95"/>
      <c r="P286" s="78"/>
      <c r="Q286" s="78"/>
    </row>
    <row r="287" spans="1:17" x14ac:dyDescent="0.2">
      <c r="A287" s="96"/>
      <c r="B287" s="96"/>
      <c r="C287" s="96"/>
      <c r="D287" s="94"/>
      <c r="E287" s="94"/>
      <c r="F287" s="78"/>
      <c r="G287" s="78"/>
      <c r="H287" s="78"/>
      <c r="I287" s="78"/>
      <c r="J287" s="78"/>
      <c r="K287" s="78"/>
      <c r="L287" s="78"/>
      <c r="M287" s="78"/>
      <c r="N287" s="78"/>
      <c r="O287" s="95"/>
      <c r="P287" s="78"/>
      <c r="Q287" s="78"/>
    </row>
    <row r="288" spans="1:17" x14ac:dyDescent="0.2">
      <c r="A288" s="96"/>
      <c r="B288" s="96"/>
      <c r="C288" s="96"/>
      <c r="D288" s="94"/>
      <c r="E288" s="94"/>
      <c r="F288" s="78"/>
      <c r="G288" s="78"/>
      <c r="H288" s="78"/>
      <c r="I288" s="78"/>
      <c r="J288" s="78"/>
      <c r="K288" s="78"/>
      <c r="L288" s="78"/>
      <c r="M288" s="78"/>
      <c r="N288" s="78"/>
      <c r="O288" s="95"/>
      <c r="P288" s="78"/>
      <c r="Q288" s="78"/>
    </row>
    <row r="289" spans="1:17" x14ac:dyDescent="0.2">
      <c r="A289" s="96"/>
      <c r="B289" s="96"/>
      <c r="C289" s="96"/>
      <c r="D289" s="94"/>
      <c r="E289" s="94"/>
      <c r="F289" s="78"/>
      <c r="G289" s="78"/>
      <c r="H289" s="78"/>
      <c r="I289" s="78"/>
      <c r="J289" s="78"/>
      <c r="K289" s="78"/>
      <c r="L289" s="78"/>
      <c r="M289" s="78"/>
      <c r="N289" s="78"/>
      <c r="O289" s="95"/>
      <c r="P289" s="78"/>
      <c r="Q289" s="78"/>
    </row>
    <row r="290" spans="1:17" x14ac:dyDescent="0.2">
      <c r="A290" s="96"/>
      <c r="B290" s="96"/>
      <c r="C290" s="96"/>
      <c r="D290" s="94"/>
      <c r="E290" s="94"/>
      <c r="F290" s="78"/>
      <c r="G290" s="78"/>
      <c r="H290" s="78"/>
      <c r="I290" s="78"/>
      <c r="J290" s="78"/>
      <c r="K290" s="78"/>
      <c r="L290" s="78"/>
      <c r="M290" s="78"/>
      <c r="N290" s="78"/>
      <c r="O290" s="95"/>
      <c r="P290" s="78"/>
      <c r="Q290" s="78"/>
    </row>
    <row r="291" spans="1:17" x14ac:dyDescent="0.2">
      <c r="A291" s="96"/>
      <c r="B291" s="96"/>
      <c r="C291" s="96"/>
      <c r="D291" s="94"/>
      <c r="E291" s="94"/>
      <c r="F291" s="78"/>
      <c r="G291" s="78"/>
      <c r="H291" s="78"/>
      <c r="I291" s="78"/>
      <c r="J291" s="78"/>
      <c r="K291" s="78"/>
      <c r="L291" s="78"/>
      <c r="M291" s="78"/>
      <c r="N291" s="78"/>
      <c r="O291" s="95"/>
      <c r="P291" s="78"/>
      <c r="Q291" s="78"/>
    </row>
    <row r="292" spans="1:17" x14ac:dyDescent="0.2">
      <c r="A292" s="96"/>
      <c r="B292" s="96"/>
      <c r="C292" s="96"/>
      <c r="D292" s="94"/>
      <c r="E292" s="94"/>
      <c r="F292" s="78"/>
      <c r="G292" s="78"/>
      <c r="H292" s="78"/>
      <c r="I292" s="78"/>
      <c r="J292" s="78"/>
      <c r="K292" s="78"/>
      <c r="L292" s="78"/>
      <c r="M292" s="78"/>
      <c r="N292" s="78"/>
      <c r="O292" s="95"/>
      <c r="P292" s="78"/>
      <c r="Q292" s="78"/>
    </row>
    <row r="293" spans="1:17" x14ac:dyDescent="0.2">
      <c r="A293" s="96"/>
      <c r="B293" s="96"/>
      <c r="C293" s="96"/>
      <c r="D293" s="94"/>
      <c r="E293" s="94"/>
      <c r="F293" s="78"/>
      <c r="G293" s="78"/>
      <c r="H293" s="78"/>
      <c r="I293" s="78"/>
      <c r="J293" s="78"/>
      <c r="K293" s="78"/>
      <c r="L293" s="78"/>
      <c r="M293" s="78"/>
      <c r="N293" s="78"/>
      <c r="O293" s="95"/>
      <c r="P293" s="78"/>
      <c r="Q293" s="78"/>
    </row>
    <row r="294" spans="1:17" x14ac:dyDescent="0.2">
      <c r="A294" s="96"/>
      <c r="B294" s="96"/>
      <c r="C294" s="96"/>
      <c r="D294" s="94"/>
      <c r="E294" s="94"/>
      <c r="F294" s="78"/>
      <c r="G294" s="78"/>
      <c r="H294" s="78"/>
      <c r="I294" s="78"/>
      <c r="J294" s="78"/>
      <c r="K294" s="78"/>
      <c r="L294" s="78"/>
      <c r="M294" s="78"/>
      <c r="N294" s="78"/>
      <c r="O294" s="95"/>
      <c r="P294" s="78"/>
      <c r="Q294" s="78"/>
    </row>
    <row r="295" spans="1:17" x14ac:dyDescent="0.2">
      <c r="A295" s="96"/>
      <c r="B295" s="96"/>
      <c r="C295" s="96"/>
      <c r="D295" s="94"/>
      <c r="E295" s="94"/>
      <c r="F295" s="78"/>
      <c r="G295" s="78"/>
      <c r="H295" s="78"/>
      <c r="I295" s="78"/>
      <c r="J295" s="78"/>
      <c r="K295" s="78"/>
      <c r="L295" s="78"/>
      <c r="M295" s="78"/>
      <c r="N295" s="78"/>
      <c r="O295" s="95"/>
      <c r="P295" s="78"/>
      <c r="Q295" s="78"/>
    </row>
    <row r="296" spans="1:17" x14ac:dyDescent="0.2">
      <c r="A296" s="96"/>
      <c r="B296" s="96"/>
      <c r="C296" s="96"/>
      <c r="D296" s="94"/>
      <c r="E296" s="94"/>
      <c r="F296" s="78"/>
      <c r="G296" s="78"/>
      <c r="H296" s="78"/>
      <c r="I296" s="78"/>
      <c r="J296" s="78"/>
      <c r="K296" s="78"/>
      <c r="L296" s="78"/>
      <c r="M296" s="78"/>
      <c r="N296" s="78"/>
      <c r="O296" s="95"/>
      <c r="P296" s="78"/>
      <c r="Q296" s="78"/>
    </row>
    <row r="297" spans="1:17" x14ac:dyDescent="0.2">
      <c r="A297" s="96"/>
      <c r="B297" s="96"/>
      <c r="C297" s="96"/>
      <c r="D297" s="94"/>
      <c r="E297" s="94"/>
      <c r="F297" s="78"/>
      <c r="G297" s="78"/>
      <c r="H297" s="78"/>
      <c r="I297" s="78"/>
      <c r="J297" s="78"/>
      <c r="K297" s="78"/>
      <c r="L297" s="78"/>
      <c r="M297" s="78"/>
      <c r="N297" s="78"/>
      <c r="O297" s="95"/>
      <c r="P297" s="78"/>
      <c r="Q297" s="78"/>
    </row>
    <row r="298" spans="1:17" x14ac:dyDescent="0.2">
      <c r="A298" s="96"/>
      <c r="B298" s="96"/>
      <c r="C298" s="96"/>
      <c r="D298" s="94"/>
      <c r="E298" s="94"/>
      <c r="F298" s="78"/>
      <c r="G298" s="78"/>
      <c r="H298" s="78"/>
      <c r="I298" s="78"/>
      <c r="J298" s="78"/>
      <c r="K298" s="78"/>
      <c r="L298" s="78"/>
      <c r="M298" s="78"/>
      <c r="N298" s="78"/>
      <c r="O298" s="95"/>
      <c r="P298" s="78"/>
      <c r="Q298" s="78"/>
    </row>
    <row r="299" spans="1:17" x14ac:dyDescent="0.2">
      <c r="A299" s="96"/>
      <c r="B299" s="96"/>
      <c r="C299" s="96"/>
      <c r="D299" s="94"/>
      <c r="E299" s="94"/>
      <c r="F299" s="78"/>
      <c r="G299" s="78"/>
      <c r="H299" s="78"/>
      <c r="I299" s="78"/>
      <c r="J299" s="78"/>
      <c r="K299" s="78"/>
      <c r="L299" s="78"/>
      <c r="M299" s="78"/>
      <c r="N299" s="78"/>
      <c r="O299" s="95"/>
      <c r="P299" s="78"/>
      <c r="Q299" s="78"/>
    </row>
    <row r="300" spans="1:17" x14ac:dyDescent="0.2">
      <c r="A300" s="96"/>
      <c r="B300" s="96"/>
      <c r="C300" s="96"/>
      <c r="D300" s="94"/>
      <c r="E300" s="94"/>
      <c r="F300" s="78"/>
      <c r="G300" s="78"/>
      <c r="H300" s="78"/>
      <c r="I300" s="78"/>
      <c r="J300" s="78"/>
      <c r="K300" s="78"/>
      <c r="L300" s="78"/>
      <c r="M300" s="78"/>
      <c r="N300" s="78"/>
      <c r="O300" s="95"/>
      <c r="P300" s="78"/>
      <c r="Q300" s="78"/>
    </row>
    <row r="301" spans="1:17" x14ac:dyDescent="0.2">
      <c r="A301" s="96"/>
      <c r="B301" s="96"/>
      <c r="C301" s="96"/>
      <c r="D301" s="94"/>
      <c r="E301" s="94"/>
      <c r="F301" s="78"/>
      <c r="G301" s="78"/>
      <c r="H301" s="78"/>
      <c r="I301" s="78"/>
      <c r="J301" s="78"/>
      <c r="K301" s="78"/>
      <c r="L301" s="78"/>
      <c r="M301" s="78"/>
      <c r="N301" s="78"/>
      <c r="O301" s="95"/>
      <c r="P301" s="78"/>
      <c r="Q301" s="78"/>
    </row>
    <row r="302" spans="1:17" x14ac:dyDescent="0.2">
      <c r="A302" s="96"/>
      <c r="B302" s="96"/>
      <c r="C302" s="96"/>
      <c r="D302" s="94"/>
      <c r="E302" s="94"/>
      <c r="F302" s="78"/>
      <c r="G302" s="78"/>
      <c r="H302" s="78"/>
      <c r="I302" s="78"/>
      <c r="J302" s="78"/>
      <c r="K302" s="78"/>
      <c r="L302" s="78"/>
      <c r="M302" s="78"/>
      <c r="N302" s="78"/>
      <c r="O302" s="95"/>
      <c r="P302" s="78"/>
      <c r="Q302" s="78"/>
    </row>
    <row r="303" spans="1:17" x14ac:dyDescent="0.2">
      <c r="A303" s="96"/>
      <c r="B303" s="96"/>
      <c r="C303" s="96"/>
      <c r="D303" s="94"/>
      <c r="E303" s="94"/>
      <c r="F303" s="78"/>
      <c r="G303" s="78"/>
      <c r="H303" s="78"/>
      <c r="I303" s="78"/>
      <c r="J303" s="78"/>
      <c r="K303" s="78"/>
      <c r="L303" s="78"/>
      <c r="M303" s="78"/>
      <c r="N303" s="78"/>
      <c r="O303" s="95"/>
      <c r="P303" s="78"/>
      <c r="Q303" s="78"/>
    </row>
    <row r="304" spans="1:17" x14ac:dyDescent="0.2">
      <c r="A304" s="96"/>
      <c r="B304" s="96"/>
      <c r="C304" s="96"/>
      <c r="D304" s="94"/>
      <c r="E304" s="94"/>
      <c r="F304" s="78"/>
      <c r="G304" s="78"/>
      <c r="H304" s="78"/>
      <c r="I304" s="78"/>
      <c r="J304" s="78"/>
      <c r="K304" s="78"/>
      <c r="L304" s="78"/>
      <c r="M304" s="78"/>
      <c r="N304" s="78"/>
      <c r="O304" s="95"/>
      <c r="P304" s="78"/>
      <c r="Q304" s="78"/>
    </row>
    <row r="305" spans="1:17" x14ac:dyDescent="0.2">
      <c r="A305" s="96"/>
      <c r="B305" s="96"/>
      <c r="C305" s="96"/>
      <c r="D305" s="94"/>
      <c r="E305" s="94"/>
      <c r="F305" s="78"/>
      <c r="G305" s="78"/>
      <c r="H305" s="78"/>
      <c r="I305" s="78"/>
      <c r="J305" s="78"/>
      <c r="K305" s="78"/>
      <c r="L305" s="78"/>
      <c r="M305" s="78"/>
      <c r="N305" s="78"/>
      <c r="O305" s="95"/>
      <c r="P305" s="78"/>
      <c r="Q305" s="78"/>
    </row>
    <row r="306" spans="1:17" x14ac:dyDescent="0.2">
      <c r="A306" s="96"/>
      <c r="B306" s="96"/>
      <c r="C306" s="96"/>
      <c r="D306" s="94"/>
      <c r="E306" s="94"/>
      <c r="F306" s="78"/>
      <c r="G306" s="78"/>
      <c r="H306" s="78"/>
      <c r="I306" s="78"/>
      <c r="J306" s="78"/>
      <c r="K306" s="78"/>
      <c r="L306" s="78"/>
      <c r="M306" s="78"/>
      <c r="N306" s="78"/>
      <c r="O306" s="95"/>
      <c r="P306" s="78"/>
      <c r="Q306" s="78"/>
    </row>
    <row r="307" spans="1:17" x14ac:dyDescent="0.2">
      <c r="A307" s="96"/>
      <c r="B307" s="96"/>
      <c r="C307" s="96"/>
      <c r="D307" s="94"/>
      <c r="E307" s="94"/>
      <c r="F307" s="78"/>
      <c r="G307" s="78"/>
      <c r="H307" s="78"/>
      <c r="I307" s="78"/>
      <c r="J307" s="78"/>
      <c r="K307" s="78"/>
      <c r="L307" s="78"/>
      <c r="M307" s="78"/>
      <c r="N307" s="78"/>
      <c r="O307" s="95"/>
      <c r="P307" s="78"/>
      <c r="Q307" s="78"/>
    </row>
    <row r="308" spans="1:17" x14ac:dyDescent="0.2">
      <c r="A308" s="96"/>
      <c r="B308" s="96"/>
      <c r="C308" s="96"/>
      <c r="D308" s="94"/>
      <c r="E308" s="94"/>
      <c r="F308" s="78"/>
      <c r="G308" s="78"/>
      <c r="H308" s="78"/>
      <c r="I308" s="78"/>
      <c r="J308" s="78"/>
      <c r="K308" s="78"/>
      <c r="L308" s="78"/>
      <c r="M308" s="78"/>
      <c r="N308" s="78"/>
      <c r="O308" s="95"/>
      <c r="P308" s="78"/>
      <c r="Q308" s="78"/>
    </row>
    <row r="309" spans="1:17" x14ac:dyDescent="0.2">
      <c r="A309" s="96"/>
      <c r="B309" s="96"/>
      <c r="C309" s="96"/>
      <c r="D309" s="94"/>
      <c r="E309" s="94"/>
      <c r="F309" s="78"/>
      <c r="G309" s="78"/>
      <c r="H309" s="78"/>
      <c r="I309" s="78"/>
      <c r="J309" s="78"/>
      <c r="K309" s="78"/>
      <c r="L309" s="78"/>
      <c r="M309" s="78"/>
      <c r="N309" s="78"/>
      <c r="O309" s="95"/>
      <c r="P309" s="78"/>
      <c r="Q309" s="78"/>
    </row>
    <row r="310" spans="1:17" x14ac:dyDescent="0.2">
      <c r="A310" s="96"/>
      <c r="B310" s="96"/>
      <c r="C310" s="96"/>
      <c r="D310" s="94"/>
      <c r="E310" s="94"/>
      <c r="F310" s="78"/>
      <c r="G310" s="78"/>
      <c r="H310" s="78"/>
      <c r="I310" s="78"/>
      <c r="J310" s="78"/>
      <c r="K310" s="78"/>
      <c r="L310" s="78"/>
      <c r="M310" s="78"/>
      <c r="N310" s="78"/>
      <c r="O310" s="95"/>
      <c r="P310" s="78"/>
      <c r="Q310" s="78"/>
    </row>
    <row r="311" spans="1:17" x14ac:dyDescent="0.2">
      <c r="A311" s="96"/>
      <c r="B311" s="96"/>
      <c r="C311" s="96"/>
      <c r="D311" s="94"/>
      <c r="E311" s="94"/>
      <c r="F311" s="78"/>
      <c r="G311" s="78"/>
      <c r="H311" s="78"/>
      <c r="I311" s="78"/>
      <c r="J311" s="78"/>
      <c r="K311" s="78"/>
      <c r="L311" s="78"/>
      <c r="M311" s="78"/>
      <c r="N311" s="78"/>
      <c r="O311" s="95"/>
      <c r="P311" s="78"/>
      <c r="Q311" s="78"/>
    </row>
    <row r="312" spans="1:17" x14ac:dyDescent="0.2">
      <c r="A312" s="96"/>
      <c r="B312" s="96"/>
      <c r="C312" s="96"/>
      <c r="D312" s="94"/>
      <c r="E312" s="94"/>
      <c r="F312" s="78"/>
      <c r="G312" s="78"/>
      <c r="H312" s="78"/>
      <c r="I312" s="78"/>
      <c r="J312" s="78"/>
      <c r="K312" s="78"/>
      <c r="L312" s="78"/>
      <c r="M312" s="78"/>
      <c r="N312" s="78"/>
      <c r="O312" s="95"/>
      <c r="P312" s="78"/>
      <c r="Q312" s="78"/>
    </row>
    <row r="313" spans="1:17" x14ac:dyDescent="0.2">
      <c r="A313" s="96"/>
      <c r="B313" s="96"/>
      <c r="C313" s="96"/>
      <c r="D313" s="94"/>
      <c r="E313" s="94"/>
      <c r="F313" s="78"/>
      <c r="G313" s="78"/>
      <c r="H313" s="78"/>
      <c r="I313" s="78"/>
      <c r="J313" s="78"/>
      <c r="K313" s="78"/>
      <c r="L313" s="78"/>
      <c r="M313" s="78"/>
      <c r="N313" s="78"/>
      <c r="O313" s="95"/>
      <c r="P313" s="78"/>
      <c r="Q313" s="78"/>
    </row>
    <row r="314" spans="1:17" x14ac:dyDescent="0.2">
      <c r="A314" s="96"/>
      <c r="B314" s="96"/>
      <c r="C314" s="96"/>
      <c r="D314" s="94"/>
      <c r="E314" s="94"/>
      <c r="F314" s="78"/>
      <c r="G314" s="78"/>
      <c r="H314" s="78"/>
      <c r="I314" s="78"/>
      <c r="J314" s="78"/>
      <c r="K314" s="78"/>
      <c r="L314" s="78"/>
      <c r="M314" s="78"/>
      <c r="N314" s="78"/>
      <c r="O314" s="95"/>
      <c r="P314" s="78"/>
      <c r="Q314" s="78"/>
    </row>
    <row r="315" spans="1:17" x14ac:dyDescent="0.2">
      <c r="A315" s="96"/>
      <c r="B315" s="96"/>
      <c r="C315" s="96"/>
      <c r="D315" s="94"/>
      <c r="E315" s="94"/>
      <c r="F315" s="78"/>
      <c r="G315" s="78"/>
      <c r="H315" s="78"/>
      <c r="I315" s="78"/>
      <c r="J315" s="78"/>
      <c r="K315" s="78"/>
      <c r="L315" s="78"/>
      <c r="M315" s="78"/>
      <c r="N315" s="78"/>
      <c r="O315" s="95"/>
      <c r="P315" s="78"/>
      <c r="Q315" s="78"/>
    </row>
    <row r="316" spans="1:17" x14ac:dyDescent="0.2">
      <c r="A316" s="96"/>
      <c r="B316" s="96"/>
      <c r="C316" s="96"/>
      <c r="D316" s="94"/>
      <c r="E316" s="94"/>
      <c r="F316" s="78"/>
      <c r="G316" s="78"/>
      <c r="H316" s="78"/>
      <c r="I316" s="78"/>
      <c r="J316" s="78"/>
      <c r="K316" s="78"/>
      <c r="L316" s="78"/>
      <c r="M316" s="78"/>
      <c r="N316" s="78"/>
      <c r="O316" s="95"/>
      <c r="P316" s="78"/>
      <c r="Q316" s="78"/>
    </row>
    <row r="317" spans="1:17" x14ac:dyDescent="0.2">
      <c r="A317" s="96"/>
      <c r="B317" s="96"/>
      <c r="C317" s="96"/>
      <c r="D317" s="94"/>
      <c r="E317" s="94"/>
      <c r="F317" s="78"/>
      <c r="G317" s="78"/>
      <c r="H317" s="78"/>
      <c r="I317" s="78"/>
      <c r="J317" s="78"/>
      <c r="K317" s="78"/>
      <c r="L317" s="78"/>
      <c r="M317" s="78"/>
      <c r="N317" s="78"/>
      <c r="O317" s="95"/>
      <c r="P317" s="78"/>
      <c r="Q317" s="78"/>
    </row>
    <row r="318" spans="1:17" x14ac:dyDescent="0.2">
      <c r="A318" s="96"/>
      <c r="B318" s="96"/>
      <c r="C318" s="96"/>
      <c r="D318" s="94"/>
      <c r="E318" s="94"/>
      <c r="F318" s="78"/>
      <c r="G318" s="78"/>
      <c r="H318" s="78"/>
      <c r="I318" s="78"/>
      <c r="J318" s="78"/>
      <c r="K318" s="78"/>
      <c r="L318" s="78"/>
      <c r="M318" s="78"/>
      <c r="N318" s="78"/>
      <c r="O318" s="95"/>
      <c r="P318" s="78"/>
      <c r="Q318" s="78"/>
    </row>
    <row r="319" spans="1:17" x14ac:dyDescent="0.2">
      <c r="A319" s="96"/>
      <c r="B319" s="96"/>
      <c r="C319" s="96"/>
      <c r="D319" s="94"/>
      <c r="E319" s="94"/>
      <c r="F319" s="78"/>
      <c r="G319" s="78"/>
      <c r="H319" s="78"/>
      <c r="I319" s="78"/>
      <c r="J319" s="78"/>
      <c r="K319" s="78"/>
      <c r="L319" s="78"/>
      <c r="M319" s="78"/>
      <c r="N319" s="78"/>
      <c r="O319" s="95"/>
      <c r="P319" s="78"/>
      <c r="Q319" s="78"/>
    </row>
    <row r="320" spans="1:17" x14ac:dyDescent="0.2">
      <c r="A320" s="96"/>
      <c r="B320" s="96"/>
      <c r="C320" s="96"/>
      <c r="D320" s="94"/>
      <c r="E320" s="94"/>
      <c r="F320" s="78"/>
      <c r="G320" s="78"/>
      <c r="H320" s="78"/>
      <c r="I320" s="78"/>
      <c r="J320" s="78"/>
      <c r="K320" s="78"/>
      <c r="L320" s="78"/>
      <c r="M320" s="78"/>
      <c r="N320" s="78"/>
      <c r="O320" s="95"/>
      <c r="P320" s="78"/>
      <c r="Q320" s="78"/>
    </row>
    <row r="321" spans="1:17" x14ac:dyDescent="0.2">
      <c r="A321" s="96"/>
      <c r="B321" s="96"/>
      <c r="C321" s="96"/>
      <c r="D321" s="94"/>
      <c r="E321" s="94"/>
      <c r="F321" s="78"/>
      <c r="G321" s="78"/>
      <c r="H321" s="78"/>
      <c r="I321" s="78"/>
      <c r="J321" s="78"/>
      <c r="K321" s="78"/>
      <c r="L321" s="78"/>
      <c r="M321" s="78"/>
      <c r="N321" s="78"/>
      <c r="O321" s="95"/>
      <c r="P321" s="78"/>
      <c r="Q321" s="78"/>
    </row>
    <row r="322" spans="1:17" x14ac:dyDescent="0.2">
      <c r="A322" s="96"/>
      <c r="B322" s="96"/>
      <c r="C322" s="96"/>
      <c r="D322" s="94"/>
      <c r="E322" s="94"/>
      <c r="F322" s="78"/>
      <c r="G322" s="78"/>
      <c r="H322" s="78"/>
      <c r="I322" s="78"/>
      <c r="J322" s="78"/>
      <c r="K322" s="78"/>
      <c r="L322" s="78"/>
      <c r="M322" s="78"/>
      <c r="N322" s="78"/>
      <c r="O322" s="95"/>
      <c r="P322" s="78"/>
      <c r="Q322" s="78"/>
    </row>
    <row r="323" spans="1:17" x14ac:dyDescent="0.2">
      <c r="A323" s="96"/>
      <c r="B323" s="96"/>
      <c r="C323" s="96"/>
      <c r="D323" s="94"/>
      <c r="E323" s="94"/>
      <c r="F323" s="78"/>
      <c r="G323" s="78"/>
      <c r="H323" s="78"/>
      <c r="I323" s="78"/>
      <c r="J323" s="78"/>
      <c r="K323" s="78"/>
      <c r="L323" s="78"/>
      <c r="M323" s="78"/>
      <c r="N323" s="78"/>
      <c r="O323" s="95"/>
      <c r="P323" s="78"/>
      <c r="Q323" s="78"/>
    </row>
    <row r="324" spans="1:17" x14ac:dyDescent="0.2">
      <c r="A324" s="96"/>
      <c r="B324" s="96"/>
      <c r="C324" s="96"/>
      <c r="D324" s="94"/>
      <c r="E324" s="94"/>
      <c r="F324" s="78"/>
      <c r="G324" s="78"/>
      <c r="H324" s="78"/>
      <c r="I324" s="78"/>
      <c r="J324" s="78"/>
      <c r="K324" s="78"/>
      <c r="L324" s="78"/>
      <c r="M324" s="78"/>
      <c r="N324" s="78"/>
      <c r="O324" s="95"/>
      <c r="P324" s="78"/>
      <c r="Q324" s="78"/>
    </row>
    <row r="325" spans="1:17" x14ac:dyDescent="0.2">
      <c r="A325" s="96"/>
      <c r="B325" s="96"/>
      <c r="C325" s="96"/>
      <c r="D325" s="94"/>
      <c r="E325" s="94"/>
      <c r="F325" s="78"/>
      <c r="G325" s="78"/>
      <c r="H325" s="78"/>
      <c r="I325" s="78"/>
      <c r="J325" s="78"/>
      <c r="K325" s="78"/>
      <c r="L325" s="78"/>
      <c r="M325" s="78"/>
      <c r="N325" s="78"/>
      <c r="O325" s="95"/>
      <c r="P325" s="78"/>
      <c r="Q325" s="78"/>
    </row>
    <row r="326" spans="1:17" x14ac:dyDescent="0.2">
      <c r="A326" s="96"/>
      <c r="B326" s="96"/>
      <c r="C326" s="96"/>
      <c r="D326" s="94"/>
      <c r="E326" s="94"/>
      <c r="F326" s="78"/>
      <c r="G326" s="78"/>
      <c r="H326" s="78"/>
      <c r="I326" s="78"/>
      <c r="J326" s="78"/>
      <c r="K326" s="78"/>
      <c r="L326" s="78"/>
      <c r="M326" s="78"/>
      <c r="N326" s="78"/>
      <c r="O326" s="95"/>
      <c r="P326" s="78"/>
      <c r="Q326" s="78"/>
    </row>
    <row r="327" spans="1:17" x14ac:dyDescent="0.2">
      <c r="A327" s="96"/>
      <c r="B327" s="96"/>
      <c r="C327" s="96"/>
      <c r="D327" s="94"/>
      <c r="E327" s="94"/>
      <c r="F327" s="78"/>
      <c r="G327" s="78"/>
      <c r="H327" s="78"/>
      <c r="I327" s="78"/>
      <c r="J327" s="78"/>
      <c r="K327" s="78"/>
      <c r="L327" s="78"/>
      <c r="M327" s="78"/>
      <c r="N327" s="78"/>
      <c r="O327" s="95"/>
      <c r="P327" s="78"/>
      <c r="Q327" s="78"/>
    </row>
    <row r="328" spans="1:17" x14ac:dyDescent="0.2">
      <c r="A328" s="96"/>
      <c r="B328" s="96"/>
      <c r="C328" s="96"/>
      <c r="D328" s="94"/>
      <c r="E328" s="94"/>
      <c r="F328" s="78"/>
      <c r="G328" s="78"/>
      <c r="H328" s="78"/>
      <c r="I328" s="78"/>
      <c r="J328" s="78"/>
      <c r="K328" s="78"/>
      <c r="L328" s="78"/>
      <c r="M328" s="78"/>
      <c r="N328" s="78"/>
      <c r="O328" s="95"/>
      <c r="P328" s="78"/>
      <c r="Q328" s="78"/>
    </row>
    <row r="329" spans="1:17" x14ac:dyDescent="0.2">
      <c r="A329" s="96"/>
      <c r="B329" s="96"/>
      <c r="C329" s="96"/>
      <c r="D329" s="94"/>
      <c r="E329" s="94"/>
      <c r="F329" s="78"/>
      <c r="G329" s="78"/>
      <c r="H329" s="78"/>
      <c r="I329" s="78"/>
      <c r="J329" s="78"/>
      <c r="K329" s="78"/>
      <c r="L329" s="78"/>
      <c r="M329" s="78"/>
      <c r="N329" s="78"/>
      <c r="O329" s="95"/>
      <c r="P329" s="78"/>
      <c r="Q329" s="78"/>
    </row>
    <row r="330" spans="1:17" x14ac:dyDescent="0.2">
      <c r="A330" s="96"/>
      <c r="B330" s="96"/>
      <c r="C330" s="96"/>
      <c r="D330" s="94"/>
      <c r="E330" s="94"/>
      <c r="F330" s="78"/>
      <c r="G330" s="78"/>
      <c r="H330" s="78"/>
      <c r="I330" s="78"/>
      <c r="J330" s="78"/>
      <c r="K330" s="78"/>
      <c r="L330" s="78"/>
      <c r="M330" s="78"/>
      <c r="N330" s="78"/>
      <c r="O330" s="95"/>
      <c r="P330" s="78"/>
      <c r="Q330" s="78"/>
    </row>
    <row r="331" spans="1:17" x14ac:dyDescent="0.2">
      <c r="A331" s="96"/>
      <c r="B331" s="96"/>
      <c r="C331" s="96"/>
      <c r="D331" s="94"/>
      <c r="E331" s="94"/>
      <c r="F331" s="78"/>
      <c r="G331" s="78"/>
      <c r="H331" s="78"/>
      <c r="I331" s="78"/>
      <c r="J331" s="78"/>
      <c r="K331" s="78"/>
      <c r="L331" s="78"/>
      <c r="M331" s="78"/>
      <c r="N331" s="78"/>
      <c r="O331" s="95"/>
      <c r="P331" s="78"/>
      <c r="Q331" s="78"/>
    </row>
    <row r="332" spans="1:17" x14ac:dyDescent="0.2">
      <c r="A332" s="96"/>
      <c r="B332" s="96"/>
      <c r="C332" s="96"/>
      <c r="D332" s="94"/>
      <c r="E332" s="94"/>
      <c r="F332" s="78"/>
      <c r="G332" s="78"/>
      <c r="H332" s="78"/>
      <c r="I332" s="78"/>
      <c r="J332" s="78"/>
      <c r="K332" s="78"/>
      <c r="L332" s="78"/>
      <c r="M332" s="78"/>
      <c r="N332" s="78"/>
      <c r="O332" s="95"/>
      <c r="P332" s="78"/>
      <c r="Q332" s="78"/>
    </row>
    <row r="333" spans="1:17" x14ac:dyDescent="0.2">
      <c r="A333" s="96"/>
      <c r="B333" s="96"/>
      <c r="C333" s="96"/>
      <c r="D333" s="94"/>
      <c r="E333" s="94"/>
      <c r="F333" s="78"/>
      <c r="G333" s="78"/>
      <c r="H333" s="78"/>
      <c r="I333" s="78"/>
      <c r="J333" s="78"/>
      <c r="K333" s="78"/>
      <c r="L333" s="78"/>
      <c r="M333" s="78"/>
      <c r="N333" s="78"/>
      <c r="O333" s="95"/>
      <c r="P333" s="78"/>
      <c r="Q333" s="78"/>
    </row>
    <row r="334" spans="1:17" x14ac:dyDescent="0.2">
      <c r="A334" s="96"/>
      <c r="B334" s="96"/>
      <c r="C334" s="96"/>
      <c r="D334" s="94"/>
      <c r="E334" s="94"/>
      <c r="F334" s="78"/>
      <c r="G334" s="78"/>
      <c r="H334" s="78"/>
      <c r="I334" s="78"/>
      <c r="J334" s="78"/>
      <c r="K334" s="78"/>
      <c r="L334" s="78"/>
      <c r="M334" s="78"/>
      <c r="N334" s="78"/>
      <c r="O334" s="95"/>
      <c r="P334" s="78"/>
      <c r="Q334" s="78"/>
    </row>
    <row r="335" spans="1:17" x14ac:dyDescent="0.2">
      <c r="A335" s="96"/>
      <c r="B335" s="96"/>
      <c r="C335" s="96"/>
      <c r="D335" s="94"/>
      <c r="E335" s="94"/>
      <c r="F335" s="78"/>
      <c r="G335" s="78"/>
      <c r="H335" s="78"/>
      <c r="I335" s="78"/>
      <c r="J335" s="78"/>
      <c r="K335" s="78"/>
      <c r="L335" s="78"/>
      <c r="M335" s="78"/>
      <c r="N335" s="78"/>
      <c r="O335" s="95"/>
      <c r="P335" s="78"/>
      <c r="Q335" s="78"/>
    </row>
    <row r="336" spans="1:17" x14ac:dyDescent="0.2">
      <c r="C336" s="96"/>
      <c r="D336" s="94"/>
      <c r="E336" s="94"/>
      <c r="F336" s="78"/>
      <c r="G336" s="78"/>
      <c r="H336" s="78"/>
      <c r="I336" s="78"/>
      <c r="J336" s="78"/>
      <c r="K336" s="78"/>
      <c r="L336" s="78"/>
      <c r="M336" s="78"/>
      <c r="N336" s="78"/>
      <c r="O336" s="95"/>
      <c r="P336" s="78"/>
      <c r="Q336" s="78"/>
    </row>
    <row r="337" spans="3:17" x14ac:dyDescent="0.2">
      <c r="C337" s="96"/>
      <c r="D337" s="94"/>
      <c r="E337" s="94"/>
      <c r="F337" s="78"/>
      <c r="G337" s="78"/>
      <c r="H337" s="78"/>
      <c r="I337" s="78"/>
      <c r="J337" s="78"/>
      <c r="K337" s="78"/>
      <c r="L337" s="78"/>
      <c r="M337" s="78"/>
      <c r="N337" s="78"/>
      <c r="O337" s="95"/>
      <c r="P337" s="78"/>
      <c r="Q337" s="78"/>
    </row>
    <row r="338" spans="3:17" x14ac:dyDescent="0.2">
      <c r="C338" s="96"/>
      <c r="D338" s="94"/>
      <c r="E338" s="94"/>
      <c r="F338" s="78"/>
      <c r="G338" s="78"/>
      <c r="H338" s="78"/>
      <c r="I338" s="78"/>
      <c r="J338" s="78"/>
      <c r="K338" s="78"/>
      <c r="L338" s="78"/>
      <c r="M338" s="78"/>
      <c r="N338" s="78"/>
      <c r="O338" s="95"/>
      <c r="P338" s="78"/>
      <c r="Q338" s="78"/>
    </row>
    <row r="339" spans="3:17" x14ac:dyDescent="0.2">
      <c r="C339" s="96"/>
      <c r="D339" s="94"/>
      <c r="E339" s="94"/>
      <c r="F339" s="78"/>
      <c r="G339" s="78"/>
      <c r="H339" s="78"/>
      <c r="I339" s="78"/>
      <c r="J339" s="78"/>
      <c r="K339" s="78"/>
      <c r="L339" s="78"/>
      <c r="M339" s="78"/>
      <c r="N339" s="78"/>
      <c r="O339" s="95"/>
      <c r="P339" s="78"/>
      <c r="Q339" s="78"/>
    </row>
    <row r="340" spans="3:17" x14ac:dyDescent="0.2">
      <c r="C340" s="96"/>
      <c r="D340" s="94"/>
      <c r="E340" s="94"/>
      <c r="F340" s="78"/>
      <c r="G340" s="78"/>
      <c r="H340" s="78"/>
      <c r="I340" s="78"/>
      <c r="J340" s="78"/>
      <c r="K340" s="78"/>
      <c r="L340" s="78"/>
      <c r="M340" s="78"/>
      <c r="N340" s="78"/>
      <c r="O340" s="95"/>
      <c r="P340" s="78"/>
      <c r="Q340" s="78"/>
    </row>
    <row r="341" spans="3:17" x14ac:dyDescent="0.2">
      <c r="C341" s="96"/>
      <c r="D341" s="94"/>
      <c r="E341" s="94"/>
      <c r="F341" s="78"/>
      <c r="G341" s="78"/>
      <c r="H341" s="78"/>
      <c r="I341" s="78"/>
      <c r="J341" s="78"/>
      <c r="K341" s="78"/>
      <c r="L341" s="78"/>
      <c r="M341" s="78"/>
      <c r="N341" s="78"/>
      <c r="O341" s="95"/>
      <c r="P341" s="78"/>
      <c r="Q341" s="78"/>
    </row>
    <row r="342" spans="3:17" x14ac:dyDescent="0.2">
      <c r="C342" s="96"/>
      <c r="D342" s="94"/>
      <c r="E342" s="94"/>
      <c r="F342" s="78"/>
      <c r="G342" s="78"/>
      <c r="H342" s="78"/>
      <c r="I342" s="78"/>
      <c r="J342" s="78"/>
      <c r="K342" s="78"/>
      <c r="L342" s="78"/>
      <c r="M342" s="78"/>
      <c r="N342" s="78"/>
      <c r="O342" s="95"/>
      <c r="P342" s="78"/>
      <c r="Q342" s="78"/>
    </row>
    <row r="343" spans="3:17" x14ac:dyDescent="0.2">
      <c r="C343" s="96"/>
      <c r="D343" s="94"/>
      <c r="E343" s="94"/>
      <c r="F343" s="78"/>
      <c r="G343" s="78"/>
      <c r="H343" s="78"/>
      <c r="I343" s="78"/>
      <c r="J343" s="78"/>
      <c r="K343" s="78"/>
      <c r="L343" s="78"/>
      <c r="M343" s="78"/>
      <c r="N343" s="78"/>
      <c r="O343" s="95"/>
      <c r="P343" s="78"/>
      <c r="Q343" s="78"/>
    </row>
    <row r="344" spans="3:17" x14ac:dyDescent="0.2">
      <c r="C344" s="96"/>
      <c r="D344" s="94"/>
      <c r="E344" s="94"/>
      <c r="F344" s="78"/>
      <c r="G344" s="78"/>
      <c r="H344" s="78"/>
      <c r="I344" s="78"/>
      <c r="J344" s="78"/>
      <c r="K344" s="78"/>
      <c r="L344" s="78"/>
      <c r="M344" s="78"/>
      <c r="N344" s="78"/>
      <c r="O344" s="95"/>
      <c r="P344" s="78"/>
      <c r="Q344" s="78"/>
    </row>
    <row r="345" spans="3:17" x14ac:dyDescent="0.2">
      <c r="C345" s="96"/>
      <c r="D345" s="94"/>
      <c r="E345" s="94"/>
      <c r="F345" s="78"/>
      <c r="G345" s="78"/>
      <c r="H345" s="78"/>
      <c r="I345" s="78"/>
      <c r="J345" s="78"/>
      <c r="K345" s="78"/>
      <c r="L345" s="78"/>
      <c r="M345" s="78"/>
      <c r="N345" s="78"/>
      <c r="O345" s="95"/>
      <c r="P345" s="78"/>
      <c r="Q345" s="78"/>
    </row>
    <row r="346" spans="3:17" x14ac:dyDescent="0.2">
      <c r="C346" s="96"/>
      <c r="D346" s="94"/>
      <c r="E346" s="94"/>
      <c r="F346" s="78"/>
      <c r="G346" s="78"/>
      <c r="H346" s="78"/>
      <c r="I346" s="78"/>
      <c r="J346" s="78"/>
      <c r="K346" s="78"/>
      <c r="L346" s="78"/>
      <c r="M346" s="78"/>
      <c r="N346" s="78"/>
      <c r="O346" s="95"/>
      <c r="P346" s="78"/>
      <c r="Q346" s="78"/>
    </row>
    <row r="347" spans="3:17" x14ac:dyDescent="0.2">
      <c r="C347" s="96"/>
      <c r="D347" s="94"/>
      <c r="E347" s="94"/>
      <c r="F347" s="78"/>
      <c r="G347" s="78"/>
      <c r="H347" s="78"/>
      <c r="I347" s="78"/>
      <c r="J347" s="78"/>
      <c r="K347" s="78"/>
      <c r="L347" s="78"/>
      <c r="M347" s="78"/>
      <c r="N347" s="78"/>
      <c r="O347" s="95"/>
      <c r="P347" s="78"/>
      <c r="Q347" s="78"/>
    </row>
    <row r="348" spans="3:17" x14ac:dyDescent="0.2">
      <c r="C348" s="96"/>
      <c r="D348" s="94"/>
      <c r="E348" s="94"/>
      <c r="F348" s="78"/>
      <c r="G348" s="78"/>
      <c r="H348" s="78"/>
      <c r="I348" s="78"/>
      <c r="J348" s="78"/>
      <c r="K348" s="78"/>
      <c r="L348" s="78"/>
      <c r="M348" s="78"/>
      <c r="N348" s="78"/>
      <c r="O348" s="95"/>
      <c r="P348" s="78"/>
      <c r="Q348" s="78"/>
    </row>
    <row r="349" spans="3:17" x14ac:dyDescent="0.2">
      <c r="C349" s="96"/>
      <c r="D349" s="94"/>
      <c r="E349" s="94"/>
      <c r="F349" s="78"/>
      <c r="G349" s="78"/>
      <c r="H349" s="78"/>
      <c r="I349" s="78"/>
      <c r="J349" s="78"/>
      <c r="K349" s="78"/>
      <c r="L349" s="78"/>
      <c r="M349" s="78"/>
      <c r="N349" s="78"/>
      <c r="O349" s="95"/>
      <c r="P349" s="78"/>
      <c r="Q349" s="78"/>
    </row>
    <row r="350" spans="3:17" x14ac:dyDescent="0.2">
      <c r="C350" s="96"/>
      <c r="D350" s="94"/>
      <c r="E350" s="94"/>
      <c r="F350" s="78"/>
      <c r="G350" s="78"/>
      <c r="H350" s="78"/>
      <c r="I350" s="78"/>
      <c r="J350" s="78"/>
      <c r="K350" s="78"/>
      <c r="L350" s="78"/>
      <c r="M350" s="78"/>
      <c r="N350" s="78"/>
      <c r="O350" s="95"/>
      <c r="P350" s="78"/>
      <c r="Q350" s="78"/>
    </row>
    <row r="351" spans="3:17" x14ac:dyDescent="0.2">
      <c r="C351" s="96"/>
      <c r="D351" s="94"/>
      <c r="E351" s="94"/>
      <c r="F351" s="78"/>
      <c r="G351" s="78"/>
      <c r="H351" s="78"/>
      <c r="I351" s="78"/>
      <c r="J351" s="78"/>
      <c r="K351" s="78"/>
      <c r="L351" s="78"/>
      <c r="M351" s="78"/>
      <c r="N351" s="78"/>
      <c r="O351" s="95"/>
      <c r="P351" s="78"/>
      <c r="Q351" s="78"/>
    </row>
    <row r="352" spans="3:17" x14ac:dyDescent="0.2">
      <c r="C352" s="96"/>
      <c r="D352" s="94"/>
      <c r="E352" s="94"/>
      <c r="F352" s="78"/>
      <c r="G352" s="78"/>
      <c r="H352" s="78"/>
      <c r="I352" s="78"/>
      <c r="J352" s="78"/>
      <c r="K352" s="78"/>
      <c r="L352" s="78"/>
      <c r="M352" s="78"/>
      <c r="N352" s="78"/>
      <c r="O352" s="95"/>
      <c r="P352" s="78"/>
      <c r="Q352" s="78"/>
    </row>
    <row r="353" spans="3:17" x14ac:dyDescent="0.2">
      <c r="C353" s="96"/>
      <c r="D353" s="94"/>
      <c r="E353" s="94"/>
      <c r="F353" s="78"/>
      <c r="G353" s="78"/>
      <c r="H353" s="78"/>
      <c r="I353" s="78"/>
      <c r="J353" s="78"/>
      <c r="K353" s="78"/>
      <c r="L353" s="78"/>
      <c r="M353" s="78"/>
      <c r="N353" s="78"/>
      <c r="O353" s="95"/>
      <c r="P353" s="78"/>
      <c r="Q353" s="78"/>
    </row>
    <row r="354" spans="3:17" x14ac:dyDescent="0.2">
      <c r="C354" s="96"/>
      <c r="D354" s="94"/>
      <c r="E354" s="94"/>
      <c r="F354" s="78"/>
      <c r="G354" s="78"/>
      <c r="H354" s="78"/>
      <c r="I354" s="78"/>
      <c r="J354" s="78"/>
      <c r="K354" s="78"/>
      <c r="L354" s="78"/>
      <c r="M354" s="78"/>
      <c r="N354" s="78"/>
      <c r="O354" s="95"/>
      <c r="P354" s="78"/>
      <c r="Q354" s="78"/>
    </row>
    <row r="355" spans="3:17" x14ac:dyDescent="0.2">
      <c r="C355" s="96"/>
      <c r="D355" s="94"/>
      <c r="E355" s="94"/>
      <c r="F355" s="78"/>
      <c r="G355" s="78"/>
      <c r="H355" s="78"/>
      <c r="I355" s="78"/>
      <c r="J355" s="78"/>
      <c r="K355" s="78"/>
      <c r="L355" s="78"/>
      <c r="M355" s="78"/>
      <c r="N355" s="78"/>
      <c r="O355" s="95"/>
      <c r="P355" s="78"/>
      <c r="Q355" s="78"/>
    </row>
    <row r="356" spans="3:17" x14ac:dyDescent="0.2">
      <c r="C356" s="96"/>
      <c r="D356" s="94"/>
      <c r="E356" s="94"/>
      <c r="F356" s="78"/>
      <c r="G356" s="78"/>
      <c r="H356" s="78"/>
      <c r="I356" s="78"/>
      <c r="J356" s="78"/>
      <c r="K356" s="78"/>
      <c r="L356" s="78"/>
      <c r="M356" s="78"/>
      <c r="N356" s="78"/>
      <c r="O356" s="95"/>
      <c r="P356" s="78"/>
      <c r="Q356" s="78"/>
    </row>
    <row r="357" spans="3:17" x14ac:dyDescent="0.2">
      <c r="C357" s="96"/>
      <c r="D357" s="94"/>
      <c r="E357" s="94"/>
      <c r="F357" s="78"/>
      <c r="G357" s="78"/>
      <c r="H357" s="78"/>
      <c r="I357" s="78"/>
      <c r="J357" s="78"/>
      <c r="K357" s="78"/>
      <c r="L357" s="78"/>
      <c r="M357" s="78"/>
      <c r="N357" s="78"/>
      <c r="O357" s="95"/>
      <c r="P357" s="78"/>
      <c r="Q357" s="78"/>
    </row>
    <row r="358" spans="3:17" x14ac:dyDescent="0.2">
      <c r="C358" s="96"/>
      <c r="D358" s="94"/>
      <c r="E358" s="94"/>
      <c r="F358" s="78"/>
      <c r="G358" s="78"/>
      <c r="H358" s="78"/>
      <c r="I358" s="78"/>
      <c r="J358" s="78"/>
      <c r="K358" s="78"/>
      <c r="L358" s="78"/>
      <c r="M358" s="78"/>
      <c r="N358" s="78"/>
      <c r="O358" s="95"/>
      <c r="P358" s="78"/>
      <c r="Q358" s="78"/>
    </row>
    <row r="359" spans="3:17" x14ac:dyDescent="0.2">
      <c r="C359" s="96"/>
      <c r="D359" s="94"/>
      <c r="E359" s="94"/>
      <c r="F359" s="78"/>
      <c r="G359" s="78"/>
      <c r="H359" s="78"/>
      <c r="I359" s="78"/>
      <c r="J359" s="78"/>
      <c r="K359" s="78"/>
      <c r="L359" s="78"/>
      <c r="M359" s="78"/>
      <c r="N359" s="78"/>
      <c r="O359" s="95"/>
      <c r="P359" s="78"/>
      <c r="Q359" s="78"/>
    </row>
    <row r="360" spans="3:17" x14ac:dyDescent="0.2">
      <c r="C360" s="96"/>
      <c r="D360" s="94"/>
      <c r="E360" s="94"/>
      <c r="F360" s="78"/>
      <c r="G360" s="78"/>
      <c r="H360" s="78"/>
      <c r="I360" s="78"/>
      <c r="J360" s="78"/>
      <c r="K360" s="78"/>
      <c r="L360" s="78"/>
      <c r="M360" s="78"/>
      <c r="N360" s="78"/>
      <c r="O360" s="95"/>
      <c r="P360" s="78"/>
      <c r="Q360" s="78"/>
    </row>
    <row r="361" spans="3:17" x14ac:dyDescent="0.2">
      <c r="C361" s="96"/>
      <c r="D361" s="94"/>
      <c r="E361" s="94"/>
      <c r="F361" s="78"/>
      <c r="G361" s="78"/>
      <c r="H361" s="78"/>
      <c r="I361" s="78"/>
      <c r="J361" s="78"/>
      <c r="K361" s="78"/>
      <c r="L361" s="78"/>
      <c r="M361" s="78"/>
      <c r="N361" s="78"/>
      <c r="O361" s="95"/>
      <c r="P361" s="78"/>
      <c r="Q361" s="78"/>
    </row>
    <row r="362" spans="3:17" x14ac:dyDescent="0.2">
      <c r="C362" s="96"/>
      <c r="D362" s="94"/>
      <c r="E362" s="94"/>
      <c r="F362" s="78"/>
      <c r="G362" s="78"/>
      <c r="H362" s="78"/>
      <c r="I362" s="78"/>
      <c r="J362" s="78"/>
      <c r="K362" s="78"/>
      <c r="L362" s="78"/>
      <c r="M362" s="78"/>
      <c r="N362" s="78"/>
      <c r="O362" s="95"/>
      <c r="P362" s="78"/>
      <c r="Q362" s="78"/>
    </row>
    <row r="363" spans="3:17" x14ac:dyDescent="0.2">
      <c r="C363" s="96"/>
      <c r="D363" s="94"/>
      <c r="E363" s="94"/>
      <c r="F363" s="78"/>
      <c r="G363" s="78"/>
      <c r="H363" s="78"/>
      <c r="I363" s="78"/>
      <c r="J363" s="78"/>
      <c r="K363" s="78"/>
      <c r="L363" s="78"/>
      <c r="M363" s="78"/>
      <c r="N363" s="78"/>
      <c r="O363" s="95"/>
      <c r="P363" s="78"/>
      <c r="Q363" s="78"/>
    </row>
    <row r="364" spans="3:17" x14ac:dyDescent="0.2">
      <c r="C364" s="96"/>
      <c r="D364" s="94"/>
      <c r="E364" s="94"/>
      <c r="F364" s="78"/>
      <c r="G364" s="78"/>
      <c r="H364" s="78"/>
      <c r="I364" s="78"/>
      <c r="J364" s="78"/>
      <c r="K364" s="78"/>
      <c r="L364" s="78"/>
      <c r="M364" s="78"/>
      <c r="N364" s="78"/>
      <c r="O364" s="95"/>
      <c r="P364" s="78"/>
      <c r="Q364" s="78"/>
    </row>
    <row r="365" spans="3:17" x14ac:dyDescent="0.2">
      <c r="C365" s="96"/>
      <c r="D365" s="94"/>
      <c r="E365" s="94"/>
      <c r="F365" s="78"/>
      <c r="G365" s="78"/>
      <c r="H365" s="78"/>
      <c r="I365" s="78"/>
      <c r="J365" s="78"/>
      <c r="K365" s="78"/>
      <c r="L365" s="78"/>
      <c r="M365" s="78"/>
      <c r="N365" s="78"/>
      <c r="O365" s="95"/>
      <c r="P365" s="78"/>
      <c r="Q365" s="78"/>
    </row>
    <row r="366" spans="3:17" x14ac:dyDescent="0.2">
      <c r="C366" s="96"/>
      <c r="D366" s="94"/>
      <c r="E366" s="94"/>
      <c r="F366" s="78"/>
      <c r="G366" s="78"/>
      <c r="H366" s="78"/>
      <c r="I366" s="78"/>
      <c r="J366" s="78"/>
      <c r="K366" s="78"/>
      <c r="L366" s="78"/>
      <c r="M366" s="78"/>
      <c r="N366" s="78"/>
      <c r="O366" s="95"/>
      <c r="P366" s="78"/>
      <c r="Q366" s="78"/>
    </row>
    <row r="367" spans="3:17" x14ac:dyDescent="0.2">
      <c r="C367" s="96"/>
      <c r="D367" s="94"/>
      <c r="E367" s="94"/>
      <c r="F367" s="78"/>
      <c r="G367" s="78"/>
      <c r="H367" s="78"/>
      <c r="I367" s="78"/>
      <c r="J367" s="78"/>
      <c r="K367" s="78"/>
      <c r="L367" s="78"/>
      <c r="M367" s="78"/>
      <c r="N367" s="78"/>
      <c r="O367" s="95"/>
      <c r="P367" s="78"/>
      <c r="Q367" s="78"/>
    </row>
    <row r="368" spans="3:17" x14ac:dyDescent="0.2">
      <c r="C368" s="96"/>
      <c r="D368" s="94"/>
      <c r="E368" s="94"/>
      <c r="F368" s="78"/>
      <c r="G368" s="78"/>
      <c r="H368" s="78"/>
      <c r="I368" s="78"/>
      <c r="J368" s="78"/>
      <c r="K368" s="78"/>
      <c r="L368" s="78"/>
      <c r="M368" s="78"/>
      <c r="N368" s="78"/>
      <c r="O368" s="95"/>
      <c r="P368" s="78"/>
      <c r="Q368" s="78"/>
    </row>
    <row r="369" spans="3:17" x14ac:dyDescent="0.2">
      <c r="C369" s="96"/>
      <c r="D369" s="94"/>
      <c r="E369" s="94"/>
      <c r="F369" s="78"/>
      <c r="G369" s="78"/>
      <c r="H369" s="78"/>
      <c r="I369" s="78"/>
      <c r="J369" s="78"/>
      <c r="K369" s="78"/>
      <c r="L369" s="78"/>
      <c r="M369" s="78"/>
      <c r="N369" s="78"/>
      <c r="O369" s="95"/>
      <c r="P369" s="78"/>
      <c r="Q369" s="78"/>
    </row>
    <row r="370" spans="3:17" x14ac:dyDescent="0.2">
      <c r="C370" s="96"/>
      <c r="D370" s="94"/>
      <c r="E370" s="94"/>
      <c r="F370" s="78"/>
      <c r="G370" s="78"/>
      <c r="H370" s="78"/>
      <c r="I370" s="78"/>
      <c r="J370" s="78"/>
      <c r="K370" s="78"/>
      <c r="L370" s="78"/>
      <c r="M370" s="78"/>
      <c r="N370" s="78"/>
      <c r="O370" s="95"/>
      <c r="P370" s="78"/>
      <c r="Q370" s="78"/>
    </row>
    <row r="371" spans="3:17" x14ac:dyDescent="0.2">
      <c r="C371" s="96"/>
      <c r="D371" s="94"/>
      <c r="E371" s="94"/>
      <c r="F371" s="78"/>
      <c r="G371" s="78"/>
      <c r="H371" s="78"/>
      <c r="I371" s="78"/>
      <c r="J371" s="78"/>
      <c r="K371" s="78"/>
      <c r="L371" s="78"/>
      <c r="M371" s="78"/>
      <c r="N371" s="78"/>
      <c r="O371" s="95"/>
      <c r="P371" s="78"/>
      <c r="Q371" s="78"/>
    </row>
    <row r="372" spans="3:17" x14ac:dyDescent="0.2">
      <c r="C372" s="96"/>
      <c r="D372" s="94"/>
      <c r="E372" s="94"/>
      <c r="F372" s="78"/>
      <c r="G372" s="78"/>
      <c r="H372" s="78"/>
      <c r="I372" s="78"/>
      <c r="J372" s="78"/>
      <c r="K372" s="78"/>
      <c r="L372" s="78"/>
      <c r="M372" s="78"/>
      <c r="N372" s="78"/>
      <c r="O372" s="95"/>
      <c r="P372" s="78"/>
      <c r="Q372" s="78"/>
    </row>
    <row r="373" spans="3:17" x14ac:dyDescent="0.2">
      <c r="C373" s="96"/>
      <c r="D373" s="94"/>
      <c r="E373" s="94"/>
      <c r="F373" s="78"/>
      <c r="G373" s="78"/>
      <c r="H373" s="78"/>
      <c r="I373" s="78"/>
      <c r="J373" s="78"/>
      <c r="K373" s="78"/>
      <c r="L373" s="78"/>
      <c r="M373" s="78"/>
      <c r="N373" s="78"/>
      <c r="O373" s="95"/>
      <c r="P373" s="78"/>
      <c r="Q373" s="78"/>
    </row>
    <row r="374" spans="3:17" x14ac:dyDescent="0.2">
      <c r="C374" s="96"/>
      <c r="D374" s="94"/>
      <c r="E374" s="94"/>
      <c r="F374" s="78"/>
      <c r="G374" s="78"/>
      <c r="H374" s="78"/>
      <c r="I374" s="78"/>
      <c r="J374" s="78"/>
      <c r="K374" s="78"/>
      <c r="L374" s="78"/>
      <c r="M374" s="78"/>
      <c r="N374" s="78"/>
      <c r="O374" s="95"/>
      <c r="P374" s="78"/>
      <c r="Q374" s="78"/>
    </row>
    <row r="375" spans="3:17" x14ac:dyDescent="0.2">
      <c r="C375" s="96"/>
      <c r="D375" s="94"/>
      <c r="E375" s="94"/>
      <c r="F375" s="78"/>
      <c r="G375" s="78"/>
      <c r="H375" s="78"/>
      <c r="I375" s="78"/>
      <c r="J375" s="78"/>
      <c r="K375" s="78"/>
      <c r="L375" s="78"/>
      <c r="M375" s="78"/>
      <c r="N375" s="78"/>
      <c r="O375" s="95"/>
      <c r="P375" s="78"/>
      <c r="Q375" s="78"/>
    </row>
    <row r="376" spans="3:17" x14ac:dyDescent="0.2">
      <c r="C376" s="96"/>
      <c r="D376" s="94"/>
      <c r="E376" s="94"/>
      <c r="F376" s="78"/>
      <c r="G376" s="78"/>
      <c r="H376" s="78"/>
      <c r="I376" s="78"/>
      <c r="J376" s="78"/>
      <c r="K376" s="78"/>
      <c r="L376" s="78"/>
      <c r="M376" s="78"/>
      <c r="N376" s="78"/>
      <c r="O376" s="95"/>
      <c r="P376" s="78"/>
      <c r="Q376" s="78"/>
    </row>
    <row r="377" spans="3:17" x14ac:dyDescent="0.2">
      <c r="C377" s="96"/>
      <c r="D377" s="94"/>
      <c r="E377" s="94"/>
      <c r="F377" s="78"/>
      <c r="G377" s="78"/>
      <c r="H377" s="78"/>
      <c r="I377" s="78"/>
      <c r="J377" s="78"/>
      <c r="K377" s="78"/>
      <c r="L377" s="78"/>
      <c r="M377" s="78"/>
      <c r="N377" s="78"/>
      <c r="O377" s="95"/>
      <c r="P377" s="78"/>
      <c r="Q377" s="78"/>
    </row>
    <row r="378" spans="3:17" x14ac:dyDescent="0.2">
      <c r="C378" s="96"/>
      <c r="D378" s="94"/>
      <c r="E378" s="94"/>
      <c r="F378" s="78"/>
      <c r="G378" s="78"/>
      <c r="H378" s="78"/>
      <c r="I378" s="78"/>
      <c r="J378" s="78"/>
      <c r="K378" s="78"/>
      <c r="L378" s="78"/>
      <c r="M378" s="78"/>
      <c r="N378" s="78"/>
      <c r="O378" s="95"/>
      <c r="P378" s="78"/>
      <c r="Q378" s="78"/>
    </row>
    <row r="379" spans="3:17" x14ac:dyDescent="0.2">
      <c r="C379" s="96"/>
      <c r="D379" s="94"/>
      <c r="E379" s="94"/>
      <c r="F379" s="78"/>
      <c r="G379" s="78"/>
      <c r="H379" s="78"/>
      <c r="I379" s="78"/>
      <c r="J379" s="78"/>
      <c r="K379" s="78"/>
      <c r="L379" s="78"/>
      <c r="M379" s="78"/>
      <c r="N379" s="78"/>
      <c r="O379" s="95"/>
      <c r="P379" s="78"/>
      <c r="Q379" s="78"/>
    </row>
    <row r="380" spans="3:17" x14ac:dyDescent="0.2">
      <c r="C380" s="96"/>
      <c r="D380" s="94"/>
      <c r="E380" s="94"/>
      <c r="F380" s="78"/>
      <c r="G380" s="78"/>
      <c r="H380" s="78"/>
      <c r="I380" s="78"/>
      <c r="J380" s="78"/>
      <c r="K380" s="78"/>
      <c r="L380" s="78"/>
      <c r="M380" s="78"/>
      <c r="N380" s="78"/>
      <c r="O380" s="95"/>
      <c r="P380" s="78"/>
      <c r="Q380" s="78"/>
    </row>
    <row r="381" spans="3:17" x14ac:dyDescent="0.2">
      <c r="C381" s="96"/>
      <c r="D381" s="94"/>
      <c r="E381" s="94"/>
      <c r="F381" s="78"/>
      <c r="G381" s="78"/>
      <c r="H381" s="78"/>
      <c r="I381" s="78"/>
      <c r="J381" s="78"/>
      <c r="K381" s="78"/>
      <c r="L381" s="78"/>
      <c r="M381" s="78"/>
      <c r="N381" s="78"/>
      <c r="O381" s="95"/>
      <c r="P381" s="78"/>
      <c r="Q381" s="78"/>
    </row>
    <row r="382" spans="3:17" x14ac:dyDescent="0.2">
      <c r="C382" s="96"/>
      <c r="D382" s="94"/>
      <c r="E382" s="94"/>
      <c r="F382" s="78"/>
      <c r="G382" s="78"/>
      <c r="H382" s="78"/>
      <c r="I382" s="78"/>
      <c r="J382" s="78"/>
      <c r="K382" s="78"/>
      <c r="L382" s="78"/>
      <c r="M382" s="78"/>
      <c r="N382" s="78"/>
      <c r="O382" s="95"/>
      <c r="P382" s="78"/>
      <c r="Q382" s="78"/>
    </row>
    <row r="383" spans="3:17" x14ac:dyDescent="0.2">
      <c r="C383" s="96"/>
      <c r="D383" s="94"/>
      <c r="E383" s="94"/>
      <c r="F383" s="78"/>
      <c r="G383" s="78"/>
      <c r="H383" s="78"/>
      <c r="I383" s="78"/>
      <c r="J383" s="78"/>
      <c r="K383" s="78"/>
      <c r="L383" s="78"/>
      <c r="M383" s="78"/>
      <c r="N383" s="78"/>
      <c r="O383" s="95"/>
      <c r="P383" s="78"/>
      <c r="Q383" s="78"/>
    </row>
    <row r="384" spans="3:17" x14ac:dyDescent="0.2">
      <c r="C384" s="96"/>
      <c r="D384" s="94"/>
      <c r="E384" s="94"/>
      <c r="F384" s="78"/>
      <c r="G384" s="78"/>
      <c r="H384" s="78"/>
      <c r="I384" s="78"/>
      <c r="J384" s="78"/>
      <c r="K384" s="78"/>
      <c r="L384" s="78"/>
      <c r="M384" s="78"/>
      <c r="N384" s="78"/>
      <c r="O384" s="95"/>
      <c r="P384" s="78"/>
      <c r="Q384" s="78"/>
    </row>
    <row r="385" spans="3:17" x14ac:dyDescent="0.2">
      <c r="C385" s="96"/>
      <c r="D385" s="94"/>
      <c r="E385" s="94"/>
      <c r="F385" s="78"/>
      <c r="G385" s="78"/>
      <c r="H385" s="78"/>
      <c r="I385" s="78"/>
      <c r="J385" s="78"/>
      <c r="K385" s="78"/>
      <c r="L385" s="78"/>
      <c r="M385" s="78"/>
      <c r="N385" s="78"/>
      <c r="O385" s="95"/>
      <c r="P385" s="78"/>
      <c r="Q385" s="78"/>
    </row>
    <row r="386" spans="3:17" x14ac:dyDescent="0.2">
      <c r="C386" s="96"/>
      <c r="D386" s="94"/>
      <c r="E386" s="94"/>
      <c r="F386" s="78"/>
      <c r="G386" s="78"/>
      <c r="H386" s="78"/>
      <c r="I386" s="78"/>
      <c r="J386" s="78"/>
      <c r="K386" s="78"/>
      <c r="L386" s="78"/>
      <c r="M386" s="78"/>
      <c r="N386" s="78"/>
      <c r="O386" s="95"/>
      <c r="P386" s="78"/>
      <c r="Q386" s="78"/>
    </row>
    <row r="387" spans="3:17" x14ac:dyDescent="0.2">
      <c r="C387" s="96"/>
      <c r="D387" s="94"/>
      <c r="E387" s="94"/>
      <c r="F387" s="78"/>
      <c r="G387" s="78"/>
      <c r="H387" s="78"/>
      <c r="I387" s="78"/>
      <c r="J387" s="78"/>
      <c r="K387" s="78"/>
      <c r="L387" s="78"/>
      <c r="M387" s="78"/>
      <c r="N387" s="78"/>
      <c r="O387" s="95"/>
      <c r="P387" s="78"/>
      <c r="Q387" s="78"/>
    </row>
    <row r="388" spans="3:17" x14ac:dyDescent="0.2">
      <c r="C388" s="96"/>
      <c r="D388" s="94"/>
      <c r="E388" s="94"/>
      <c r="F388" s="78"/>
      <c r="G388" s="78"/>
      <c r="H388" s="78"/>
      <c r="I388" s="78"/>
      <c r="J388" s="78"/>
      <c r="K388" s="78"/>
      <c r="L388" s="78"/>
      <c r="M388" s="78"/>
      <c r="N388" s="78"/>
      <c r="O388" s="95"/>
      <c r="P388" s="78"/>
      <c r="Q388" s="78"/>
    </row>
    <row r="389" spans="3:17" x14ac:dyDescent="0.2">
      <c r="C389" s="96"/>
      <c r="D389" s="94"/>
      <c r="E389" s="94"/>
      <c r="F389" s="78"/>
      <c r="G389" s="78"/>
      <c r="H389" s="78"/>
      <c r="I389" s="78"/>
      <c r="J389" s="78"/>
      <c r="K389" s="78"/>
      <c r="L389" s="78"/>
      <c r="M389" s="78"/>
      <c r="N389" s="78"/>
      <c r="O389" s="95"/>
      <c r="P389" s="78"/>
      <c r="Q389" s="78"/>
    </row>
    <row r="390" spans="3:17" x14ac:dyDescent="0.2">
      <c r="C390" s="96"/>
      <c r="D390" s="94"/>
      <c r="E390" s="94"/>
      <c r="F390" s="78"/>
      <c r="G390" s="78"/>
      <c r="H390" s="78"/>
      <c r="I390" s="78"/>
      <c r="J390" s="78"/>
      <c r="K390" s="78"/>
      <c r="L390" s="78"/>
      <c r="M390" s="78"/>
      <c r="N390" s="78"/>
      <c r="O390" s="95"/>
      <c r="P390" s="78"/>
      <c r="Q390" s="78"/>
    </row>
    <row r="391" spans="3:17" x14ac:dyDescent="0.2">
      <c r="C391" s="96"/>
      <c r="D391" s="94"/>
      <c r="E391" s="94"/>
      <c r="F391" s="78"/>
      <c r="G391" s="78"/>
      <c r="H391" s="78"/>
      <c r="I391" s="78"/>
      <c r="J391" s="78"/>
      <c r="K391" s="78"/>
      <c r="L391" s="78"/>
      <c r="M391" s="78"/>
      <c r="N391" s="78"/>
      <c r="O391" s="95"/>
      <c r="P391" s="78"/>
      <c r="Q391" s="78"/>
    </row>
    <row r="392" spans="3:17" x14ac:dyDescent="0.2">
      <c r="C392" s="96"/>
      <c r="D392" s="94"/>
      <c r="E392" s="94"/>
      <c r="F392" s="78"/>
      <c r="G392" s="78"/>
      <c r="H392" s="78"/>
      <c r="I392" s="78"/>
      <c r="J392" s="78"/>
      <c r="K392" s="78"/>
      <c r="L392" s="78"/>
      <c r="M392" s="78"/>
      <c r="N392" s="78"/>
      <c r="O392" s="95"/>
      <c r="P392" s="78"/>
      <c r="Q392" s="78"/>
    </row>
    <row r="393" spans="3:17" x14ac:dyDescent="0.2">
      <c r="C393" s="96"/>
      <c r="D393" s="94"/>
      <c r="E393" s="94"/>
      <c r="F393" s="78"/>
      <c r="G393" s="78"/>
      <c r="H393" s="78"/>
      <c r="I393" s="78"/>
      <c r="J393" s="78"/>
      <c r="K393" s="78"/>
      <c r="L393" s="78"/>
      <c r="M393" s="78"/>
      <c r="N393" s="78"/>
      <c r="O393" s="95"/>
      <c r="P393" s="78"/>
      <c r="Q393" s="78"/>
    </row>
    <row r="394" spans="3:17" x14ac:dyDescent="0.2">
      <c r="C394" s="96"/>
      <c r="D394" s="94"/>
      <c r="E394" s="94"/>
      <c r="F394" s="78"/>
      <c r="G394" s="78"/>
      <c r="H394" s="78"/>
      <c r="I394" s="78"/>
      <c r="J394" s="78"/>
      <c r="K394" s="78"/>
      <c r="L394" s="78"/>
      <c r="M394" s="78"/>
      <c r="N394" s="78"/>
      <c r="O394" s="95"/>
      <c r="P394" s="78"/>
      <c r="Q394" s="78"/>
    </row>
    <row r="395" spans="3:17" x14ac:dyDescent="0.2">
      <c r="C395" s="96"/>
      <c r="D395" s="94"/>
      <c r="E395" s="94"/>
      <c r="F395" s="78"/>
      <c r="G395" s="78"/>
      <c r="H395" s="78"/>
      <c r="I395" s="78"/>
      <c r="J395" s="78"/>
      <c r="K395" s="78"/>
      <c r="L395" s="78"/>
      <c r="M395" s="78"/>
      <c r="N395" s="78"/>
      <c r="O395" s="95"/>
      <c r="P395" s="78"/>
      <c r="Q395" s="78"/>
    </row>
    <row r="396" spans="3:17" x14ac:dyDescent="0.2">
      <c r="C396" s="96"/>
      <c r="D396" s="94"/>
      <c r="E396" s="94"/>
      <c r="F396" s="78"/>
      <c r="G396" s="78"/>
      <c r="H396" s="78"/>
      <c r="I396" s="78"/>
      <c r="J396" s="78"/>
      <c r="K396" s="78"/>
      <c r="L396" s="78"/>
      <c r="M396" s="78"/>
      <c r="N396" s="78"/>
      <c r="O396" s="95"/>
      <c r="P396" s="78"/>
      <c r="Q396" s="78"/>
    </row>
    <row r="397" spans="3:17" x14ac:dyDescent="0.2">
      <c r="C397" s="96"/>
      <c r="D397" s="94"/>
      <c r="E397" s="94"/>
      <c r="F397" s="78"/>
      <c r="G397" s="78"/>
      <c r="H397" s="78"/>
      <c r="I397" s="78"/>
      <c r="J397" s="78"/>
      <c r="K397" s="78"/>
      <c r="L397" s="78"/>
      <c r="M397" s="78"/>
      <c r="N397" s="78"/>
      <c r="O397" s="95"/>
      <c r="P397" s="78"/>
      <c r="Q397" s="78"/>
    </row>
    <row r="398" spans="3:17" x14ac:dyDescent="0.2">
      <c r="C398" s="96"/>
      <c r="D398" s="94"/>
      <c r="E398" s="94"/>
      <c r="F398" s="78"/>
      <c r="G398" s="78"/>
      <c r="H398" s="78"/>
      <c r="I398" s="78"/>
      <c r="J398" s="78"/>
      <c r="K398" s="78"/>
      <c r="L398" s="78"/>
      <c r="M398" s="78"/>
      <c r="N398" s="78"/>
      <c r="O398" s="95"/>
      <c r="P398" s="78"/>
      <c r="Q398" s="78"/>
    </row>
    <row r="399" spans="3:17" x14ac:dyDescent="0.2">
      <c r="C399" s="96"/>
      <c r="D399" s="94"/>
      <c r="E399" s="94"/>
      <c r="F399" s="78"/>
      <c r="G399" s="78"/>
      <c r="H399" s="78"/>
      <c r="I399" s="78"/>
      <c r="J399" s="78"/>
      <c r="K399" s="78"/>
      <c r="L399" s="78"/>
      <c r="M399" s="78"/>
      <c r="N399" s="78"/>
      <c r="O399" s="95"/>
      <c r="P399" s="78"/>
      <c r="Q399" s="78"/>
    </row>
    <row r="400" spans="3:17" x14ac:dyDescent="0.2">
      <c r="C400" s="96"/>
      <c r="D400" s="94"/>
      <c r="E400" s="94"/>
      <c r="F400" s="78"/>
      <c r="G400" s="78"/>
      <c r="H400" s="78"/>
      <c r="I400" s="78"/>
      <c r="J400" s="78"/>
      <c r="K400" s="78"/>
      <c r="L400" s="78"/>
      <c r="M400" s="78"/>
      <c r="N400" s="78"/>
      <c r="O400" s="95"/>
      <c r="P400" s="78"/>
      <c r="Q400" s="78"/>
    </row>
    <row r="401" spans="3:17" x14ac:dyDescent="0.2">
      <c r="C401" s="96"/>
      <c r="D401" s="94"/>
      <c r="E401" s="94"/>
      <c r="F401" s="78"/>
      <c r="G401" s="78"/>
      <c r="H401" s="78"/>
      <c r="I401" s="78"/>
      <c r="J401" s="78"/>
      <c r="K401" s="78"/>
      <c r="L401" s="78"/>
      <c r="M401" s="78"/>
      <c r="N401" s="78"/>
      <c r="O401" s="95"/>
      <c r="P401" s="78"/>
      <c r="Q401" s="78"/>
    </row>
    <row r="402" spans="3:17" x14ac:dyDescent="0.2">
      <c r="C402" s="96"/>
      <c r="D402" s="94"/>
      <c r="E402" s="94"/>
      <c r="F402" s="78"/>
      <c r="G402" s="78"/>
      <c r="H402" s="78"/>
      <c r="I402" s="78"/>
      <c r="J402" s="78"/>
      <c r="K402" s="78"/>
      <c r="L402" s="78"/>
      <c r="M402" s="78"/>
      <c r="N402" s="78"/>
      <c r="O402" s="95"/>
      <c r="P402" s="78"/>
      <c r="Q402" s="78"/>
    </row>
    <row r="403" spans="3:17" x14ac:dyDescent="0.2">
      <c r="C403" s="96"/>
      <c r="D403" s="94"/>
      <c r="E403" s="94"/>
      <c r="F403" s="78"/>
      <c r="G403" s="78"/>
      <c r="H403" s="78"/>
      <c r="I403" s="78"/>
      <c r="J403" s="78"/>
      <c r="K403" s="78"/>
      <c r="L403" s="78"/>
      <c r="M403" s="78"/>
      <c r="N403" s="78"/>
      <c r="O403" s="95"/>
      <c r="P403" s="78"/>
      <c r="Q403" s="78"/>
    </row>
    <row r="404" spans="3:17" x14ac:dyDescent="0.2">
      <c r="C404" s="96"/>
      <c r="D404" s="94"/>
      <c r="E404" s="94"/>
      <c r="F404" s="78"/>
      <c r="G404" s="78"/>
      <c r="H404" s="78"/>
      <c r="I404" s="78"/>
      <c r="J404" s="78"/>
      <c r="K404" s="78"/>
      <c r="L404" s="78"/>
      <c r="M404" s="78"/>
      <c r="N404" s="78"/>
      <c r="O404" s="95"/>
      <c r="P404" s="78"/>
      <c r="Q404" s="78"/>
    </row>
    <row r="405" spans="3:17" x14ac:dyDescent="0.2">
      <c r="C405" s="96"/>
      <c r="D405" s="94"/>
      <c r="E405" s="94"/>
      <c r="F405" s="78"/>
      <c r="G405" s="78"/>
      <c r="H405" s="78"/>
      <c r="I405" s="78"/>
      <c r="J405" s="78"/>
      <c r="K405" s="78"/>
      <c r="L405" s="78"/>
      <c r="M405" s="78"/>
      <c r="N405" s="78"/>
      <c r="O405" s="95"/>
      <c r="P405" s="78"/>
      <c r="Q405" s="78"/>
    </row>
    <row r="406" spans="3:17" x14ac:dyDescent="0.2">
      <c r="C406" s="96"/>
      <c r="D406" s="94"/>
      <c r="E406" s="94"/>
      <c r="F406" s="78"/>
      <c r="G406" s="78"/>
      <c r="H406" s="78"/>
      <c r="I406" s="78"/>
      <c r="J406" s="78"/>
      <c r="K406" s="78"/>
      <c r="L406" s="78"/>
      <c r="M406" s="78"/>
      <c r="N406" s="78"/>
      <c r="O406" s="95"/>
      <c r="P406" s="78"/>
      <c r="Q406" s="78"/>
    </row>
    <row r="407" spans="3:17" x14ac:dyDescent="0.2">
      <c r="C407" s="96"/>
      <c r="D407" s="94"/>
      <c r="E407" s="94"/>
      <c r="F407" s="78"/>
      <c r="G407" s="78"/>
      <c r="H407" s="78"/>
      <c r="I407" s="78"/>
      <c r="J407" s="78"/>
      <c r="K407" s="78"/>
      <c r="L407" s="78"/>
      <c r="M407" s="78"/>
      <c r="N407" s="78"/>
      <c r="O407" s="95"/>
      <c r="P407" s="78"/>
      <c r="Q407" s="78"/>
    </row>
    <row r="408" spans="3:17" x14ac:dyDescent="0.2">
      <c r="C408" s="96"/>
      <c r="D408" s="94"/>
      <c r="E408" s="94"/>
      <c r="F408" s="78"/>
      <c r="G408" s="78"/>
      <c r="H408" s="78"/>
      <c r="I408" s="78"/>
      <c r="J408" s="78"/>
      <c r="K408" s="78"/>
      <c r="L408" s="78"/>
      <c r="M408" s="78"/>
      <c r="N408" s="78"/>
      <c r="O408" s="95"/>
      <c r="P408" s="78"/>
      <c r="Q408" s="78"/>
    </row>
    <row r="409" spans="3:17" x14ac:dyDescent="0.2">
      <c r="C409" s="96"/>
      <c r="D409" s="94"/>
      <c r="E409" s="94"/>
      <c r="F409" s="78"/>
      <c r="G409" s="78"/>
      <c r="H409" s="78"/>
      <c r="I409" s="78"/>
      <c r="J409" s="78"/>
      <c r="K409" s="78"/>
      <c r="L409" s="78"/>
      <c r="M409" s="78"/>
      <c r="N409" s="78"/>
      <c r="O409" s="95"/>
      <c r="P409" s="78"/>
      <c r="Q409" s="78"/>
    </row>
    <row r="410" spans="3:17" x14ac:dyDescent="0.2">
      <c r="C410" s="96"/>
      <c r="D410" s="94"/>
      <c r="E410" s="94"/>
      <c r="F410" s="78"/>
      <c r="G410" s="78"/>
      <c r="H410" s="78"/>
      <c r="I410" s="78"/>
      <c r="J410" s="78"/>
      <c r="K410" s="78"/>
      <c r="L410" s="78"/>
      <c r="M410" s="78"/>
      <c r="N410" s="78"/>
      <c r="O410" s="95"/>
      <c r="P410" s="78"/>
      <c r="Q410" s="78"/>
    </row>
    <row r="411" spans="3:17" x14ac:dyDescent="0.2">
      <c r="C411" s="96"/>
      <c r="D411" s="94"/>
      <c r="E411" s="94"/>
      <c r="F411" s="78"/>
      <c r="G411" s="78"/>
      <c r="H411" s="78"/>
      <c r="I411" s="78"/>
      <c r="J411" s="78"/>
      <c r="K411" s="78"/>
      <c r="L411" s="78"/>
      <c r="M411" s="78"/>
      <c r="N411" s="78"/>
      <c r="O411" s="95"/>
      <c r="P411" s="78"/>
      <c r="Q411" s="78"/>
    </row>
    <row r="412" spans="3:17" x14ac:dyDescent="0.2">
      <c r="C412" s="96"/>
      <c r="D412" s="94"/>
      <c r="E412" s="94"/>
      <c r="F412" s="78"/>
      <c r="G412" s="78"/>
      <c r="H412" s="78"/>
      <c r="I412" s="78"/>
      <c r="J412" s="78"/>
      <c r="K412" s="78"/>
      <c r="L412" s="78"/>
      <c r="M412" s="78"/>
      <c r="N412" s="78"/>
      <c r="O412" s="95"/>
      <c r="P412" s="78"/>
      <c r="Q412" s="78"/>
    </row>
    <row r="413" spans="3:17" x14ac:dyDescent="0.2">
      <c r="C413" s="96"/>
      <c r="D413" s="94"/>
      <c r="E413" s="94"/>
      <c r="F413" s="78"/>
      <c r="G413" s="78"/>
      <c r="H413" s="78"/>
      <c r="I413" s="78"/>
      <c r="J413" s="78"/>
      <c r="K413" s="78"/>
      <c r="L413" s="78"/>
      <c r="M413" s="78"/>
      <c r="N413" s="78"/>
      <c r="O413" s="95"/>
      <c r="P413" s="78"/>
      <c r="Q413" s="78"/>
    </row>
    <row r="414" spans="3:17" x14ac:dyDescent="0.2">
      <c r="C414" s="96"/>
      <c r="D414" s="94"/>
      <c r="E414" s="94"/>
      <c r="F414" s="78"/>
      <c r="G414" s="78"/>
      <c r="H414" s="78"/>
      <c r="I414" s="78"/>
      <c r="J414" s="78"/>
      <c r="K414" s="78"/>
      <c r="L414" s="78"/>
      <c r="M414" s="78"/>
      <c r="N414" s="78"/>
      <c r="O414" s="95"/>
      <c r="P414" s="78"/>
      <c r="Q414" s="78"/>
    </row>
    <row r="415" spans="3:17" x14ac:dyDescent="0.2">
      <c r="C415" s="96"/>
      <c r="D415" s="94"/>
      <c r="E415" s="94"/>
      <c r="F415" s="78"/>
      <c r="G415" s="78"/>
      <c r="H415" s="78"/>
      <c r="I415" s="78"/>
      <c r="J415" s="78"/>
      <c r="K415" s="78"/>
      <c r="L415" s="78"/>
      <c r="M415" s="78"/>
      <c r="N415" s="78"/>
      <c r="O415" s="95"/>
      <c r="P415" s="78"/>
      <c r="Q415" s="78"/>
    </row>
    <row r="416" spans="3:17" x14ac:dyDescent="0.2">
      <c r="C416" s="96"/>
      <c r="D416" s="94"/>
      <c r="E416" s="94"/>
      <c r="F416" s="78"/>
      <c r="G416" s="78"/>
      <c r="H416" s="78"/>
      <c r="I416" s="78"/>
      <c r="J416" s="78"/>
      <c r="K416" s="78"/>
      <c r="L416" s="78"/>
      <c r="M416" s="78"/>
      <c r="N416" s="78"/>
      <c r="O416" s="95"/>
      <c r="P416" s="78"/>
      <c r="Q416" s="78"/>
    </row>
    <row r="417" spans="3:17" x14ac:dyDescent="0.2">
      <c r="C417" s="96"/>
      <c r="D417" s="94"/>
      <c r="E417" s="94"/>
      <c r="F417" s="78"/>
      <c r="G417" s="78"/>
      <c r="H417" s="78"/>
      <c r="I417" s="78"/>
      <c r="J417" s="78"/>
      <c r="K417" s="78"/>
      <c r="L417" s="78"/>
      <c r="M417" s="78"/>
      <c r="N417" s="78"/>
      <c r="O417" s="95"/>
      <c r="P417" s="78"/>
      <c r="Q417" s="78"/>
    </row>
    <row r="418" spans="3:17" x14ac:dyDescent="0.2">
      <c r="C418" s="96"/>
      <c r="D418" s="94"/>
      <c r="E418" s="94"/>
      <c r="F418" s="78"/>
      <c r="G418" s="78"/>
      <c r="H418" s="78"/>
      <c r="I418" s="78"/>
      <c r="J418" s="78"/>
      <c r="K418" s="78"/>
      <c r="L418" s="78"/>
      <c r="M418" s="78"/>
      <c r="N418" s="78"/>
      <c r="O418" s="95"/>
      <c r="P418" s="78"/>
      <c r="Q418" s="78"/>
    </row>
    <row r="419" spans="3:17" x14ac:dyDescent="0.2">
      <c r="C419" s="96"/>
      <c r="D419" s="94"/>
      <c r="E419" s="94"/>
      <c r="F419" s="78"/>
      <c r="G419" s="78"/>
      <c r="H419" s="78"/>
      <c r="I419" s="78"/>
      <c r="J419" s="78"/>
      <c r="K419" s="78"/>
      <c r="L419" s="78"/>
      <c r="M419" s="78"/>
      <c r="N419" s="78"/>
      <c r="O419" s="95"/>
      <c r="P419" s="78"/>
      <c r="Q419" s="78"/>
    </row>
    <row r="420" spans="3:17" x14ac:dyDescent="0.2">
      <c r="C420" s="96"/>
      <c r="D420" s="94"/>
      <c r="E420" s="94"/>
      <c r="F420" s="78"/>
      <c r="G420" s="78"/>
      <c r="H420" s="78"/>
      <c r="I420" s="78"/>
      <c r="J420" s="78"/>
      <c r="K420" s="78"/>
      <c r="L420" s="78"/>
      <c r="M420" s="78"/>
      <c r="N420" s="78"/>
      <c r="O420" s="95"/>
      <c r="P420" s="78"/>
      <c r="Q420" s="78"/>
    </row>
    <row r="421" spans="3:17" x14ac:dyDescent="0.2">
      <c r="C421" s="96"/>
      <c r="D421" s="94"/>
      <c r="E421" s="94"/>
      <c r="F421" s="78"/>
      <c r="G421" s="78"/>
      <c r="H421" s="78"/>
      <c r="I421" s="78"/>
      <c r="J421" s="78"/>
      <c r="K421" s="78"/>
      <c r="L421" s="78"/>
      <c r="M421" s="78"/>
      <c r="N421" s="78"/>
      <c r="O421" s="95"/>
      <c r="P421" s="78"/>
      <c r="Q421" s="78"/>
    </row>
    <row r="422" spans="3:17" x14ac:dyDescent="0.2">
      <c r="C422" s="96"/>
      <c r="D422" s="94"/>
      <c r="E422" s="94"/>
      <c r="F422" s="78"/>
      <c r="G422" s="78"/>
      <c r="H422" s="78"/>
      <c r="I422" s="78"/>
      <c r="J422" s="78"/>
      <c r="K422" s="78"/>
      <c r="L422" s="78"/>
      <c r="M422" s="78"/>
      <c r="N422" s="78"/>
      <c r="O422" s="95"/>
      <c r="P422" s="78"/>
      <c r="Q422" s="78"/>
    </row>
    <row r="423" spans="3:17" x14ac:dyDescent="0.2">
      <c r="C423" s="96"/>
      <c r="D423" s="94"/>
      <c r="E423" s="94"/>
      <c r="F423" s="78"/>
      <c r="G423" s="78"/>
      <c r="H423" s="78"/>
      <c r="I423" s="78"/>
      <c r="J423" s="78"/>
      <c r="K423" s="78"/>
      <c r="L423" s="78"/>
      <c r="M423" s="78"/>
      <c r="N423" s="78"/>
      <c r="O423" s="95"/>
      <c r="P423" s="78"/>
      <c r="Q423" s="78"/>
    </row>
    <row r="424" spans="3:17" x14ac:dyDescent="0.2">
      <c r="C424" s="96"/>
      <c r="D424" s="94"/>
      <c r="E424" s="94"/>
      <c r="F424" s="78"/>
      <c r="G424" s="78"/>
      <c r="H424" s="78"/>
      <c r="I424" s="78"/>
      <c r="J424" s="78"/>
      <c r="K424" s="78"/>
      <c r="L424" s="78"/>
      <c r="M424" s="78"/>
      <c r="N424" s="78"/>
      <c r="O424" s="95"/>
      <c r="P424" s="78"/>
      <c r="Q424" s="78"/>
    </row>
    <row r="425" spans="3:17" x14ac:dyDescent="0.2">
      <c r="C425" s="96"/>
      <c r="D425" s="94"/>
      <c r="E425" s="94"/>
      <c r="F425" s="78"/>
      <c r="G425" s="78"/>
      <c r="H425" s="78"/>
      <c r="I425" s="78"/>
      <c r="J425" s="78"/>
      <c r="K425" s="78"/>
      <c r="L425" s="78"/>
      <c r="M425" s="78"/>
      <c r="N425" s="78"/>
      <c r="O425" s="95"/>
      <c r="P425" s="78"/>
      <c r="Q425" s="78"/>
    </row>
    <row r="426" spans="3:17" x14ac:dyDescent="0.2">
      <c r="C426" s="96"/>
      <c r="D426" s="94"/>
      <c r="E426" s="94"/>
      <c r="F426" s="78"/>
      <c r="G426" s="78"/>
      <c r="H426" s="78"/>
      <c r="I426" s="78"/>
      <c r="J426" s="78"/>
      <c r="K426" s="78"/>
      <c r="L426" s="78"/>
      <c r="M426" s="78"/>
      <c r="N426" s="78"/>
      <c r="O426" s="95"/>
      <c r="P426" s="78"/>
      <c r="Q426" s="78"/>
    </row>
    <row r="427" spans="3:17" x14ac:dyDescent="0.2">
      <c r="C427" s="96"/>
      <c r="D427" s="94"/>
      <c r="E427" s="94"/>
      <c r="F427" s="78"/>
      <c r="G427" s="78"/>
      <c r="H427" s="78"/>
      <c r="I427" s="78"/>
      <c r="J427" s="78"/>
      <c r="K427" s="78"/>
      <c r="L427" s="78"/>
      <c r="M427" s="78"/>
      <c r="N427" s="78"/>
      <c r="O427" s="95"/>
      <c r="P427" s="78"/>
      <c r="Q427" s="78"/>
    </row>
    <row r="428" spans="3:17" x14ac:dyDescent="0.2">
      <c r="C428" s="96"/>
      <c r="D428" s="94"/>
      <c r="E428" s="94"/>
      <c r="F428" s="78"/>
      <c r="G428" s="78"/>
      <c r="H428" s="78"/>
      <c r="I428" s="78"/>
      <c r="J428" s="78"/>
      <c r="K428" s="78"/>
      <c r="L428" s="78"/>
      <c r="M428" s="78"/>
      <c r="N428" s="78"/>
      <c r="O428" s="95"/>
      <c r="P428" s="78"/>
      <c r="Q428" s="78"/>
    </row>
    <row r="429" spans="3:17" x14ac:dyDescent="0.2">
      <c r="C429" s="96"/>
      <c r="D429" s="94"/>
      <c r="E429" s="94"/>
      <c r="F429" s="78"/>
      <c r="G429" s="78"/>
      <c r="H429" s="78"/>
      <c r="I429" s="78"/>
      <c r="J429" s="78"/>
      <c r="K429" s="78"/>
      <c r="L429" s="78"/>
      <c r="M429" s="78"/>
      <c r="N429" s="78"/>
      <c r="O429" s="95"/>
      <c r="P429" s="78"/>
      <c r="Q429" s="78"/>
    </row>
    <row r="430" spans="3:17" x14ac:dyDescent="0.2">
      <c r="C430" s="96"/>
      <c r="D430" s="94"/>
      <c r="E430" s="94"/>
      <c r="F430" s="78"/>
      <c r="G430" s="78"/>
      <c r="H430" s="78"/>
      <c r="I430" s="78"/>
      <c r="J430" s="78"/>
      <c r="K430" s="78"/>
      <c r="L430" s="78"/>
      <c r="M430" s="78"/>
      <c r="N430" s="78"/>
      <c r="O430" s="95"/>
      <c r="P430" s="78"/>
      <c r="Q430" s="78"/>
    </row>
    <row r="431" spans="3:17" x14ac:dyDescent="0.2">
      <c r="C431" s="96"/>
      <c r="D431" s="94"/>
      <c r="E431" s="94"/>
      <c r="F431" s="78"/>
      <c r="G431" s="78"/>
      <c r="H431" s="78"/>
      <c r="I431" s="78"/>
      <c r="J431" s="78"/>
      <c r="K431" s="78"/>
      <c r="L431" s="78"/>
      <c r="M431" s="78"/>
      <c r="N431" s="78"/>
      <c r="O431" s="95"/>
      <c r="P431" s="78"/>
      <c r="Q431" s="78"/>
    </row>
    <row r="432" spans="3:17" x14ac:dyDescent="0.2">
      <c r="C432" s="96"/>
      <c r="D432" s="94"/>
      <c r="E432" s="94"/>
      <c r="F432" s="78"/>
      <c r="G432" s="78"/>
      <c r="H432" s="78"/>
      <c r="I432" s="78"/>
      <c r="J432" s="78"/>
      <c r="K432" s="78"/>
      <c r="L432" s="78"/>
      <c r="M432" s="78"/>
      <c r="N432" s="78"/>
      <c r="O432" s="95"/>
      <c r="P432" s="78"/>
      <c r="Q432" s="78"/>
    </row>
    <row r="433" spans="3:17" x14ac:dyDescent="0.2">
      <c r="C433" s="96"/>
      <c r="D433" s="94"/>
      <c r="E433" s="94"/>
      <c r="F433" s="78"/>
      <c r="G433" s="78"/>
      <c r="H433" s="78"/>
      <c r="I433" s="78"/>
      <c r="J433" s="78"/>
      <c r="K433" s="78"/>
      <c r="L433" s="78"/>
      <c r="M433" s="78"/>
      <c r="N433" s="78"/>
      <c r="O433" s="95"/>
      <c r="P433" s="78"/>
      <c r="Q433" s="78"/>
    </row>
    <row r="434" spans="3:17" x14ac:dyDescent="0.2">
      <c r="C434" s="96"/>
      <c r="D434" s="94"/>
      <c r="E434" s="94"/>
      <c r="F434" s="78"/>
      <c r="G434" s="78"/>
      <c r="H434" s="78"/>
      <c r="I434" s="78"/>
      <c r="J434" s="78"/>
      <c r="K434" s="78"/>
      <c r="L434" s="78"/>
      <c r="M434" s="78"/>
      <c r="N434" s="78"/>
      <c r="O434" s="95"/>
      <c r="P434" s="78"/>
      <c r="Q434" s="78"/>
    </row>
    <row r="435" spans="3:17" x14ac:dyDescent="0.2">
      <c r="C435" s="96"/>
      <c r="D435" s="94"/>
      <c r="E435" s="94"/>
      <c r="F435" s="78"/>
      <c r="G435" s="78"/>
      <c r="H435" s="78"/>
      <c r="I435" s="78"/>
      <c r="J435" s="78"/>
      <c r="K435" s="78"/>
      <c r="L435" s="78"/>
      <c r="M435" s="78"/>
      <c r="N435" s="78"/>
      <c r="O435" s="95"/>
      <c r="P435" s="78"/>
      <c r="Q435" s="78"/>
    </row>
    <row r="436" spans="3:17" x14ac:dyDescent="0.2">
      <c r="C436" s="96"/>
      <c r="D436" s="94"/>
      <c r="E436" s="94"/>
      <c r="F436" s="78"/>
      <c r="G436" s="78"/>
      <c r="H436" s="78"/>
      <c r="I436" s="78"/>
      <c r="J436" s="78"/>
      <c r="K436" s="78"/>
      <c r="L436" s="78"/>
      <c r="M436" s="78"/>
      <c r="N436" s="78"/>
      <c r="O436" s="95"/>
      <c r="P436" s="78"/>
      <c r="Q436" s="78"/>
    </row>
    <row r="437" spans="3:17" x14ac:dyDescent="0.2">
      <c r="C437" s="96"/>
      <c r="D437" s="94"/>
      <c r="E437" s="94"/>
      <c r="F437" s="78"/>
      <c r="G437" s="78"/>
      <c r="H437" s="78"/>
      <c r="I437" s="78"/>
      <c r="J437" s="78"/>
      <c r="K437" s="78"/>
      <c r="L437" s="78"/>
      <c r="M437" s="78"/>
      <c r="N437" s="78"/>
      <c r="O437" s="95"/>
      <c r="P437" s="78"/>
      <c r="Q437" s="78"/>
    </row>
    <row r="438" spans="3:17" x14ac:dyDescent="0.2">
      <c r="C438" s="96"/>
      <c r="D438" s="94"/>
      <c r="E438" s="94"/>
      <c r="F438" s="78"/>
      <c r="G438" s="78"/>
      <c r="H438" s="78"/>
      <c r="I438" s="78"/>
      <c r="J438" s="78"/>
      <c r="K438" s="78"/>
      <c r="L438" s="78"/>
      <c r="M438" s="78"/>
      <c r="N438" s="78"/>
      <c r="O438" s="95"/>
      <c r="P438" s="78"/>
      <c r="Q438" s="78"/>
    </row>
    <row r="439" spans="3:17" x14ac:dyDescent="0.2">
      <c r="C439" s="96"/>
      <c r="D439" s="94"/>
      <c r="E439" s="94"/>
      <c r="F439" s="78"/>
      <c r="G439" s="78"/>
      <c r="H439" s="78"/>
      <c r="I439" s="78"/>
      <c r="J439" s="78"/>
      <c r="K439" s="78"/>
      <c r="L439" s="78"/>
      <c r="M439" s="78"/>
      <c r="N439" s="78"/>
      <c r="O439" s="95"/>
      <c r="P439" s="78"/>
      <c r="Q439" s="78"/>
    </row>
    <row r="440" spans="3:17" x14ac:dyDescent="0.2">
      <c r="C440" s="96"/>
      <c r="D440" s="94"/>
      <c r="E440" s="94"/>
      <c r="F440" s="78"/>
      <c r="G440" s="78"/>
      <c r="H440" s="78"/>
      <c r="I440" s="78"/>
      <c r="J440" s="78"/>
      <c r="K440" s="78"/>
      <c r="L440" s="78"/>
      <c r="M440" s="78"/>
      <c r="N440" s="78"/>
      <c r="O440" s="95"/>
      <c r="P440" s="78"/>
      <c r="Q440" s="78"/>
    </row>
    <row r="441" spans="3:17" x14ac:dyDescent="0.2">
      <c r="C441" s="96"/>
      <c r="D441" s="94"/>
      <c r="E441" s="94"/>
      <c r="F441" s="78"/>
      <c r="G441" s="78"/>
      <c r="H441" s="78"/>
      <c r="I441" s="78"/>
      <c r="J441" s="78"/>
      <c r="K441" s="78"/>
      <c r="L441" s="78"/>
      <c r="M441" s="78"/>
      <c r="N441" s="78"/>
      <c r="O441" s="95"/>
      <c r="P441" s="78"/>
      <c r="Q441" s="78"/>
    </row>
    <row r="442" spans="3:17" x14ac:dyDescent="0.2">
      <c r="C442" s="96"/>
      <c r="D442" s="94"/>
      <c r="E442" s="94"/>
      <c r="F442" s="78"/>
      <c r="G442" s="78"/>
      <c r="H442" s="78"/>
      <c r="I442" s="78"/>
      <c r="J442" s="78"/>
      <c r="K442" s="78"/>
      <c r="L442" s="78"/>
      <c r="M442" s="78"/>
      <c r="N442" s="78"/>
      <c r="O442" s="95"/>
      <c r="P442" s="78"/>
      <c r="Q442" s="78"/>
    </row>
    <row r="443" spans="3:17" x14ac:dyDescent="0.2">
      <c r="C443" s="96"/>
      <c r="D443" s="94"/>
      <c r="E443" s="94"/>
      <c r="F443" s="78"/>
      <c r="G443" s="78"/>
      <c r="H443" s="78"/>
      <c r="I443" s="78"/>
      <c r="J443" s="78"/>
      <c r="K443" s="78"/>
      <c r="L443" s="78"/>
      <c r="M443" s="78"/>
      <c r="N443" s="78"/>
      <c r="O443" s="95"/>
      <c r="P443" s="78"/>
      <c r="Q443" s="78"/>
    </row>
    <row r="444" spans="3:17" x14ac:dyDescent="0.2">
      <c r="C444" s="96"/>
      <c r="D444" s="94"/>
      <c r="E444" s="94"/>
      <c r="F444" s="78"/>
      <c r="G444" s="78"/>
      <c r="H444" s="78"/>
      <c r="I444" s="78"/>
      <c r="J444" s="78"/>
      <c r="K444" s="78"/>
      <c r="L444" s="78"/>
      <c r="M444" s="78"/>
      <c r="N444" s="78"/>
      <c r="O444" s="95"/>
      <c r="P444" s="78"/>
      <c r="Q444" s="78"/>
    </row>
    <row r="445" spans="3:17" x14ac:dyDescent="0.2">
      <c r="C445" s="96"/>
      <c r="D445" s="94"/>
      <c r="E445" s="94"/>
      <c r="F445" s="78"/>
      <c r="G445" s="78"/>
      <c r="H445" s="78"/>
      <c r="I445" s="78"/>
      <c r="J445" s="78"/>
      <c r="K445" s="78"/>
      <c r="L445" s="78"/>
      <c r="M445" s="78"/>
      <c r="N445" s="78"/>
      <c r="O445" s="95"/>
      <c r="P445" s="78"/>
      <c r="Q445" s="78"/>
    </row>
    <row r="446" spans="3:17" x14ac:dyDescent="0.2">
      <c r="C446" s="96"/>
      <c r="D446" s="94"/>
      <c r="E446" s="94"/>
      <c r="F446" s="78"/>
      <c r="G446" s="78"/>
      <c r="H446" s="78"/>
      <c r="I446" s="78"/>
      <c r="J446" s="78"/>
      <c r="K446" s="78"/>
      <c r="L446" s="78"/>
      <c r="M446" s="78"/>
      <c r="N446" s="78"/>
      <c r="O446" s="95"/>
      <c r="P446" s="78"/>
      <c r="Q446" s="78"/>
    </row>
    <row r="447" spans="3:17" x14ac:dyDescent="0.2">
      <c r="C447" s="96"/>
      <c r="D447" s="94"/>
      <c r="E447" s="94"/>
      <c r="F447" s="78"/>
      <c r="G447" s="78"/>
      <c r="H447" s="78"/>
      <c r="I447" s="78"/>
      <c r="J447" s="78"/>
      <c r="K447" s="78"/>
      <c r="L447" s="78"/>
      <c r="M447" s="78"/>
      <c r="N447" s="78"/>
      <c r="O447" s="95"/>
      <c r="P447" s="78"/>
      <c r="Q447" s="78"/>
    </row>
    <row r="448" spans="3:17" x14ac:dyDescent="0.2">
      <c r="C448" s="96"/>
      <c r="D448" s="94"/>
      <c r="E448" s="94"/>
      <c r="F448" s="78"/>
      <c r="G448" s="78"/>
      <c r="H448" s="78"/>
      <c r="I448" s="78"/>
      <c r="J448" s="78"/>
      <c r="K448" s="78"/>
      <c r="L448" s="78"/>
      <c r="M448" s="78"/>
      <c r="N448" s="78"/>
      <c r="O448" s="95"/>
      <c r="P448" s="78"/>
      <c r="Q448" s="78"/>
    </row>
    <row r="449" spans="1:17" x14ac:dyDescent="0.2">
      <c r="C449" s="96"/>
      <c r="D449" s="94"/>
      <c r="E449" s="94"/>
      <c r="F449" s="78"/>
      <c r="G449" s="78"/>
      <c r="H449" s="78"/>
      <c r="I449" s="78"/>
      <c r="J449" s="78"/>
      <c r="K449" s="78"/>
      <c r="L449" s="78"/>
      <c r="M449" s="78"/>
      <c r="N449" s="78"/>
      <c r="O449" s="95"/>
      <c r="P449" s="78"/>
      <c r="Q449" s="78"/>
    </row>
    <row r="450" spans="1:17" x14ac:dyDescent="0.2">
      <c r="C450" s="96"/>
      <c r="D450" s="94"/>
      <c r="E450" s="94"/>
      <c r="F450" s="78"/>
      <c r="G450" s="78"/>
      <c r="H450" s="78"/>
      <c r="I450" s="78"/>
      <c r="J450" s="78"/>
      <c r="K450" s="78"/>
      <c r="L450" s="78"/>
      <c r="M450" s="78"/>
      <c r="N450" s="78"/>
      <c r="O450" s="95"/>
      <c r="P450" s="78"/>
      <c r="Q450" s="78"/>
    </row>
    <row r="451" spans="1:17" x14ac:dyDescent="0.2">
      <c r="C451" s="96"/>
      <c r="D451" s="94"/>
      <c r="E451" s="94"/>
      <c r="F451" s="78"/>
      <c r="G451" s="78"/>
      <c r="H451" s="78"/>
      <c r="I451" s="78"/>
      <c r="J451" s="78"/>
      <c r="K451" s="78"/>
      <c r="L451" s="78"/>
      <c r="M451" s="78"/>
      <c r="N451" s="78"/>
      <c r="O451" s="95"/>
      <c r="P451" s="78"/>
      <c r="Q451" s="78"/>
    </row>
    <row r="452" spans="1:17" x14ac:dyDescent="0.2">
      <c r="C452" s="96"/>
      <c r="D452" s="94"/>
      <c r="E452" s="94"/>
      <c r="F452" s="78"/>
      <c r="G452" s="78"/>
      <c r="H452" s="78"/>
      <c r="I452" s="78"/>
      <c r="J452" s="78"/>
      <c r="K452" s="78"/>
      <c r="L452" s="78"/>
      <c r="M452" s="78"/>
      <c r="N452" s="78"/>
      <c r="O452" s="95"/>
      <c r="P452" s="78"/>
      <c r="Q452" s="78"/>
    </row>
    <row r="453" spans="1:17" x14ac:dyDescent="0.2">
      <c r="C453" s="96"/>
      <c r="D453" s="94"/>
      <c r="E453" s="94"/>
      <c r="F453" s="78"/>
      <c r="G453" s="78"/>
      <c r="H453" s="78"/>
      <c r="I453" s="78"/>
      <c r="J453" s="78"/>
      <c r="K453" s="78"/>
      <c r="L453" s="78"/>
      <c r="M453" s="78"/>
      <c r="N453" s="78"/>
      <c r="O453" s="95"/>
      <c r="P453" s="78"/>
      <c r="Q453" s="78"/>
    </row>
    <row r="454" spans="1:17" x14ac:dyDescent="0.2">
      <c r="C454" s="96"/>
      <c r="D454" s="94"/>
      <c r="E454" s="94"/>
      <c r="F454" s="78"/>
      <c r="G454" s="78"/>
      <c r="H454" s="78"/>
      <c r="I454" s="78"/>
      <c r="J454" s="78"/>
      <c r="K454" s="78"/>
      <c r="L454" s="78"/>
      <c r="M454" s="78"/>
      <c r="N454" s="78"/>
      <c r="O454" s="95"/>
      <c r="P454" s="78"/>
      <c r="Q454" s="78"/>
    </row>
    <row r="455" spans="1:17" x14ac:dyDescent="0.2">
      <c r="C455" s="96"/>
      <c r="D455" s="94"/>
      <c r="E455" s="94"/>
      <c r="F455" s="78"/>
      <c r="G455" s="78"/>
      <c r="H455" s="78"/>
      <c r="I455" s="78"/>
      <c r="J455" s="78"/>
      <c r="K455" s="78"/>
      <c r="L455" s="78"/>
      <c r="M455" s="78"/>
      <c r="N455" s="78"/>
      <c r="O455" s="95"/>
      <c r="P455" s="78"/>
      <c r="Q455" s="78"/>
    </row>
    <row r="456" spans="1:17" x14ac:dyDescent="0.2">
      <c r="A456" s="97"/>
      <c r="B456" s="97"/>
      <c r="C456" s="92"/>
      <c r="D456" s="94"/>
      <c r="E456" s="94"/>
      <c r="F456" s="78"/>
      <c r="G456" s="78"/>
      <c r="H456" s="78"/>
      <c r="I456" s="78"/>
      <c r="J456" s="78"/>
      <c r="K456" s="78"/>
      <c r="L456" s="78"/>
      <c r="M456" s="78"/>
      <c r="N456" s="78"/>
      <c r="O456" s="95"/>
      <c r="P456" s="78"/>
      <c r="Q456" s="78"/>
    </row>
    <row r="457" spans="1:17" x14ac:dyDescent="0.2">
      <c r="A457" s="97"/>
      <c r="B457" s="97"/>
      <c r="C457" s="92"/>
      <c r="D457" s="94"/>
      <c r="E457" s="94"/>
      <c r="F457" s="78"/>
      <c r="G457" s="78"/>
      <c r="H457" s="78"/>
      <c r="I457" s="78"/>
      <c r="J457" s="78"/>
      <c r="K457" s="78"/>
      <c r="L457" s="78"/>
      <c r="M457" s="78"/>
      <c r="N457" s="78"/>
      <c r="O457" s="95"/>
      <c r="P457" s="78"/>
      <c r="Q457" s="78"/>
    </row>
    <row r="458" spans="1:17" x14ac:dyDescent="0.2">
      <c r="A458" s="97"/>
      <c r="B458" s="97"/>
      <c r="C458" s="92"/>
      <c r="D458" s="94"/>
      <c r="E458" s="94"/>
      <c r="F458" s="78"/>
      <c r="G458" s="78"/>
      <c r="H458" s="78"/>
      <c r="I458" s="78"/>
      <c r="J458" s="78"/>
      <c r="K458" s="78"/>
      <c r="L458" s="78"/>
      <c r="M458" s="78"/>
      <c r="N458" s="78"/>
      <c r="O458" s="95"/>
      <c r="P458" s="78"/>
      <c r="Q458" s="78"/>
    </row>
    <row r="459" spans="1:17" x14ac:dyDescent="0.2">
      <c r="A459" s="97"/>
      <c r="B459" s="97"/>
      <c r="C459" s="92"/>
      <c r="D459" s="94"/>
      <c r="E459" s="94"/>
      <c r="F459" s="78"/>
      <c r="G459" s="78"/>
      <c r="H459" s="78"/>
      <c r="I459" s="78"/>
      <c r="J459" s="78"/>
      <c r="K459" s="78"/>
      <c r="L459" s="78"/>
      <c r="M459" s="78"/>
      <c r="N459" s="78"/>
      <c r="O459" s="95"/>
      <c r="P459" s="78"/>
      <c r="Q459" s="78"/>
    </row>
    <row r="460" spans="1:17" x14ac:dyDescent="0.2">
      <c r="A460" s="97"/>
      <c r="B460" s="97"/>
      <c r="C460" s="92"/>
      <c r="D460" s="94"/>
      <c r="E460" s="94"/>
      <c r="F460" s="78"/>
      <c r="G460" s="78"/>
      <c r="H460" s="78"/>
      <c r="I460" s="78"/>
      <c r="J460" s="78"/>
      <c r="K460" s="78"/>
      <c r="L460" s="78"/>
      <c r="M460" s="78"/>
      <c r="N460" s="78"/>
      <c r="O460" s="95"/>
      <c r="P460" s="78"/>
      <c r="Q460" s="78"/>
    </row>
    <row r="461" spans="1:17" x14ac:dyDescent="0.2">
      <c r="A461" s="97"/>
      <c r="B461" s="97"/>
      <c r="C461" s="92"/>
      <c r="D461" s="94"/>
      <c r="E461" s="94"/>
      <c r="F461" s="78"/>
      <c r="G461" s="78"/>
      <c r="H461" s="78"/>
      <c r="I461" s="78"/>
      <c r="J461" s="78"/>
      <c r="K461" s="78"/>
      <c r="L461" s="78"/>
      <c r="M461" s="78"/>
      <c r="N461" s="78"/>
      <c r="O461" s="95"/>
      <c r="P461" s="78"/>
      <c r="Q461" s="78"/>
    </row>
    <row r="462" spans="1:17" x14ac:dyDescent="0.2">
      <c r="A462" s="97"/>
      <c r="B462" s="97"/>
      <c r="C462" s="92"/>
      <c r="D462" s="94"/>
      <c r="E462" s="94"/>
      <c r="F462" s="78"/>
      <c r="G462" s="78"/>
      <c r="H462" s="78"/>
      <c r="I462" s="78"/>
      <c r="J462" s="78"/>
      <c r="K462" s="78"/>
      <c r="L462" s="78"/>
      <c r="M462" s="78"/>
      <c r="N462" s="78"/>
      <c r="O462" s="95"/>
      <c r="P462" s="78"/>
      <c r="Q462" s="78"/>
    </row>
    <row r="463" spans="1:17" x14ac:dyDescent="0.2">
      <c r="A463" s="97"/>
      <c r="B463" s="97"/>
      <c r="C463" s="92"/>
      <c r="D463" s="94"/>
      <c r="E463" s="94"/>
      <c r="F463" s="78"/>
      <c r="G463" s="78"/>
      <c r="H463" s="78"/>
      <c r="I463" s="78"/>
      <c r="J463" s="78"/>
      <c r="K463" s="78"/>
      <c r="L463" s="78"/>
      <c r="M463" s="78"/>
      <c r="N463" s="78"/>
      <c r="O463" s="95"/>
      <c r="P463" s="78"/>
      <c r="Q463" s="78"/>
    </row>
    <row r="464" spans="1:17" x14ac:dyDescent="0.2">
      <c r="A464" s="97"/>
      <c r="B464" s="97"/>
      <c r="C464" s="92"/>
      <c r="D464" s="94"/>
      <c r="E464" s="94"/>
      <c r="F464" s="78"/>
      <c r="G464" s="78"/>
      <c r="H464" s="78"/>
      <c r="I464" s="78"/>
      <c r="J464" s="78"/>
      <c r="K464" s="78"/>
      <c r="L464" s="78"/>
      <c r="M464" s="78"/>
      <c r="N464" s="78"/>
      <c r="O464" s="95"/>
      <c r="P464" s="78"/>
      <c r="Q464" s="78"/>
    </row>
    <row r="465" spans="1:17" x14ac:dyDescent="0.2">
      <c r="A465" s="97"/>
      <c r="B465" s="97"/>
      <c r="C465" s="92"/>
      <c r="D465" s="94"/>
      <c r="E465" s="94"/>
      <c r="F465" s="78"/>
      <c r="G465" s="78"/>
      <c r="H465" s="78"/>
      <c r="I465" s="78"/>
      <c r="J465" s="78"/>
      <c r="K465" s="78"/>
      <c r="L465" s="78"/>
      <c r="M465" s="78"/>
      <c r="N465" s="78"/>
      <c r="O465" s="95"/>
      <c r="P465" s="78"/>
      <c r="Q465" s="78"/>
    </row>
    <row r="466" spans="1:17" x14ac:dyDescent="0.2">
      <c r="A466" s="97"/>
      <c r="B466" s="97"/>
      <c r="C466" s="92"/>
      <c r="D466" s="94"/>
      <c r="E466" s="94"/>
      <c r="F466" s="78"/>
      <c r="G466" s="78"/>
      <c r="H466" s="78"/>
      <c r="I466" s="78"/>
      <c r="J466" s="78"/>
      <c r="K466" s="78"/>
      <c r="L466" s="78"/>
      <c r="M466" s="78"/>
      <c r="N466" s="78"/>
      <c r="O466" s="95"/>
      <c r="P466" s="78"/>
      <c r="Q466" s="78"/>
    </row>
    <row r="467" spans="1:17" x14ac:dyDescent="0.2">
      <c r="A467" s="97"/>
      <c r="B467" s="97"/>
      <c r="C467" s="92"/>
      <c r="D467" s="94"/>
      <c r="E467" s="94"/>
      <c r="F467" s="78"/>
      <c r="G467" s="78"/>
      <c r="H467" s="78"/>
      <c r="I467" s="78"/>
      <c r="J467" s="78"/>
      <c r="K467" s="78"/>
      <c r="L467" s="78"/>
      <c r="M467" s="78"/>
      <c r="N467" s="78"/>
      <c r="O467" s="95"/>
      <c r="P467" s="78"/>
      <c r="Q467" s="78"/>
    </row>
    <row r="468" spans="1:17" x14ac:dyDescent="0.2">
      <c r="A468" s="97"/>
      <c r="B468" s="97"/>
      <c r="C468" s="92"/>
      <c r="D468" s="94"/>
      <c r="E468" s="94"/>
      <c r="F468" s="78"/>
      <c r="G468" s="78"/>
      <c r="H468" s="78"/>
      <c r="I468" s="78"/>
      <c r="J468" s="78"/>
      <c r="K468" s="78"/>
      <c r="L468" s="78"/>
      <c r="M468" s="78"/>
      <c r="N468" s="78"/>
      <c r="O468" s="95"/>
      <c r="P468" s="78"/>
      <c r="Q468" s="78"/>
    </row>
    <row r="469" spans="1:17" x14ac:dyDescent="0.2">
      <c r="A469" s="97"/>
      <c r="B469" s="97"/>
      <c r="C469" s="92"/>
      <c r="D469" s="94"/>
      <c r="E469" s="94"/>
      <c r="F469" s="78"/>
      <c r="G469" s="78"/>
      <c r="H469" s="78"/>
      <c r="I469" s="78"/>
      <c r="J469" s="78"/>
      <c r="K469" s="78"/>
      <c r="L469" s="78"/>
      <c r="M469" s="78"/>
      <c r="N469" s="78"/>
      <c r="O469" s="95"/>
      <c r="P469" s="78"/>
      <c r="Q469" s="78"/>
    </row>
    <row r="470" spans="1:17" x14ac:dyDescent="0.2">
      <c r="A470" s="97"/>
      <c r="B470" s="97"/>
      <c r="C470" s="92"/>
      <c r="D470" s="94"/>
      <c r="E470" s="94"/>
      <c r="F470" s="78"/>
      <c r="G470" s="78"/>
      <c r="H470" s="78"/>
      <c r="I470" s="78"/>
      <c r="J470" s="78"/>
      <c r="K470" s="78"/>
      <c r="L470" s="78"/>
      <c r="M470" s="78"/>
      <c r="N470" s="78"/>
      <c r="O470" s="95"/>
      <c r="P470" s="78"/>
      <c r="Q470" s="78"/>
    </row>
    <row r="471" spans="1:17" x14ac:dyDescent="0.2">
      <c r="A471" s="97"/>
      <c r="B471" s="97"/>
      <c r="C471" s="92"/>
      <c r="D471" s="94"/>
      <c r="E471" s="94"/>
      <c r="F471" s="78"/>
      <c r="G471" s="78"/>
      <c r="H471" s="78"/>
      <c r="I471" s="78"/>
      <c r="J471" s="78"/>
      <c r="K471" s="78"/>
      <c r="L471" s="78"/>
      <c r="M471" s="78"/>
      <c r="N471" s="78"/>
      <c r="O471" s="95"/>
      <c r="P471" s="78"/>
      <c r="Q471" s="78"/>
    </row>
    <row r="472" spans="1:17" x14ac:dyDescent="0.2">
      <c r="A472" s="97"/>
      <c r="B472" s="97"/>
      <c r="C472" s="92"/>
      <c r="D472" s="94"/>
      <c r="E472" s="94"/>
      <c r="F472" s="78"/>
      <c r="G472" s="78"/>
      <c r="H472" s="78"/>
      <c r="I472" s="78"/>
      <c r="J472" s="78"/>
      <c r="K472" s="78"/>
      <c r="L472" s="78"/>
      <c r="M472" s="78"/>
      <c r="N472" s="78"/>
      <c r="O472" s="95"/>
      <c r="P472" s="78"/>
      <c r="Q472" s="78"/>
    </row>
    <row r="473" spans="1:17" x14ac:dyDescent="0.2">
      <c r="A473" s="97"/>
      <c r="B473" s="97"/>
      <c r="C473" s="92"/>
      <c r="D473" s="94"/>
      <c r="E473" s="94"/>
      <c r="F473" s="78"/>
      <c r="G473" s="78"/>
      <c r="H473" s="78"/>
      <c r="I473" s="78"/>
      <c r="J473" s="78"/>
      <c r="K473" s="78"/>
      <c r="L473" s="78"/>
      <c r="M473" s="78"/>
      <c r="N473" s="78"/>
      <c r="O473" s="95"/>
      <c r="P473" s="78"/>
      <c r="Q473" s="78"/>
    </row>
    <row r="474" spans="1:17" x14ac:dyDescent="0.2">
      <c r="A474" s="97"/>
      <c r="B474" s="97"/>
      <c r="C474" s="92"/>
      <c r="D474" s="94"/>
      <c r="E474" s="94"/>
      <c r="F474" s="78"/>
      <c r="G474" s="78"/>
      <c r="H474" s="78"/>
      <c r="I474" s="78"/>
      <c r="J474" s="78"/>
      <c r="K474" s="78"/>
      <c r="L474" s="78"/>
      <c r="M474" s="78"/>
      <c r="N474" s="78"/>
      <c r="O474" s="95"/>
      <c r="P474" s="78"/>
      <c r="Q474" s="78"/>
    </row>
    <row r="475" spans="1:17" x14ac:dyDescent="0.2">
      <c r="A475" s="97"/>
      <c r="B475" s="97"/>
      <c r="C475" s="92"/>
      <c r="D475" s="94"/>
      <c r="E475" s="94"/>
      <c r="F475" s="78"/>
      <c r="G475" s="78"/>
      <c r="H475" s="78"/>
      <c r="I475" s="78"/>
      <c r="J475" s="78"/>
      <c r="K475" s="78"/>
      <c r="L475" s="78"/>
      <c r="M475" s="78"/>
      <c r="N475" s="78"/>
      <c r="O475" s="95"/>
      <c r="P475" s="78"/>
      <c r="Q475" s="78"/>
    </row>
    <row r="476" spans="1:17" x14ac:dyDescent="0.2">
      <c r="A476" s="97"/>
      <c r="B476" s="97"/>
      <c r="C476" s="92"/>
      <c r="D476" s="94"/>
      <c r="E476" s="94"/>
      <c r="F476" s="78"/>
      <c r="G476" s="78"/>
      <c r="H476" s="78"/>
      <c r="I476" s="78"/>
      <c r="J476" s="78"/>
      <c r="K476" s="78"/>
      <c r="L476" s="78"/>
      <c r="M476" s="78"/>
      <c r="N476" s="78"/>
      <c r="O476" s="95"/>
      <c r="P476" s="78"/>
      <c r="Q476" s="78"/>
    </row>
    <row r="477" spans="1:17" x14ac:dyDescent="0.2">
      <c r="A477" s="97"/>
      <c r="B477" s="97"/>
      <c r="C477" s="92"/>
      <c r="D477" s="94"/>
      <c r="E477" s="94"/>
      <c r="F477" s="78"/>
      <c r="G477" s="78"/>
      <c r="H477" s="78"/>
      <c r="I477" s="78"/>
      <c r="J477" s="78"/>
      <c r="K477" s="78"/>
      <c r="L477" s="78"/>
      <c r="M477" s="78"/>
      <c r="N477" s="78"/>
      <c r="O477" s="95"/>
      <c r="P477" s="78"/>
      <c r="Q477" s="78"/>
    </row>
    <row r="478" spans="1:17" x14ac:dyDescent="0.2">
      <c r="A478" s="97"/>
      <c r="B478" s="97"/>
      <c r="C478" s="92"/>
      <c r="D478" s="94"/>
      <c r="E478" s="94"/>
      <c r="F478" s="78"/>
      <c r="G478" s="78"/>
      <c r="H478" s="78"/>
      <c r="I478" s="78"/>
      <c r="J478" s="78"/>
      <c r="K478" s="78"/>
      <c r="L478" s="78"/>
      <c r="M478" s="78"/>
      <c r="N478" s="78"/>
      <c r="O478" s="95"/>
      <c r="P478" s="78"/>
      <c r="Q478" s="78"/>
    </row>
    <row r="479" spans="1:17" x14ac:dyDescent="0.2">
      <c r="A479" s="97"/>
      <c r="B479" s="97"/>
      <c r="C479" s="92"/>
      <c r="D479" s="94"/>
      <c r="E479" s="94"/>
      <c r="F479" s="78"/>
      <c r="G479" s="78"/>
      <c r="H479" s="78"/>
      <c r="I479" s="78"/>
      <c r="J479" s="78"/>
      <c r="K479" s="78"/>
      <c r="L479" s="78"/>
      <c r="M479" s="78"/>
      <c r="N479" s="78"/>
      <c r="O479" s="95"/>
      <c r="P479" s="78"/>
      <c r="Q479" s="78"/>
    </row>
    <row r="480" spans="1:17" x14ac:dyDescent="0.2">
      <c r="A480" s="97"/>
      <c r="B480" s="97"/>
      <c r="C480" s="92"/>
      <c r="D480" s="94"/>
      <c r="E480" s="94"/>
      <c r="F480" s="78"/>
      <c r="G480" s="78"/>
      <c r="H480" s="78"/>
      <c r="I480" s="78"/>
      <c r="J480" s="78"/>
      <c r="K480" s="78"/>
      <c r="L480" s="78"/>
      <c r="M480" s="78"/>
      <c r="N480" s="78"/>
      <c r="O480" s="95"/>
      <c r="P480" s="78"/>
      <c r="Q480" s="78"/>
    </row>
    <row r="481" spans="1:17" x14ac:dyDescent="0.2">
      <c r="A481" s="97"/>
      <c r="B481" s="97"/>
      <c r="C481" s="92"/>
      <c r="D481" s="94"/>
      <c r="E481" s="94"/>
      <c r="F481" s="78"/>
      <c r="G481" s="78"/>
      <c r="H481" s="78"/>
      <c r="I481" s="78"/>
      <c r="J481" s="78"/>
      <c r="K481" s="78"/>
      <c r="L481" s="78"/>
      <c r="M481" s="78"/>
      <c r="N481" s="78"/>
      <c r="O481" s="95"/>
      <c r="P481" s="78"/>
      <c r="Q481" s="78"/>
    </row>
    <row r="482" spans="1:17" x14ac:dyDescent="0.2">
      <c r="A482" s="97"/>
      <c r="B482" s="97"/>
      <c r="C482" s="92"/>
      <c r="D482" s="94"/>
      <c r="E482" s="94"/>
      <c r="F482" s="78"/>
      <c r="G482" s="78"/>
      <c r="H482" s="78"/>
      <c r="I482" s="78"/>
      <c r="J482" s="78"/>
      <c r="K482" s="78"/>
      <c r="L482" s="78"/>
      <c r="M482" s="78"/>
      <c r="N482" s="78"/>
      <c r="O482" s="95"/>
      <c r="P482" s="78"/>
      <c r="Q482" s="78"/>
    </row>
    <row r="483" spans="1:17" x14ac:dyDescent="0.2">
      <c r="A483" s="97"/>
      <c r="B483" s="97"/>
      <c r="C483" s="92"/>
      <c r="D483" s="94"/>
      <c r="E483" s="94"/>
      <c r="F483" s="78"/>
      <c r="G483" s="78"/>
      <c r="H483" s="78"/>
      <c r="I483" s="78"/>
      <c r="J483" s="78"/>
      <c r="K483" s="78"/>
      <c r="L483" s="78"/>
      <c r="M483" s="78"/>
      <c r="N483" s="78"/>
      <c r="O483" s="95"/>
      <c r="P483" s="78"/>
      <c r="Q483" s="78"/>
    </row>
    <row r="484" spans="1:17" x14ac:dyDescent="0.2">
      <c r="A484" s="97"/>
      <c r="B484" s="97"/>
      <c r="C484" s="92"/>
      <c r="D484" s="94"/>
      <c r="E484" s="94"/>
      <c r="F484" s="78"/>
      <c r="G484" s="78"/>
      <c r="H484" s="78"/>
      <c r="I484" s="78"/>
      <c r="J484" s="78"/>
      <c r="K484" s="78"/>
      <c r="L484" s="78"/>
      <c r="M484" s="78"/>
      <c r="N484" s="78"/>
      <c r="O484" s="95"/>
      <c r="P484" s="78"/>
      <c r="Q484" s="78"/>
    </row>
    <row r="485" spans="1:17" x14ac:dyDescent="0.2">
      <c r="A485" s="97"/>
      <c r="B485" s="97"/>
      <c r="C485" s="92"/>
      <c r="D485" s="94"/>
      <c r="E485" s="94"/>
      <c r="F485" s="78"/>
      <c r="G485" s="78"/>
      <c r="H485" s="78"/>
      <c r="I485" s="78"/>
      <c r="J485" s="78"/>
      <c r="K485" s="78"/>
      <c r="L485" s="78"/>
      <c r="M485" s="78"/>
      <c r="N485" s="78"/>
      <c r="O485" s="95"/>
      <c r="P485" s="78"/>
      <c r="Q485" s="78"/>
    </row>
    <row r="486" spans="1:17" x14ac:dyDescent="0.2">
      <c r="A486" s="97"/>
      <c r="B486" s="97"/>
      <c r="C486" s="92"/>
      <c r="D486" s="94"/>
      <c r="E486" s="94"/>
      <c r="F486" s="78"/>
      <c r="G486" s="78"/>
      <c r="H486" s="78"/>
      <c r="I486" s="78"/>
      <c r="J486" s="78"/>
      <c r="K486" s="78"/>
      <c r="L486" s="78"/>
      <c r="M486" s="78"/>
      <c r="N486" s="78"/>
      <c r="O486" s="95"/>
      <c r="P486" s="78"/>
      <c r="Q486" s="78"/>
    </row>
    <row r="487" spans="1:17" x14ac:dyDescent="0.2">
      <c r="A487" s="97"/>
      <c r="B487" s="97"/>
      <c r="C487" s="92"/>
      <c r="D487" s="94"/>
      <c r="E487" s="94"/>
      <c r="F487" s="78"/>
      <c r="G487" s="78"/>
      <c r="H487" s="78"/>
      <c r="I487" s="78"/>
      <c r="J487" s="78"/>
      <c r="K487" s="78"/>
      <c r="L487" s="78"/>
      <c r="M487" s="78"/>
      <c r="N487" s="78"/>
      <c r="O487" s="95"/>
      <c r="P487" s="78"/>
      <c r="Q487" s="78"/>
    </row>
    <row r="488" spans="1:17" x14ac:dyDescent="0.2">
      <c r="A488" s="97"/>
      <c r="B488" s="97"/>
      <c r="C488" s="92"/>
      <c r="D488" s="94"/>
      <c r="E488" s="94"/>
      <c r="F488" s="78"/>
      <c r="G488" s="78"/>
      <c r="H488" s="78"/>
      <c r="I488" s="78"/>
      <c r="J488" s="78"/>
      <c r="K488" s="78"/>
      <c r="L488" s="78"/>
      <c r="M488" s="78"/>
      <c r="N488" s="78"/>
      <c r="O488" s="95"/>
      <c r="P488" s="78"/>
      <c r="Q488" s="78"/>
    </row>
    <row r="489" spans="1:17" x14ac:dyDescent="0.2">
      <c r="A489" s="97"/>
      <c r="B489" s="97"/>
      <c r="C489" s="92"/>
      <c r="D489" s="94"/>
      <c r="E489" s="94"/>
      <c r="F489" s="78"/>
      <c r="G489" s="78"/>
      <c r="H489" s="78"/>
      <c r="I489" s="78"/>
      <c r="J489" s="78"/>
      <c r="K489" s="78"/>
      <c r="L489" s="78"/>
      <c r="M489" s="78"/>
      <c r="N489" s="78"/>
      <c r="O489" s="95"/>
      <c r="P489" s="78"/>
      <c r="Q489" s="78"/>
    </row>
    <row r="490" spans="1:17" x14ac:dyDescent="0.2">
      <c r="A490" s="97"/>
      <c r="B490" s="97"/>
      <c r="C490" s="92"/>
      <c r="D490" s="94"/>
      <c r="E490" s="94"/>
      <c r="F490" s="78"/>
      <c r="G490" s="78"/>
      <c r="H490" s="78"/>
      <c r="I490" s="78"/>
      <c r="J490" s="78"/>
      <c r="K490" s="78"/>
      <c r="L490" s="78"/>
      <c r="M490" s="78"/>
      <c r="N490" s="78"/>
      <c r="O490" s="95"/>
      <c r="P490" s="78"/>
      <c r="Q490" s="78"/>
    </row>
    <row r="491" spans="1:17" x14ac:dyDescent="0.2">
      <c r="A491" s="97"/>
      <c r="B491" s="97"/>
      <c r="C491" s="92"/>
      <c r="D491" s="94"/>
      <c r="E491" s="94"/>
      <c r="F491" s="78"/>
      <c r="G491" s="78"/>
      <c r="H491" s="78"/>
      <c r="I491" s="78"/>
      <c r="J491" s="78"/>
      <c r="K491" s="78"/>
      <c r="L491" s="78"/>
      <c r="M491" s="78"/>
      <c r="N491" s="78"/>
      <c r="O491" s="95"/>
      <c r="P491" s="78"/>
      <c r="Q491" s="78"/>
    </row>
    <row r="492" spans="1:17" x14ac:dyDescent="0.2">
      <c r="A492" s="97"/>
      <c r="B492" s="97"/>
      <c r="C492" s="92"/>
      <c r="D492" s="94"/>
      <c r="E492" s="94"/>
      <c r="F492" s="78"/>
      <c r="G492" s="78"/>
      <c r="H492" s="78"/>
      <c r="I492" s="78"/>
      <c r="J492" s="78"/>
      <c r="K492" s="78"/>
      <c r="L492" s="78"/>
      <c r="M492" s="78"/>
      <c r="N492" s="78"/>
      <c r="O492" s="95"/>
      <c r="P492" s="78"/>
      <c r="Q492" s="78"/>
    </row>
    <row r="493" spans="1:17" x14ac:dyDescent="0.2">
      <c r="A493" s="97"/>
      <c r="B493" s="97"/>
      <c r="C493" s="92"/>
      <c r="D493" s="94"/>
      <c r="E493" s="94"/>
      <c r="F493" s="78"/>
      <c r="G493" s="78"/>
      <c r="H493" s="78"/>
      <c r="I493" s="78"/>
      <c r="J493" s="78"/>
      <c r="K493" s="78"/>
      <c r="L493" s="78"/>
      <c r="M493" s="78"/>
      <c r="N493" s="78"/>
      <c r="O493" s="95"/>
      <c r="P493" s="78"/>
      <c r="Q493" s="78"/>
    </row>
    <row r="494" spans="1:17" x14ac:dyDescent="0.2">
      <c r="A494" s="97"/>
      <c r="B494" s="97"/>
      <c r="C494" s="92"/>
      <c r="D494" s="94"/>
      <c r="E494" s="94"/>
      <c r="F494" s="78"/>
      <c r="G494" s="78"/>
      <c r="H494" s="78"/>
      <c r="I494" s="78"/>
      <c r="J494" s="78"/>
      <c r="K494" s="78"/>
      <c r="L494" s="78"/>
      <c r="M494" s="78"/>
      <c r="N494" s="78"/>
      <c r="O494" s="95"/>
      <c r="P494" s="78"/>
      <c r="Q494" s="78"/>
    </row>
    <row r="495" spans="1:17" x14ac:dyDescent="0.2">
      <c r="A495" s="97"/>
      <c r="B495" s="97"/>
      <c r="C495" s="92"/>
      <c r="D495" s="94"/>
      <c r="E495" s="94"/>
      <c r="F495" s="78"/>
      <c r="G495" s="78"/>
      <c r="H495" s="78"/>
      <c r="I495" s="78"/>
      <c r="J495" s="78"/>
      <c r="K495" s="78"/>
      <c r="L495" s="78"/>
      <c r="M495" s="78"/>
      <c r="N495" s="78"/>
      <c r="O495" s="95"/>
      <c r="P495" s="78"/>
      <c r="Q495" s="78"/>
    </row>
    <row r="496" spans="1:17" x14ac:dyDescent="0.2">
      <c r="A496" s="97"/>
      <c r="B496" s="97"/>
      <c r="C496" s="92"/>
      <c r="D496" s="94"/>
      <c r="E496" s="94"/>
      <c r="F496" s="78"/>
      <c r="G496" s="78"/>
      <c r="H496" s="78"/>
      <c r="I496" s="78"/>
      <c r="J496" s="78"/>
      <c r="K496" s="78"/>
      <c r="L496" s="78"/>
      <c r="M496" s="78"/>
      <c r="N496" s="78"/>
      <c r="O496" s="95"/>
      <c r="P496" s="78"/>
      <c r="Q496" s="78"/>
    </row>
    <row r="497" spans="1:17" x14ac:dyDescent="0.2">
      <c r="A497" s="97"/>
      <c r="B497" s="97"/>
      <c r="C497" s="92"/>
      <c r="D497" s="94"/>
      <c r="E497" s="94"/>
      <c r="F497" s="78"/>
      <c r="G497" s="78"/>
      <c r="H497" s="78"/>
      <c r="I497" s="78"/>
      <c r="J497" s="78"/>
      <c r="K497" s="78"/>
      <c r="L497" s="78"/>
      <c r="M497" s="78"/>
      <c r="N497" s="78"/>
      <c r="O497" s="95"/>
      <c r="P497" s="78"/>
      <c r="Q497" s="78"/>
    </row>
    <row r="498" spans="1:17" x14ac:dyDescent="0.2">
      <c r="A498" s="97"/>
      <c r="B498" s="97"/>
      <c r="C498" s="92"/>
      <c r="D498" s="94"/>
      <c r="E498" s="94"/>
      <c r="F498" s="78"/>
      <c r="G498" s="78"/>
      <c r="H498" s="78"/>
      <c r="I498" s="78"/>
      <c r="J498" s="78"/>
      <c r="K498" s="78"/>
      <c r="L498" s="78"/>
      <c r="M498" s="78"/>
      <c r="N498" s="78"/>
      <c r="O498" s="95"/>
      <c r="P498" s="78"/>
      <c r="Q498" s="78"/>
    </row>
    <row r="499" spans="1:17" x14ac:dyDescent="0.2">
      <c r="A499" s="97"/>
      <c r="B499" s="97"/>
      <c r="C499" s="92"/>
      <c r="D499" s="94"/>
      <c r="E499" s="94"/>
      <c r="F499" s="78"/>
      <c r="G499" s="78"/>
      <c r="H499" s="78"/>
      <c r="I499" s="78"/>
      <c r="J499" s="78"/>
      <c r="K499" s="78"/>
      <c r="L499" s="78"/>
      <c r="M499" s="78"/>
      <c r="N499" s="78"/>
      <c r="O499" s="95"/>
      <c r="P499" s="78"/>
      <c r="Q499" s="78"/>
    </row>
    <row r="500" spans="1:17" x14ac:dyDescent="0.2">
      <c r="A500" s="97"/>
      <c r="B500" s="97"/>
      <c r="C500" s="92"/>
      <c r="D500" s="94"/>
      <c r="E500" s="94"/>
      <c r="F500" s="78"/>
      <c r="G500" s="78"/>
      <c r="H500" s="78"/>
      <c r="I500" s="78"/>
      <c r="J500" s="78"/>
      <c r="K500" s="78"/>
      <c r="L500" s="78"/>
      <c r="M500" s="78"/>
      <c r="N500" s="78"/>
      <c r="O500" s="95"/>
      <c r="P500" s="78"/>
      <c r="Q500" s="78"/>
    </row>
    <row r="501" spans="1:17" x14ac:dyDescent="0.2">
      <c r="A501" s="97"/>
      <c r="B501" s="97"/>
      <c r="C501" s="92"/>
      <c r="D501" s="94"/>
      <c r="E501" s="94"/>
      <c r="F501" s="78"/>
      <c r="G501" s="78"/>
      <c r="H501" s="78"/>
      <c r="I501" s="78"/>
      <c r="J501" s="78"/>
      <c r="K501" s="78"/>
      <c r="L501" s="78"/>
      <c r="M501" s="78"/>
      <c r="N501" s="78"/>
      <c r="O501" s="95"/>
      <c r="P501" s="78"/>
      <c r="Q501" s="78"/>
    </row>
    <row r="502" spans="1:17" x14ac:dyDescent="0.2">
      <c r="A502" s="97"/>
      <c r="B502" s="97"/>
      <c r="C502" s="92"/>
      <c r="D502" s="94"/>
      <c r="E502" s="94"/>
      <c r="F502" s="78"/>
      <c r="G502" s="78"/>
      <c r="H502" s="78"/>
      <c r="I502" s="78"/>
      <c r="J502" s="78"/>
      <c r="K502" s="78"/>
      <c r="L502" s="78"/>
      <c r="M502" s="78"/>
      <c r="N502" s="78"/>
      <c r="O502" s="95"/>
      <c r="P502" s="78"/>
      <c r="Q502" s="78"/>
    </row>
    <row r="503" spans="1:17" x14ac:dyDescent="0.2">
      <c r="A503" s="97"/>
      <c r="B503" s="97"/>
      <c r="C503" s="92"/>
      <c r="D503" s="94"/>
      <c r="E503" s="94"/>
      <c r="F503" s="78"/>
      <c r="G503" s="78"/>
      <c r="H503" s="78"/>
      <c r="I503" s="78"/>
      <c r="J503" s="78"/>
      <c r="K503" s="78"/>
      <c r="L503" s="78"/>
      <c r="M503" s="78"/>
      <c r="N503" s="78"/>
      <c r="O503" s="95"/>
      <c r="P503" s="78"/>
      <c r="Q503" s="78"/>
    </row>
    <row r="504" spans="1:17" x14ac:dyDescent="0.2">
      <c r="A504" s="97"/>
      <c r="B504" s="97"/>
      <c r="C504" s="92"/>
      <c r="D504" s="94"/>
      <c r="E504" s="94"/>
      <c r="F504" s="78"/>
      <c r="G504" s="78"/>
      <c r="H504" s="78"/>
      <c r="I504" s="78"/>
      <c r="J504" s="78"/>
      <c r="K504" s="78"/>
      <c r="L504" s="78"/>
      <c r="M504" s="78"/>
      <c r="N504" s="78"/>
      <c r="O504" s="95"/>
      <c r="P504" s="78"/>
      <c r="Q504" s="78"/>
    </row>
    <row r="505" spans="1:17" x14ac:dyDescent="0.2">
      <c r="A505" s="97"/>
      <c r="B505" s="97"/>
      <c r="C505" s="92"/>
      <c r="D505" s="94"/>
      <c r="E505" s="94"/>
      <c r="F505" s="78"/>
      <c r="G505" s="78"/>
      <c r="H505" s="78"/>
      <c r="I505" s="78"/>
      <c r="J505" s="78"/>
      <c r="K505" s="78"/>
      <c r="L505" s="78"/>
      <c r="M505" s="78"/>
      <c r="N505" s="78"/>
      <c r="O505" s="95"/>
      <c r="P505" s="78"/>
      <c r="Q505" s="78"/>
    </row>
    <row r="506" spans="1:17" x14ac:dyDescent="0.2">
      <c r="A506" s="97"/>
      <c r="B506" s="97"/>
      <c r="C506" s="92"/>
      <c r="D506" s="94"/>
      <c r="E506" s="94"/>
      <c r="F506" s="78"/>
      <c r="G506" s="78"/>
      <c r="H506" s="78"/>
      <c r="I506" s="78"/>
      <c r="J506" s="78"/>
      <c r="K506" s="78"/>
      <c r="L506" s="78"/>
      <c r="M506" s="78"/>
      <c r="N506" s="78"/>
      <c r="O506" s="95"/>
      <c r="P506" s="78"/>
      <c r="Q506" s="78"/>
    </row>
    <row r="507" spans="1:17" x14ac:dyDescent="0.2">
      <c r="A507" s="97"/>
      <c r="B507" s="97"/>
      <c r="C507" s="92"/>
      <c r="D507" s="94"/>
      <c r="E507" s="94"/>
      <c r="F507" s="78"/>
      <c r="G507" s="78"/>
      <c r="H507" s="78"/>
      <c r="I507" s="78"/>
      <c r="J507" s="78"/>
      <c r="K507" s="78"/>
      <c r="L507" s="78"/>
      <c r="M507" s="78"/>
      <c r="N507" s="78"/>
      <c r="O507" s="95"/>
      <c r="P507" s="78"/>
      <c r="Q507" s="78"/>
    </row>
    <row r="508" spans="1:17" x14ac:dyDescent="0.2">
      <c r="A508" s="97"/>
      <c r="B508" s="97"/>
      <c r="C508" s="92"/>
      <c r="D508" s="94"/>
      <c r="E508" s="94"/>
      <c r="F508" s="78"/>
      <c r="G508" s="78"/>
      <c r="H508" s="78"/>
      <c r="I508" s="78"/>
      <c r="J508" s="78"/>
      <c r="K508" s="78"/>
      <c r="L508" s="78"/>
      <c r="M508" s="78"/>
      <c r="N508" s="78"/>
      <c r="O508" s="95"/>
      <c r="P508" s="78"/>
      <c r="Q508" s="78"/>
    </row>
    <row r="509" spans="1:17" x14ac:dyDescent="0.2">
      <c r="A509" s="97"/>
      <c r="B509" s="97"/>
      <c r="C509" s="92"/>
      <c r="D509" s="94"/>
      <c r="E509" s="94"/>
      <c r="F509" s="78"/>
      <c r="G509" s="78"/>
      <c r="H509" s="78"/>
      <c r="I509" s="78"/>
      <c r="J509" s="78"/>
      <c r="K509" s="78"/>
      <c r="L509" s="78"/>
      <c r="M509" s="78"/>
      <c r="N509" s="78"/>
      <c r="O509" s="95"/>
      <c r="P509" s="78"/>
      <c r="Q509" s="78"/>
    </row>
    <row r="510" spans="1:17" x14ac:dyDescent="0.2">
      <c r="A510" s="97"/>
      <c r="B510" s="97"/>
      <c r="C510" s="92"/>
      <c r="D510" s="94"/>
      <c r="E510" s="94"/>
      <c r="F510" s="78"/>
      <c r="G510" s="78"/>
      <c r="H510" s="78"/>
      <c r="I510" s="78"/>
      <c r="J510" s="78"/>
      <c r="K510" s="78"/>
      <c r="L510" s="78"/>
      <c r="M510" s="78"/>
      <c r="N510" s="78"/>
      <c r="O510" s="95"/>
      <c r="P510" s="78"/>
      <c r="Q510" s="78"/>
    </row>
    <row r="511" spans="1:17" x14ac:dyDescent="0.2">
      <c r="A511" s="97"/>
      <c r="B511" s="97"/>
      <c r="C511" s="92"/>
      <c r="D511" s="94"/>
      <c r="E511" s="94"/>
      <c r="F511" s="78"/>
      <c r="G511" s="78"/>
      <c r="H511" s="78"/>
      <c r="I511" s="78"/>
      <c r="J511" s="78"/>
      <c r="K511" s="78"/>
      <c r="L511" s="78"/>
      <c r="M511" s="78"/>
      <c r="N511" s="78"/>
      <c r="O511" s="95"/>
      <c r="P511" s="78"/>
      <c r="Q511" s="78"/>
    </row>
    <row r="512" spans="1:17" x14ac:dyDescent="0.2">
      <c r="A512" s="97"/>
      <c r="B512" s="97"/>
      <c r="C512" s="92"/>
      <c r="D512" s="94"/>
      <c r="E512" s="94"/>
      <c r="F512" s="78"/>
      <c r="G512" s="78"/>
      <c r="H512" s="78"/>
      <c r="I512" s="78"/>
      <c r="J512" s="78"/>
      <c r="K512" s="78"/>
      <c r="L512" s="78"/>
      <c r="M512" s="78"/>
      <c r="N512" s="78"/>
      <c r="O512" s="95"/>
      <c r="P512" s="78"/>
      <c r="Q512" s="78"/>
    </row>
    <row r="513" spans="1:17" x14ac:dyDescent="0.2">
      <c r="A513" s="97"/>
      <c r="B513" s="97"/>
      <c r="C513" s="92"/>
      <c r="D513" s="94"/>
      <c r="E513" s="94"/>
      <c r="F513" s="78"/>
      <c r="G513" s="78"/>
      <c r="H513" s="78"/>
      <c r="I513" s="78"/>
      <c r="J513" s="78"/>
      <c r="K513" s="78"/>
      <c r="L513" s="78"/>
      <c r="M513" s="78"/>
      <c r="N513" s="78"/>
      <c r="O513" s="95"/>
      <c r="P513" s="78"/>
      <c r="Q513" s="78"/>
    </row>
    <row r="514" spans="1:17" x14ac:dyDescent="0.2">
      <c r="A514" s="97"/>
      <c r="B514" s="97"/>
      <c r="C514" s="92"/>
      <c r="D514" s="94"/>
      <c r="E514" s="94"/>
      <c r="F514" s="78"/>
      <c r="G514" s="78"/>
      <c r="H514" s="78"/>
      <c r="I514" s="78"/>
      <c r="J514" s="78"/>
      <c r="K514" s="78"/>
      <c r="L514" s="78"/>
      <c r="M514" s="78"/>
      <c r="N514" s="78"/>
      <c r="O514" s="95"/>
      <c r="P514" s="78"/>
      <c r="Q514" s="78"/>
    </row>
    <row r="515" spans="1:17" x14ac:dyDescent="0.2">
      <c r="A515" s="97"/>
      <c r="B515" s="97"/>
      <c r="C515" s="92"/>
      <c r="D515" s="94"/>
      <c r="E515" s="94"/>
      <c r="F515" s="78"/>
      <c r="G515" s="78"/>
      <c r="H515" s="78"/>
      <c r="I515" s="78"/>
      <c r="J515" s="78"/>
      <c r="K515" s="78"/>
      <c r="L515" s="78"/>
      <c r="M515" s="78"/>
      <c r="N515" s="78"/>
      <c r="O515" s="95"/>
      <c r="P515" s="78"/>
      <c r="Q515" s="78"/>
    </row>
    <row r="516" spans="1:17" x14ac:dyDescent="0.2">
      <c r="A516" s="97"/>
      <c r="B516" s="97"/>
      <c r="C516" s="92"/>
      <c r="D516" s="94"/>
      <c r="E516" s="94"/>
      <c r="F516" s="78"/>
      <c r="G516" s="78"/>
      <c r="H516" s="78"/>
      <c r="I516" s="78"/>
      <c r="J516" s="78"/>
      <c r="K516" s="78"/>
      <c r="L516" s="78"/>
      <c r="M516" s="78"/>
      <c r="N516" s="78"/>
      <c r="O516" s="95"/>
      <c r="P516" s="78"/>
      <c r="Q516" s="78"/>
    </row>
    <row r="517" spans="1:17" x14ac:dyDescent="0.2">
      <c r="A517" s="97"/>
      <c r="B517" s="97"/>
      <c r="C517" s="92"/>
      <c r="D517" s="94"/>
      <c r="E517" s="94"/>
      <c r="F517" s="78"/>
      <c r="G517" s="78"/>
      <c r="H517" s="78"/>
      <c r="I517" s="78"/>
      <c r="J517" s="78"/>
      <c r="K517" s="78"/>
      <c r="L517" s="78"/>
      <c r="M517" s="78"/>
      <c r="N517" s="78"/>
      <c r="O517" s="95"/>
      <c r="P517" s="78"/>
      <c r="Q517" s="78"/>
    </row>
    <row r="518" spans="1:17" x14ac:dyDescent="0.2">
      <c r="A518" s="97"/>
      <c r="B518" s="97"/>
      <c r="C518" s="92"/>
      <c r="D518" s="94"/>
      <c r="E518" s="94"/>
      <c r="F518" s="78"/>
      <c r="G518" s="78"/>
      <c r="H518" s="78"/>
      <c r="I518" s="78"/>
      <c r="J518" s="78"/>
      <c r="K518" s="78"/>
      <c r="L518" s="78"/>
      <c r="M518" s="78"/>
      <c r="N518" s="78"/>
      <c r="O518" s="95"/>
      <c r="P518" s="78"/>
      <c r="Q518" s="78"/>
    </row>
    <row r="519" spans="1:17" x14ac:dyDescent="0.2">
      <c r="A519" s="97"/>
      <c r="B519" s="97"/>
      <c r="C519" s="92"/>
      <c r="D519" s="94"/>
      <c r="E519" s="94"/>
      <c r="F519" s="78"/>
      <c r="G519" s="78"/>
      <c r="H519" s="78"/>
      <c r="I519" s="78"/>
      <c r="J519" s="78"/>
      <c r="K519" s="78"/>
      <c r="L519" s="78"/>
      <c r="M519" s="78"/>
      <c r="N519" s="78"/>
      <c r="O519" s="95"/>
      <c r="P519" s="78"/>
      <c r="Q519" s="78"/>
    </row>
    <row r="520" spans="1:17" x14ac:dyDescent="0.2">
      <c r="A520" s="97"/>
      <c r="B520" s="97"/>
      <c r="C520" s="92"/>
      <c r="D520" s="94"/>
      <c r="E520" s="94"/>
      <c r="F520" s="78"/>
      <c r="G520" s="78"/>
      <c r="H520" s="78"/>
      <c r="I520" s="78"/>
      <c r="J520" s="78"/>
      <c r="K520" s="78"/>
      <c r="L520" s="78"/>
      <c r="M520" s="78"/>
      <c r="N520" s="78"/>
      <c r="O520" s="95"/>
      <c r="P520" s="78"/>
      <c r="Q520" s="78"/>
    </row>
    <row r="521" spans="1:17" x14ac:dyDescent="0.2">
      <c r="A521" s="97"/>
      <c r="B521" s="97"/>
      <c r="C521" s="92"/>
      <c r="D521" s="94"/>
      <c r="E521" s="94"/>
      <c r="F521" s="78"/>
      <c r="G521" s="78"/>
      <c r="H521" s="78"/>
      <c r="I521" s="78"/>
      <c r="J521" s="78"/>
      <c r="K521" s="78"/>
      <c r="L521" s="78"/>
      <c r="M521" s="78"/>
      <c r="N521" s="78"/>
      <c r="O521" s="95"/>
      <c r="P521" s="78"/>
      <c r="Q521" s="78"/>
    </row>
    <row r="522" spans="1:17" x14ac:dyDescent="0.2">
      <c r="A522" s="97"/>
      <c r="B522" s="97"/>
      <c r="C522" s="92"/>
      <c r="D522" s="94"/>
      <c r="E522" s="94"/>
      <c r="F522" s="78"/>
      <c r="G522" s="78"/>
      <c r="H522" s="78"/>
      <c r="I522" s="78"/>
      <c r="J522" s="78"/>
      <c r="K522" s="78"/>
      <c r="L522" s="78"/>
      <c r="M522" s="78"/>
      <c r="N522" s="78"/>
      <c r="O522" s="95"/>
      <c r="P522" s="78"/>
      <c r="Q522" s="78"/>
    </row>
    <row r="523" spans="1:17" x14ac:dyDescent="0.2">
      <c r="A523" s="97"/>
      <c r="B523" s="97"/>
      <c r="C523" s="92"/>
      <c r="D523" s="94"/>
      <c r="E523" s="94"/>
      <c r="F523" s="78"/>
      <c r="G523" s="78"/>
      <c r="H523" s="78"/>
      <c r="I523" s="78"/>
      <c r="J523" s="78"/>
      <c r="K523" s="78"/>
      <c r="L523" s="78"/>
      <c r="M523" s="78"/>
      <c r="N523" s="78"/>
      <c r="O523" s="95"/>
      <c r="P523" s="78"/>
      <c r="Q523" s="78"/>
    </row>
    <row r="524" spans="1:17" x14ac:dyDescent="0.2">
      <c r="A524" s="97"/>
      <c r="B524" s="97"/>
      <c r="C524" s="92"/>
      <c r="D524" s="94"/>
      <c r="E524" s="94"/>
      <c r="F524" s="78"/>
      <c r="G524" s="78"/>
      <c r="H524" s="78"/>
      <c r="I524" s="78"/>
      <c r="J524" s="78"/>
      <c r="K524" s="78"/>
      <c r="L524" s="78"/>
      <c r="M524" s="78"/>
      <c r="N524" s="78"/>
      <c r="O524" s="95"/>
      <c r="P524" s="78"/>
      <c r="Q524" s="78"/>
    </row>
    <row r="525" spans="1:17" x14ac:dyDescent="0.2">
      <c r="A525" s="97"/>
      <c r="B525" s="97"/>
      <c r="C525" s="92"/>
      <c r="D525" s="94"/>
      <c r="E525" s="94"/>
      <c r="F525" s="78"/>
      <c r="G525" s="78"/>
      <c r="H525" s="78"/>
      <c r="I525" s="78"/>
      <c r="J525" s="78"/>
      <c r="K525" s="78"/>
      <c r="L525" s="78"/>
      <c r="M525" s="78"/>
      <c r="N525" s="78"/>
      <c r="O525" s="95"/>
      <c r="P525" s="78"/>
      <c r="Q525" s="78"/>
    </row>
    <row r="526" spans="1:17" x14ac:dyDescent="0.2">
      <c r="A526" s="97"/>
      <c r="B526" s="97"/>
      <c r="C526" s="92"/>
      <c r="D526" s="94"/>
      <c r="E526" s="94"/>
      <c r="F526" s="78"/>
      <c r="G526" s="78"/>
      <c r="H526" s="78"/>
      <c r="I526" s="78"/>
      <c r="J526" s="78"/>
      <c r="K526" s="78"/>
      <c r="L526" s="78"/>
      <c r="M526" s="78"/>
      <c r="N526" s="78"/>
      <c r="O526" s="95"/>
      <c r="P526" s="78"/>
      <c r="Q526" s="78"/>
    </row>
    <row r="527" spans="1:17" x14ac:dyDescent="0.2">
      <c r="A527" s="97"/>
      <c r="B527" s="97"/>
      <c r="C527" s="92"/>
      <c r="D527" s="94"/>
      <c r="E527" s="94"/>
      <c r="F527" s="78"/>
      <c r="G527" s="78"/>
      <c r="H527" s="78"/>
      <c r="I527" s="78"/>
      <c r="J527" s="78"/>
      <c r="K527" s="78"/>
      <c r="L527" s="78"/>
      <c r="M527" s="78"/>
      <c r="N527" s="78"/>
      <c r="O527" s="95"/>
      <c r="P527" s="78"/>
      <c r="Q527" s="78"/>
    </row>
    <row r="528" spans="1:17" x14ac:dyDescent="0.2">
      <c r="A528" s="97"/>
      <c r="B528" s="97"/>
      <c r="C528" s="92"/>
      <c r="D528" s="94"/>
      <c r="E528" s="94"/>
      <c r="F528" s="78"/>
      <c r="G528" s="78"/>
      <c r="H528" s="78"/>
      <c r="I528" s="78"/>
      <c r="J528" s="78"/>
      <c r="K528" s="78"/>
      <c r="L528" s="78"/>
      <c r="M528" s="78"/>
      <c r="N528" s="78"/>
      <c r="O528" s="95"/>
      <c r="P528" s="78"/>
      <c r="Q528" s="78"/>
    </row>
    <row r="529" spans="1:17" x14ac:dyDescent="0.2">
      <c r="A529" s="97"/>
      <c r="B529" s="97"/>
      <c r="C529" s="92"/>
      <c r="D529" s="94"/>
      <c r="E529" s="94"/>
      <c r="F529" s="78"/>
      <c r="G529" s="78"/>
      <c r="H529" s="78"/>
      <c r="I529" s="78"/>
      <c r="J529" s="78"/>
      <c r="K529" s="78"/>
      <c r="L529" s="78"/>
      <c r="M529" s="78"/>
      <c r="N529" s="78"/>
      <c r="O529" s="95"/>
      <c r="P529" s="78"/>
      <c r="Q529" s="78"/>
    </row>
    <row r="530" spans="1:17" x14ac:dyDescent="0.2">
      <c r="A530" s="97"/>
      <c r="B530" s="97"/>
      <c r="C530" s="92"/>
      <c r="D530" s="94"/>
      <c r="E530" s="94"/>
      <c r="F530" s="78"/>
      <c r="G530" s="78"/>
      <c r="H530" s="78"/>
      <c r="I530" s="78"/>
      <c r="J530" s="78"/>
      <c r="K530" s="78"/>
      <c r="L530" s="78"/>
      <c r="M530" s="78"/>
      <c r="N530" s="78"/>
      <c r="O530" s="95"/>
      <c r="P530" s="78"/>
      <c r="Q530" s="78"/>
    </row>
    <row r="531" spans="1:17" x14ac:dyDescent="0.2">
      <c r="A531" s="97"/>
      <c r="B531" s="97"/>
      <c r="C531" s="92"/>
      <c r="D531" s="94"/>
      <c r="E531" s="94"/>
      <c r="F531" s="78"/>
      <c r="G531" s="78"/>
      <c r="H531" s="78"/>
      <c r="I531" s="78"/>
      <c r="J531" s="78"/>
      <c r="K531" s="78"/>
      <c r="L531" s="78"/>
      <c r="M531" s="78"/>
      <c r="N531" s="78"/>
      <c r="O531" s="95"/>
      <c r="P531" s="78"/>
      <c r="Q531" s="78"/>
    </row>
    <row r="532" spans="1:17" x14ac:dyDescent="0.2">
      <c r="A532" s="97"/>
      <c r="B532" s="97"/>
      <c r="C532" s="92"/>
      <c r="D532" s="94"/>
      <c r="E532" s="94"/>
      <c r="F532" s="78"/>
      <c r="G532" s="78"/>
      <c r="H532" s="78"/>
      <c r="I532" s="78"/>
      <c r="J532" s="78"/>
      <c r="K532" s="78"/>
      <c r="L532" s="78"/>
      <c r="M532" s="78"/>
      <c r="N532" s="78"/>
      <c r="O532" s="95"/>
      <c r="P532" s="78"/>
      <c r="Q532" s="78"/>
    </row>
    <row r="533" spans="1:17" x14ac:dyDescent="0.2">
      <c r="A533" s="97"/>
      <c r="B533" s="97"/>
      <c r="C533" s="92"/>
      <c r="D533" s="94"/>
      <c r="E533" s="94"/>
      <c r="F533" s="78"/>
      <c r="G533" s="78"/>
      <c r="H533" s="78"/>
      <c r="I533" s="78"/>
      <c r="J533" s="78"/>
      <c r="K533" s="78"/>
      <c r="L533" s="78"/>
      <c r="M533" s="78"/>
      <c r="N533" s="78"/>
      <c r="O533" s="95"/>
      <c r="P533" s="78"/>
      <c r="Q533" s="78"/>
    </row>
    <row r="534" spans="1:17" x14ac:dyDescent="0.2">
      <c r="A534" s="97"/>
      <c r="B534" s="97"/>
      <c r="C534" s="92"/>
      <c r="D534" s="94"/>
      <c r="E534" s="94"/>
      <c r="F534" s="78"/>
      <c r="G534" s="78"/>
      <c r="H534" s="78"/>
      <c r="I534" s="78"/>
      <c r="J534" s="78"/>
      <c r="K534" s="78"/>
      <c r="L534" s="78"/>
      <c r="M534" s="78"/>
      <c r="N534" s="78"/>
      <c r="O534" s="95"/>
      <c r="P534" s="78"/>
      <c r="Q534" s="78"/>
    </row>
    <row r="535" spans="1:17" x14ac:dyDescent="0.2">
      <c r="A535" s="97"/>
      <c r="B535" s="97"/>
      <c r="C535" s="92"/>
      <c r="D535" s="94"/>
      <c r="E535" s="94"/>
      <c r="F535" s="78"/>
      <c r="G535" s="78"/>
      <c r="H535" s="78"/>
      <c r="I535" s="78"/>
      <c r="J535" s="78"/>
      <c r="K535" s="78"/>
      <c r="L535" s="78"/>
      <c r="M535" s="78"/>
      <c r="N535" s="78"/>
      <c r="O535" s="95"/>
      <c r="P535" s="78"/>
      <c r="Q535" s="78"/>
    </row>
    <row r="536" spans="1:17" x14ac:dyDescent="0.2">
      <c r="A536" s="97"/>
      <c r="B536" s="97"/>
      <c r="C536" s="92"/>
      <c r="D536" s="94"/>
      <c r="E536" s="94"/>
      <c r="F536" s="78"/>
      <c r="G536" s="78"/>
      <c r="H536" s="78"/>
      <c r="I536" s="78"/>
      <c r="J536" s="78"/>
      <c r="K536" s="78"/>
      <c r="L536" s="78"/>
      <c r="M536" s="78"/>
      <c r="N536" s="78"/>
      <c r="O536" s="95"/>
      <c r="P536" s="78"/>
      <c r="Q536" s="78"/>
    </row>
    <row r="537" spans="1:17" x14ac:dyDescent="0.2">
      <c r="A537" s="97"/>
      <c r="B537" s="97"/>
      <c r="C537" s="92"/>
      <c r="D537" s="94"/>
      <c r="E537" s="94"/>
      <c r="F537" s="78"/>
      <c r="G537" s="78"/>
      <c r="H537" s="78"/>
      <c r="I537" s="78"/>
      <c r="J537" s="78"/>
      <c r="K537" s="78"/>
      <c r="L537" s="78"/>
      <c r="M537" s="78"/>
      <c r="N537" s="78"/>
      <c r="O537" s="95"/>
      <c r="P537" s="78"/>
      <c r="Q537" s="78"/>
    </row>
    <row r="538" spans="1:17" x14ac:dyDescent="0.2">
      <c r="A538" s="97"/>
      <c r="B538" s="97"/>
      <c r="C538" s="92"/>
      <c r="D538" s="94"/>
      <c r="E538" s="94"/>
      <c r="F538" s="78"/>
      <c r="G538" s="78"/>
      <c r="H538" s="78"/>
      <c r="I538" s="78"/>
      <c r="J538" s="78"/>
      <c r="K538" s="78"/>
      <c r="L538" s="78"/>
      <c r="M538" s="78"/>
      <c r="N538" s="78"/>
      <c r="O538" s="95"/>
      <c r="P538" s="78"/>
      <c r="Q538" s="78"/>
    </row>
    <row r="539" spans="1:17" x14ac:dyDescent="0.2">
      <c r="A539" s="97"/>
      <c r="B539" s="97"/>
      <c r="C539" s="92"/>
      <c r="D539" s="94"/>
      <c r="E539" s="94"/>
      <c r="F539" s="78"/>
      <c r="G539" s="78"/>
      <c r="H539" s="78"/>
      <c r="I539" s="78"/>
      <c r="J539" s="78"/>
      <c r="K539" s="78"/>
      <c r="L539" s="78"/>
      <c r="M539" s="78"/>
      <c r="N539" s="78"/>
      <c r="O539" s="95"/>
      <c r="P539" s="78"/>
      <c r="Q539" s="78"/>
    </row>
    <row r="540" spans="1:17" x14ac:dyDescent="0.2">
      <c r="A540" s="97"/>
      <c r="B540" s="97"/>
      <c r="C540" s="92"/>
      <c r="D540" s="94"/>
      <c r="E540" s="94"/>
      <c r="F540" s="78"/>
      <c r="G540" s="78"/>
      <c r="H540" s="78"/>
      <c r="I540" s="78"/>
      <c r="J540" s="78"/>
      <c r="K540" s="78"/>
      <c r="L540" s="78"/>
      <c r="M540" s="78"/>
      <c r="N540" s="78"/>
      <c r="O540" s="95"/>
      <c r="P540" s="78"/>
      <c r="Q540" s="78"/>
    </row>
    <row r="541" spans="1:17" x14ac:dyDescent="0.2">
      <c r="A541" s="97"/>
      <c r="B541" s="97"/>
      <c r="C541" s="92"/>
      <c r="D541" s="94"/>
      <c r="E541" s="94"/>
      <c r="F541" s="78"/>
      <c r="G541" s="78"/>
      <c r="H541" s="78"/>
      <c r="I541" s="78"/>
      <c r="J541" s="78"/>
      <c r="K541" s="78"/>
      <c r="L541" s="78"/>
      <c r="M541" s="78"/>
      <c r="N541" s="78"/>
      <c r="O541" s="95"/>
      <c r="P541" s="78"/>
      <c r="Q541" s="78"/>
    </row>
    <row r="542" spans="1:17" x14ac:dyDescent="0.2">
      <c r="A542" s="97"/>
      <c r="B542" s="97"/>
      <c r="C542" s="92"/>
      <c r="D542" s="94"/>
      <c r="E542" s="94"/>
      <c r="F542" s="78"/>
      <c r="G542" s="78"/>
      <c r="H542" s="78"/>
      <c r="I542" s="78"/>
      <c r="J542" s="78"/>
      <c r="K542" s="78"/>
      <c r="L542" s="78"/>
      <c r="M542" s="78"/>
      <c r="N542" s="78"/>
      <c r="O542" s="95"/>
      <c r="P542" s="78"/>
      <c r="Q542" s="78"/>
    </row>
    <row r="543" spans="1:17" x14ac:dyDescent="0.2">
      <c r="A543" s="97"/>
      <c r="B543" s="97"/>
      <c r="C543" s="92"/>
      <c r="D543" s="94"/>
      <c r="E543" s="94"/>
      <c r="F543" s="78"/>
      <c r="G543" s="78"/>
      <c r="H543" s="78"/>
      <c r="I543" s="78"/>
      <c r="J543" s="78"/>
      <c r="K543" s="78"/>
      <c r="L543" s="78"/>
      <c r="M543" s="78"/>
      <c r="N543" s="78"/>
      <c r="O543" s="95"/>
      <c r="P543" s="78"/>
      <c r="Q543" s="78"/>
    </row>
    <row r="544" spans="1:17" x14ac:dyDescent="0.2">
      <c r="A544" s="97"/>
      <c r="B544" s="97"/>
      <c r="C544" s="92"/>
      <c r="D544" s="94"/>
      <c r="E544" s="94"/>
      <c r="F544" s="78"/>
      <c r="G544" s="78"/>
      <c r="H544" s="78"/>
      <c r="I544" s="78"/>
      <c r="J544" s="78"/>
      <c r="K544" s="78"/>
      <c r="L544" s="78"/>
      <c r="M544" s="78"/>
      <c r="N544" s="78"/>
      <c r="O544" s="95"/>
      <c r="P544" s="78"/>
      <c r="Q544" s="78"/>
    </row>
    <row r="545" spans="1:17" x14ac:dyDescent="0.2">
      <c r="A545" s="97"/>
      <c r="B545" s="97"/>
      <c r="C545" s="92"/>
      <c r="D545" s="94"/>
      <c r="E545" s="94"/>
      <c r="F545" s="78"/>
      <c r="G545" s="78"/>
      <c r="H545" s="78"/>
      <c r="I545" s="78"/>
      <c r="J545" s="78"/>
      <c r="K545" s="78"/>
      <c r="L545" s="78"/>
      <c r="M545" s="78"/>
      <c r="N545" s="78"/>
      <c r="O545" s="95"/>
      <c r="P545" s="78"/>
      <c r="Q545" s="78"/>
    </row>
    <row r="546" spans="1:17" x14ac:dyDescent="0.2">
      <c r="A546" s="97"/>
      <c r="B546" s="97"/>
      <c r="C546" s="92"/>
      <c r="D546" s="94"/>
      <c r="E546" s="94"/>
      <c r="F546" s="78"/>
      <c r="G546" s="78"/>
      <c r="H546" s="78"/>
      <c r="I546" s="78"/>
      <c r="J546" s="78"/>
      <c r="K546" s="78"/>
      <c r="L546" s="78"/>
      <c r="M546" s="78"/>
      <c r="N546" s="78"/>
      <c r="O546" s="95"/>
      <c r="P546" s="78"/>
      <c r="Q546" s="78"/>
    </row>
    <row r="547" spans="1:17" x14ac:dyDescent="0.2">
      <c r="A547" s="97"/>
      <c r="B547" s="97"/>
      <c r="C547" s="92"/>
      <c r="D547" s="94"/>
      <c r="E547" s="94"/>
      <c r="F547" s="78"/>
      <c r="G547" s="78"/>
      <c r="H547" s="78"/>
      <c r="I547" s="78"/>
      <c r="J547" s="78"/>
      <c r="K547" s="78"/>
      <c r="L547" s="78"/>
      <c r="M547" s="78"/>
      <c r="N547" s="78"/>
      <c r="O547" s="95"/>
      <c r="P547" s="78"/>
      <c r="Q547" s="78"/>
    </row>
    <row r="548" spans="1:17" x14ac:dyDescent="0.2">
      <c r="A548" s="97"/>
      <c r="B548" s="97"/>
      <c r="C548" s="92"/>
      <c r="D548" s="94"/>
      <c r="E548" s="94"/>
      <c r="F548" s="78"/>
      <c r="G548" s="78"/>
      <c r="H548" s="78"/>
      <c r="I548" s="78"/>
      <c r="J548" s="78"/>
      <c r="K548" s="78"/>
      <c r="L548" s="78"/>
      <c r="M548" s="78"/>
      <c r="N548" s="78"/>
      <c r="O548" s="95"/>
      <c r="P548" s="78"/>
      <c r="Q548" s="78"/>
    </row>
    <row r="549" spans="1:17" x14ac:dyDescent="0.2">
      <c r="A549" s="97"/>
      <c r="B549" s="97"/>
      <c r="C549" s="92"/>
      <c r="D549" s="94"/>
      <c r="E549" s="94"/>
      <c r="F549" s="78"/>
      <c r="G549" s="78"/>
      <c r="H549" s="78"/>
      <c r="I549" s="78"/>
      <c r="J549" s="78"/>
      <c r="K549" s="78"/>
      <c r="L549" s="78"/>
      <c r="M549" s="78"/>
      <c r="N549" s="78"/>
      <c r="O549" s="95"/>
      <c r="P549" s="78"/>
      <c r="Q549" s="78"/>
    </row>
    <row r="550" spans="1:17" x14ac:dyDescent="0.2">
      <c r="A550" s="97"/>
      <c r="B550" s="97"/>
      <c r="C550" s="92"/>
      <c r="D550" s="94"/>
      <c r="E550" s="94"/>
      <c r="F550" s="78"/>
      <c r="G550" s="78"/>
      <c r="H550" s="78"/>
      <c r="I550" s="78"/>
      <c r="J550" s="78"/>
      <c r="K550" s="78"/>
      <c r="L550" s="78"/>
      <c r="M550" s="78"/>
      <c r="N550" s="78"/>
      <c r="O550" s="95"/>
      <c r="P550" s="78"/>
      <c r="Q550" s="78"/>
    </row>
    <row r="551" spans="1:17" x14ac:dyDescent="0.2">
      <c r="A551" s="97"/>
      <c r="B551" s="97"/>
      <c r="C551" s="92"/>
      <c r="D551" s="94"/>
      <c r="E551" s="94"/>
      <c r="F551" s="78"/>
      <c r="G551" s="78"/>
      <c r="H551" s="78"/>
      <c r="I551" s="78"/>
      <c r="J551" s="78"/>
      <c r="K551" s="78"/>
      <c r="L551" s="78"/>
      <c r="M551" s="78"/>
      <c r="N551" s="78"/>
      <c r="O551" s="95"/>
      <c r="P551" s="78"/>
      <c r="Q551" s="78"/>
    </row>
    <row r="552" spans="1:17" x14ac:dyDescent="0.2">
      <c r="A552" s="97"/>
      <c r="B552" s="97"/>
      <c r="C552" s="92"/>
      <c r="D552" s="94"/>
      <c r="E552" s="94"/>
      <c r="F552" s="78"/>
      <c r="G552" s="78"/>
      <c r="H552" s="78"/>
      <c r="I552" s="78"/>
      <c r="J552" s="78"/>
      <c r="K552" s="78"/>
      <c r="L552" s="78"/>
      <c r="M552" s="78"/>
      <c r="N552" s="78"/>
      <c r="O552" s="95"/>
      <c r="P552" s="78"/>
      <c r="Q552" s="78"/>
    </row>
    <row r="553" spans="1:17" x14ac:dyDescent="0.2">
      <c r="A553" s="97"/>
      <c r="B553" s="97"/>
      <c r="C553" s="92"/>
      <c r="D553" s="94"/>
      <c r="E553" s="94"/>
      <c r="F553" s="78"/>
      <c r="G553" s="78"/>
      <c r="H553" s="78"/>
      <c r="I553" s="78"/>
      <c r="J553" s="78"/>
      <c r="K553" s="78"/>
      <c r="L553" s="78"/>
      <c r="M553" s="78"/>
      <c r="N553" s="78"/>
      <c r="O553" s="95"/>
      <c r="P553" s="78"/>
      <c r="Q553" s="78"/>
    </row>
    <row r="554" spans="1:17" x14ac:dyDescent="0.2">
      <c r="A554" s="97"/>
      <c r="B554" s="97"/>
      <c r="C554" s="92"/>
      <c r="D554" s="94"/>
      <c r="E554" s="94"/>
      <c r="F554" s="78"/>
      <c r="G554" s="78"/>
      <c r="H554" s="78"/>
      <c r="I554" s="78"/>
      <c r="J554" s="78"/>
      <c r="K554" s="78"/>
      <c r="L554" s="78"/>
      <c r="M554" s="78"/>
      <c r="N554" s="78"/>
      <c r="O554" s="95"/>
      <c r="P554" s="78"/>
      <c r="Q554" s="78"/>
    </row>
    <row r="555" spans="1:17" x14ac:dyDescent="0.2">
      <c r="A555" s="97"/>
      <c r="B555" s="97"/>
      <c r="C555" s="92"/>
      <c r="D555" s="94"/>
      <c r="E555" s="94"/>
      <c r="F555" s="78"/>
      <c r="G555" s="78"/>
      <c r="H555" s="78"/>
      <c r="I555" s="78"/>
      <c r="J555" s="78"/>
      <c r="K555" s="78"/>
      <c r="L555" s="78"/>
      <c r="M555" s="78"/>
      <c r="N555" s="78"/>
      <c r="O555" s="95"/>
      <c r="P555" s="78"/>
      <c r="Q555" s="78"/>
    </row>
    <row r="556" spans="1:17" x14ac:dyDescent="0.2">
      <c r="A556" s="97"/>
      <c r="B556" s="97"/>
      <c r="C556" s="92"/>
      <c r="D556" s="94"/>
      <c r="E556" s="94"/>
      <c r="F556" s="78"/>
      <c r="G556" s="78"/>
      <c r="H556" s="78"/>
      <c r="I556" s="78"/>
      <c r="J556" s="78"/>
      <c r="K556" s="78"/>
      <c r="L556" s="78"/>
      <c r="M556" s="78"/>
      <c r="N556" s="78"/>
      <c r="O556" s="95"/>
      <c r="P556" s="78"/>
      <c r="Q556" s="78"/>
    </row>
    <row r="557" spans="1:17" x14ac:dyDescent="0.2">
      <c r="A557" s="97"/>
      <c r="B557" s="97"/>
      <c r="C557" s="92"/>
      <c r="D557" s="94"/>
      <c r="E557" s="94"/>
      <c r="F557" s="78"/>
      <c r="G557" s="78"/>
      <c r="H557" s="78"/>
      <c r="I557" s="78"/>
      <c r="J557" s="78"/>
      <c r="K557" s="78"/>
      <c r="L557" s="78"/>
      <c r="M557" s="78"/>
      <c r="N557" s="78"/>
      <c r="O557" s="95"/>
      <c r="P557" s="78"/>
      <c r="Q557" s="78"/>
    </row>
    <row r="558" spans="1:17" x14ac:dyDescent="0.2">
      <c r="A558" s="97"/>
      <c r="B558" s="97"/>
      <c r="C558" s="92"/>
      <c r="D558" s="94"/>
      <c r="E558" s="94"/>
      <c r="F558" s="78"/>
      <c r="G558" s="78"/>
      <c r="H558" s="78"/>
      <c r="I558" s="78"/>
      <c r="J558" s="78"/>
      <c r="K558" s="78"/>
      <c r="L558" s="78"/>
      <c r="M558" s="78"/>
      <c r="N558" s="78"/>
      <c r="O558" s="95"/>
      <c r="P558" s="78"/>
      <c r="Q558" s="78"/>
    </row>
    <row r="559" spans="1:17" x14ac:dyDescent="0.2">
      <c r="A559" s="97"/>
      <c r="B559" s="97"/>
      <c r="C559" s="92"/>
      <c r="D559" s="94"/>
      <c r="E559" s="94"/>
      <c r="F559" s="78"/>
      <c r="G559" s="78"/>
      <c r="H559" s="78"/>
      <c r="I559" s="78"/>
      <c r="J559" s="78"/>
      <c r="K559" s="78"/>
      <c r="L559" s="78"/>
      <c r="M559" s="78"/>
      <c r="N559" s="78"/>
      <c r="O559" s="95"/>
      <c r="P559" s="78"/>
      <c r="Q559" s="78"/>
    </row>
    <row r="560" spans="1:17" x14ac:dyDescent="0.2">
      <c r="A560" s="97"/>
      <c r="B560" s="97"/>
      <c r="C560" s="92"/>
      <c r="D560" s="94"/>
      <c r="E560" s="94"/>
      <c r="F560" s="78"/>
      <c r="G560" s="78"/>
      <c r="H560" s="78"/>
      <c r="I560" s="78"/>
      <c r="J560" s="78"/>
      <c r="K560" s="78"/>
      <c r="L560" s="78"/>
      <c r="M560" s="78"/>
      <c r="N560" s="78"/>
      <c r="O560" s="95"/>
      <c r="P560" s="78"/>
      <c r="Q560" s="78"/>
    </row>
    <row r="561" spans="1:17" x14ac:dyDescent="0.2">
      <c r="A561" s="97"/>
      <c r="B561" s="97"/>
      <c r="C561" s="92"/>
      <c r="D561" s="94"/>
      <c r="E561" s="94"/>
      <c r="F561" s="78"/>
      <c r="G561" s="78"/>
      <c r="H561" s="78"/>
      <c r="I561" s="78"/>
      <c r="J561" s="78"/>
      <c r="K561" s="78"/>
      <c r="L561" s="78"/>
      <c r="M561" s="78"/>
      <c r="N561" s="78"/>
      <c r="O561" s="95"/>
      <c r="P561" s="78"/>
      <c r="Q561" s="78"/>
    </row>
    <row r="562" spans="1:17" x14ac:dyDescent="0.2">
      <c r="A562" s="97"/>
      <c r="B562" s="97"/>
      <c r="C562" s="92"/>
      <c r="D562" s="94"/>
      <c r="E562" s="94"/>
      <c r="F562" s="78"/>
      <c r="G562" s="78"/>
      <c r="H562" s="78"/>
      <c r="I562" s="78"/>
      <c r="J562" s="78"/>
      <c r="K562" s="78"/>
      <c r="L562" s="78"/>
      <c r="M562" s="78"/>
      <c r="N562" s="78"/>
      <c r="O562" s="95"/>
      <c r="P562" s="78"/>
      <c r="Q562" s="78"/>
    </row>
    <row r="563" spans="1:17" x14ac:dyDescent="0.2">
      <c r="A563" s="97"/>
      <c r="B563" s="97"/>
      <c r="C563" s="92"/>
      <c r="D563" s="94"/>
      <c r="E563" s="94"/>
      <c r="F563" s="78"/>
      <c r="G563" s="78"/>
      <c r="H563" s="78"/>
      <c r="I563" s="78"/>
      <c r="J563" s="78"/>
      <c r="K563" s="78"/>
      <c r="L563" s="78"/>
      <c r="M563" s="78"/>
      <c r="N563" s="78"/>
      <c r="O563" s="95"/>
      <c r="P563" s="78"/>
      <c r="Q563" s="78"/>
    </row>
    <row r="564" spans="1:17" x14ac:dyDescent="0.2">
      <c r="A564" s="97"/>
      <c r="B564" s="97"/>
      <c r="C564" s="92"/>
      <c r="D564" s="94"/>
      <c r="E564" s="94"/>
      <c r="F564" s="78"/>
      <c r="G564" s="78"/>
      <c r="H564" s="78"/>
      <c r="I564" s="78"/>
      <c r="J564" s="78"/>
      <c r="K564" s="78"/>
      <c r="L564" s="78"/>
      <c r="M564" s="78"/>
      <c r="N564" s="78"/>
      <c r="O564" s="95"/>
      <c r="P564" s="78"/>
      <c r="Q564" s="78"/>
    </row>
    <row r="565" spans="1:17" x14ac:dyDescent="0.2">
      <c r="A565" s="97"/>
      <c r="B565" s="97"/>
      <c r="C565" s="92"/>
      <c r="D565" s="94"/>
      <c r="E565" s="94"/>
      <c r="F565" s="78"/>
      <c r="G565" s="78"/>
      <c r="H565" s="78"/>
      <c r="I565" s="78"/>
      <c r="J565" s="78"/>
      <c r="K565" s="78"/>
      <c r="L565" s="78"/>
      <c r="M565" s="78"/>
      <c r="N565" s="78"/>
      <c r="O565" s="95"/>
      <c r="P565" s="78"/>
      <c r="Q565" s="78"/>
    </row>
    <row r="566" spans="1:17" x14ac:dyDescent="0.2">
      <c r="A566" s="97"/>
      <c r="B566" s="97"/>
      <c r="C566" s="92"/>
      <c r="D566" s="94"/>
      <c r="E566" s="94"/>
      <c r="F566" s="78"/>
      <c r="G566" s="78"/>
      <c r="H566" s="78"/>
      <c r="I566" s="78"/>
      <c r="J566" s="78"/>
      <c r="K566" s="78"/>
      <c r="L566" s="78"/>
      <c r="M566" s="78"/>
      <c r="N566" s="78"/>
      <c r="O566" s="95"/>
      <c r="P566" s="78"/>
      <c r="Q566" s="78"/>
    </row>
    <row r="567" spans="1:17" x14ac:dyDescent="0.2">
      <c r="A567" s="97"/>
      <c r="B567" s="97"/>
      <c r="C567" s="92"/>
      <c r="D567" s="94"/>
      <c r="E567" s="94"/>
      <c r="F567" s="78"/>
      <c r="G567" s="78"/>
      <c r="H567" s="78"/>
      <c r="I567" s="78"/>
      <c r="J567" s="78"/>
      <c r="K567" s="78"/>
      <c r="L567" s="78"/>
      <c r="M567" s="78"/>
      <c r="N567" s="78"/>
      <c r="O567" s="95"/>
      <c r="P567" s="78"/>
      <c r="Q567" s="78"/>
    </row>
    <row r="568" spans="1:17" x14ac:dyDescent="0.2">
      <c r="A568" s="97"/>
      <c r="B568" s="97"/>
      <c r="C568" s="92"/>
      <c r="D568" s="94"/>
      <c r="E568" s="94"/>
      <c r="F568" s="78"/>
      <c r="G568" s="78"/>
      <c r="H568" s="78"/>
      <c r="I568" s="78"/>
      <c r="J568" s="78"/>
      <c r="K568" s="78"/>
      <c r="L568" s="78"/>
      <c r="M568" s="78"/>
      <c r="N568" s="78"/>
      <c r="O568" s="95"/>
      <c r="P568" s="78"/>
      <c r="Q568" s="78"/>
    </row>
    <row r="569" spans="1:17" x14ac:dyDescent="0.2">
      <c r="A569" s="97"/>
      <c r="B569" s="97"/>
      <c r="C569" s="92"/>
      <c r="D569" s="94"/>
      <c r="E569" s="94"/>
      <c r="F569" s="78"/>
      <c r="G569" s="78"/>
      <c r="H569" s="78"/>
      <c r="I569" s="78"/>
      <c r="J569" s="78"/>
      <c r="K569" s="78"/>
      <c r="L569" s="78"/>
      <c r="M569" s="78"/>
      <c r="N569" s="78"/>
      <c r="O569" s="95"/>
      <c r="P569" s="78"/>
      <c r="Q569" s="78"/>
    </row>
    <row r="570" spans="1:17" x14ac:dyDescent="0.2">
      <c r="A570" s="97"/>
      <c r="B570" s="97"/>
      <c r="C570" s="92"/>
      <c r="D570" s="94"/>
      <c r="E570" s="94"/>
      <c r="F570" s="78"/>
      <c r="G570" s="78"/>
      <c r="H570" s="78"/>
      <c r="I570" s="78"/>
      <c r="J570" s="78"/>
      <c r="K570" s="78"/>
      <c r="L570" s="78"/>
      <c r="M570" s="78"/>
      <c r="N570" s="78"/>
      <c r="O570" s="95"/>
      <c r="P570" s="78"/>
      <c r="Q570" s="78"/>
    </row>
    <row r="571" spans="1:17" x14ac:dyDescent="0.2">
      <c r="A571" s="97"/>
      <c r="B571" s="97"/>
      <c r="C571" s="92"/>
      <c r="D571" s="94"/>
      <c r="E571" s="94"/>
      <c r="F571" s="78"/>
      <c r="G571" s="78"/>
      <c r="H571" s="78"/>
      <c r="I571" s="78"/>
      <c r="J571" s="78"/>
      <c r="K571" s="78"/>
      <c r="L571" s="78"/>
      <c r="M571" s="78"/>
      <c r="N571" s="78"/>
      <c r="O571" s="95"/>
      <c r="P571" s="78"/>
      <c r="Q571" s="78"/>
    </row>
    <row r="572" spans="1:17" x14ac:dyDescent="0.2">
      <c r="A572" s="97"/>
      <c r="B572" s="97"/>
      <c r="C572" s="92"/>
      <c r="D572" s="94"/>
      <c r="E572" s="94"/>
      <c r="F572" s="78"/>
      <c r="G572" s="78"/>
      <c r="H572" s="78"/>
      <c r="I572" s="78"/>
      <c r="J572" s="78"/>
      <c r="K572" s="78"/>
      <c r="L572" s="78"/>
      <c r="M572" s="78"/>
      <c r="N572" s="78"/>
      <c r="O572" s="95"/>
      <c r="P572" s="78"/>
      <c r="Q572" s="78"/>
    </row>
    <row r="573" spans="1:17" x14ac:dyDescent="0.2">
      <c r="A573" s="97"/>
      <c r="B573" s="97"/>
      <c r="C573" s="92"/>
      <c r="D573" s="94"/>
      <c r="E573" s="94"/>
      <c r="F573" s="78"/>
      <c r="G573" s="78"/>
      <c r="H573" s="78"/>
      <c r="I573" s="78"/>
      <c r="J573" s="78"/>
      <c r="K573" s="78"/>
      <c r="L573" s="78"/>
      <c r="M573" s="78"/>
      <c r="N573" s="78"/>
      <c r="O573" s="95"/>
      <c r="P573" s="78"/>
      <c r="Q573" s="78"/>
    </row>
    <row r="574" spans="1:17" x14ac:dyDescent="0.2">
      <c r="A574" s="97"/>
      <c r="B574" s="97"/>
      <c r="C574" s="92"/>
      <c r="D574" s="94"/>
      <c r="E574" s="94"/>
      <c r="F574" s="78"/>
      <c r="G574" s="78"/>
      <c r="H574" s="78"/>
      <c r="I574" s="78"/>
      <c r="J574" s="78"/>
      <c r="K574" s="78"/>
      <c r="L574" s="78"/>
      <c r="M574" s="78"/>
      <c r="N574" s="78"/>
      <c r="O574" s="95"/>
      <c r="P574" s="78"/>
      <c r="Q574" s="78"/>
    </row>
    <row r="575" spans="1:17" x14ac:dyDescent="0.2">
      <c r="A575" s="97"/>
      <c r="B575" s="97"/>
      <c r="C575" s="92"/>
      <c r="D575" s="94"/>
      <c r="E575" s="94"/>
      <c r="F575" s="78"/>
      <c r="G575" s="78"/>
      <c r="H575" s="78"/>
      <c r="I575" s="78"/>
      <c r="J575" s="78"/>
      <c r="K575" s="78"/>
      <c r="L575" s="78"/>
      <c r="M575" s="78"/>
      <c r="N575" s="78"/>
      <c r="O575" s="95"/>
      <c r="P575" s="78"/>
      <c r="Q575" s="78"/>
    </row>
    <row r="576" spans="1:17" x14ac:dyDescent="0.2">
      <c r="A576" s="97"/>
      <c r="B576" s="97"/>
      <c r="C576" s="92"/>
      <c r="D576" s="94"/>
      <c r="E576" s="94"/>
      <c r="F576" s="78"/>
      <c r="G576" s="78"/>
      <c r="H576" s="78"/>
      <c r="I576" s="78"/>
      <c r="J576" s="78"/>
      <c r="K576" s="78"/>
      <c r="L576" s="78"/>
      <c r="M576" s="78"/>
      <c r="N576" s="78"/>
      <c r="O576" s="95"/>
      <c r="P576" s="78"/>
      <c r="Q576" s="78"/>
    </row>
    <row r="577" spans="1:17" x14ac:dyDescent="0.2">
      <c r="A577" s="97"/>
      <c r="B577" s="97"/>
      <c r="C577" s="92"/>
      <c r="D577" s="94"/>
      <c r="E577" s="94"/>
      <c r="F577" s="78"/>
      <c r="G577" s="78"/>
      <c r="H577" s="78"/>
      <c r="I577" s="78"/>
      <c r="J577" s="78"/>
      <c r="K577" s="78"/>
      <c r="L577" s="78"/>
      <c r="M577" s="78"/>
      <c r="N577" s="78"/>
      <c r="O577" s="95"/>
      <c r="P577" s="78"/>
      <c r="Q577" s="78"/>
    </row>
    <row r="578" spans="1:17" x14ac:dyDescent="0.2">
      <c r="A578" s="97"/>
      <c r="B578" s="97"/>
      <c r="C578" s="92"/>
      <c r="D578" s="94"/>
      <c r="E578" s="94"/>
      <c r="F578" s="78"/>
      <c r="G578" s="78"/>
      <c r="H578" s="78"/>
      <c r="I578" s="78"/>
      <c r="J578" s="78"/>
      <c r="K578" s="78"/>
      <c r="L578" s="78"/>
      <c r="M578" s="78"/>
      <c r="N578" s="78"/>
      <c r="O578" s="95"/>
      <c r="P578" s="78"/>
      <c r="Q578" s="78"/>
    </row>
    <row r="579" spans="1:17" x14ac:dyDescent="0.2">
      <c r="A579" s="97"/>
      <c r="B579" s="97"/>
      <c r="C579" s="92"/>
      <c r="D579" s="94"/>
      <c r="E579" s="94"/>
      <c r="F579" s="78"/>
      <c r="G579" s="78"/>
      <c r="H579" s="78"/>
      <c r="I579" s="78"/>
      <c r="J579" s="78"/>
      <c r="K579" s="78"/>
      <c r="L579" s="78"/>
      <c r="M579" s="78"/>
      <c r="N579" s="78"/>
      <c r="O579" s="95"/>
      <c r="P579" s="78"/>
      <c r="Q579" s="78"/>
    </row>
    <row r="580" spans="1:17" x14ac:dyDescent="0.2">
      <c r="A580" s="97"/>
      <c r="B580" s="97"/>
      <c r="C580" s="92"/>
      <c r="D580" s="94"/>
      <c r="E580" s="94"/>
      <c r="F580" s="78"/>
      <c r="G580" s="78"/>
      <c r="H580" s="78"/>
      <c r="I580" s="78"/>
      <c r="J580" s="78"/>
      <c r="K580" s="78"/>
      <c r="L580" s="78"/>
      <c r="M580" s="78"/>
      <c r="N580" s="78"/>
      <c r="O580" s="95"/>
      <c r="P580" s="78"/>
      <c r="Q580" s="78"/>
    </row>
    <row r="581" spans="1:17" x14ac:dyDescent="0.2">
      <c r="A581" s="97"/>
      <c r="B581" s="97"/>
      <c r="C581" s="92"/>
      <c r="D581" s="94"/>
      <c r="E581" s="94"/>
      <c r="F581" s="78"/>
      <c r="G581" s="78"/>
      <c r="H581" s="78"/>
      <c r="I581" s="78"/>
      <c r="J581" s="78"/>
      <c r="K581" s="78"/>
      <c r="L581" s="78"/>
      <c r="M581" s="78"/>
      <c r="N581" s="78"/>
      <c r="O581" s="95"/>
      <c r="P581" s="78"/>
      <c r="Q581" s="78"/>
    </row>
    <row r="582" spans="1:17" x14ac:dyDescent="0.2">
      <c r="A582" s="97"/>
      <c r="B582" s="97"/>
      <c r="C582" s="92"/>
      <c r="D582" s="94"/>
      <c r="E582" s="94"/>
      <c r="F582" s="78"/>
      <c r="G582" s="78"/>
      <c r="H582" s="78"/>
      <c r="I582" s="78"/>
      <c r="J582" s="78"/>
      <c r="K582" s="78"/>
      <c r="L582" s="78"/>
      <c r="M582" s="78"/>
      <c r="N582" s="78"/>
      <c r="O582" s="95"/>
      <c r="P582" s="78"/>
      <c r="Q582" s="78"/>
    </row>
    <row r="583" spans="1:17" x14ac:dyDescent="0.2">
      <c r="A583" s="97"/>
      <c r="B583" s="97"/>
      <c r="C583" s="92"/>
      <c r="D583" s="94"/>
      <c r="E583" s="94"/>
      <c r="F583" s="78"/>
      <c r="G583" s="78"/>
      <c r="H583" s="78"/>
      <c r="I583" s="78"/>
      <c r="J583" s="78"/>
      <c r="K583" s="78"/>
      <c r="L583" s="78"/>
      <c r="M583" s="78"/>
      <c r="N583" s="78"/>
      <c r="O583" s="95"/>
      <c r="P583" s="78"/>
      <c r="Q583" s="78"/>
    </row>
    <row r="584" spans="1:17" x14ac:dyDescent="0.2">
      <c r="A584" s="97"/>
      <c r="B584" s="97"/>
      <c r="C584" s="92"/>
      <c r="D584" s="94"/>
      <c r="E584" s="94"/>
      <c r="F584" s="78"/>
      <c r="G584" s="78"/>
      <c r="H584" s="78"/>
      <c r="I584" s="78"/>
      <c r="J584" s="78"/>
      <c r="K584" s="78"/>
      <c r="L584" s="78"/>
      <c r="M584" s="78"/>
      <c r="N584" s="78"/>
      <c r="O584" s="95"/>
      <c r="P584" s="78"/>
      <c r="Q584" s="78"/>
    </row>
    <row r="585" spans="1:17" x14ac:dyDescent="0.2">
      <c r="A585" s="97"/>
      <c r="B585" s="97"/>
      <c r="C585" s="92"/>
      <c r="D585" s="94"/>
      <c r="E585" s="94"/>
      <c r="F585" s="78"/>
      <c r="G585" s="78"/>
      <c r="H585" s="78"/>
      <c r="I585" s="78"/>
      <c r="J585" s="78"/>
      <c r="K585" s="78"/>
      <c r="L585" s="78"/>
      <c r="M585" s="78"/>
      <c r="N585" s="78"/>
      <c r="O585" s="95"/>
      <c r="P585" s="78"/>
      <c r="Q585" s="78"/>
    </row>
    <row r="586" spans="1:17" x14ac:dyDescent="0.2">
      <c r="A586" s="97"/>
      <c r="B586" s="97"/>
      <c r="C586" s="92"/>
      <c r="D586" s="94"/>
      <c r="E586" s="94"/>
      <c r="F586" s="78"/>
      <c r="G586" s="78"/>
      <c r="H586" s="78"/>
      <c r="I586" s="78"/>
      <c r="J586" s="78"/>
      <c r="K586" s="78"/>
      <c r="L586" s="78"/>
      <c r="M586" s="78"/>
      <c r="N586" s="78"/>
      <c r="O586" s="95"/>
      <c r="P586" s="78"/>
      <c r="Q586" s="78"/>
    </row>
    <row r="587" spans="1:17" x14ac:dyDescent="0.2">
      <c r="A587" s="97"/>
      <c r="B587" s="97"/>
      <c r="C587" s="92"/>
      <c r="D587" s="94"/>
      <c r="E587" s="94"/>
      <c r="F587" s="78"/>
      <c r="G587" s="78"/>
      <c r="H587" s="78"/>
      <c r="I587" s="78"/>
      <c r="J587" s="78"/>
      <c r="K587" s="78"/>
      <c r="L587" s="78"/>
      <c r="M587" s="78"/>
      <c r="N587" s="78"/>
      <c r="O587" s="95"/>
      <c r="P587" s="78"/>
      <c r="Q587" s="78"/>
    </row>
    <row r="588" spans="1:17" x14ac:dyDescent="0.2">
      <c r="A588" s="97"/>
      <c r="B588" s="97"/>
      <c r="C588" s="92"/>
      <c r="D588" s="94"/>
      <c r="E588" s="94"/>
      <c r="F588" s="78"/>
      <c r="G588" s="78"/>
      <c r="H588" s="78"/>
      <c r="I588" s="78"/>
      <c r="J588" s="78"/>
      <c r="K588" s="78"/>
      <c r="L588" s="78"/>
      <c r="M588" s="78"/>
      <c r="N588" s="78"/>
      <c r="O588" s="95"/>
      <c r="P588" s="78"/>
      <c r="Q588" s="78"/>
    </row>
    <row r="589" spans="1:17" x14ac:dyDescent="0.2">
      <c r="A589" s="97"/>
      <c r="B589" s="97"/>
      <c r="C589" s="92"/>
      <c r="D589" s="94"/>
      <c r="E589" s="94"/>
      <c r="F589" s="78"/>
      <c r="G589" s="78"/>
      <c r="H589" s="78"/>
      <c r="I589" s="78"/>
      <c r="J589" s="78"/>
      <c r="K589" s="78"/>
      <c r="L589" s="78"/>
      <c r="M589" s="78"/>
      <c r="N589" s="78"/>
      <c r="O589" s="95"/>
      <c r="P589" s="78"/>
      <c r="Q589" s="78"/>
    </row>
    <row r="590" spans="1:17" x14ac:dyDescent="0.2">
      <c r="A590" s="97"/>
      <c r="B590" s="97"/>
      <c r="C590" s="92"/>
      <c r="D590" s="94"/>
      <c r="E590" s="94"/>
      <c r="F590" s="78"/>
      <c r="G590" s="78"/>
      <c r="H590" s="78"/>
      <c r="I590" s="78"/>
      <c r="J590" s="78"/>
      <c r="K590" s="78"/>
      <c r="L590" s="78"/>
      <c r="M590" s="78"/>
      <c r="N590" s="78"/>
      <c r="O590" s="95"/>
      <c r="P590" s="78"/>
      <c r="Q590" s="78"/>
    </row>
    <row r="591" spans="1:17" x14ac:dyDescent="0.2">
      <c r="A591" s="97"/>
      <c r="B591" s="97"/>
      <c r="C591" s="92"/>
      <c r="D591" s="94"/>
      <c r="E591" s="94"/>
      <c r="F591" s="78"/>
      <c r="G591" s="78"/>
      <c r="H591" s="78"/>
      <c r="I591" s="78"/>
      <c r="J591" s="78"/>
      <c r="K591" s="78"/>
      <c r="L591" s="78"/>
      <c r="M591" s="78"/>
      <c r="N591" s="78"/>
      <c r="O591" s="95"/>
      <c r="P591" s="78"/>
      <c r="Q591" s="78"/>
    </row>
    <row r="592" spans="1:17" x14ac:dyDescent="0.2">
      <c r="A592" s="97"/>
      <c r="B592" s="97"/>
      <c r="C592" s="92"/>
      <c r="D592" s="94"/>
      <c r="E592" s="94"/>
      <c r="F592" s="78"/>
      <c r="G592" s="78"/>
      <c r="H592" s="78"/>
      <c r="I592" s="78"/>
      <c r="J592" s="78"/>
      <c r="K592" s="78"/>
      <c r="L592" s="78"/>
      <c r="M592" s="78"/>
      <c r="N592" s="78"/>
      <c r="O592" s="95"/>
      <c r="P592" s="78"/>
      <c r="Q592" s="78"/>
    </row>
    <row r="593" spans="1:17" x14ac:dyDescent="0.2">
      <c r="A593" s="97"/>
      <c r="B593" s="97"/>
      <c r="C593" s="92"/>
      <c r="D593" s="94"/>
      <c r="E593" s="94"/>
      <c r="F593" s="78"/>
      <c r="G593" s="78"/>
      <c r="H593" s="78"/>
      <c r="I593" s="78"/>
      <c r="J593" s="78"/>
      <c r="K593" s="78"/>
      <c r="L593" s="78"/>
      <c r="M593" s="78"/>
      <c r="N593" s="78"/>
      <c r="O593" s="95"/>
      <c r="P593" s="78"/>
      <c r="Q593" s="78"/>
    </row>
    <row r="594" spans="1:17" x14ac:dyDescent="0.2">
      <c r="A594" s="97"/>
      <c r="B594" s="97"/>
      <c r="C594" s="92"/>
      <c r="D594" s="94"/>
      <c r="E594" s="94"/>
      <c r="F594" s="78"/>
      <c r="G594" s="78"/>
      <c r="H594" s="78"/>
      <c r="I594" s="78"/>
      <c r="J594" s="78"/>
      <c r="K594" s="78"/>
      <c r="L594" s="78"/>
      <c r="M594" s="78"/>
      <c r="N594" s="78"/>
      <c r="O594" s="95"/>
      <c r="P594" s="78"/>
      <c r="Q594" s="78"/>
    </row>
    <row r="595" spans="1:17" x14ac:dyDescent="0.2">
      <c r="A595" s="97"/>
      <c r="B595" s="97"/>
      <c r="C595" s="92"/>
      <c r="D595" s="94"/>
      <c r="E595" s="94"/>
      <c r="F595" s="78"/>
      <c r="G595" s="78"/>
      <c r="H595" s="78"/>
      <c r="I595" s="78"/>
      <c r="J595" s="78"/>
      <c r="K595" s="78"/>
      <c r="L595" s="78"/>
      <c r="M595" s="78"/>
      <c r="N595" s="78"/>
      <c r="O595" s="95"/>
      <c r="P595" s="78"/>
      <c r="Q595" s="78"/>
    </row>
    <row r="596" spans="1:17" x14ac:dyDescent="0.2">
      <c r="A596" s="97"/>
      <c r="B596" s="97"/>
      <c r="C596" s="92"/>
      <c r="D596" s="94"/>
      <c r="E596" s="94"/>
      <c r="F596" s="78"/>
      <c r="G596" s="78"/>
      <c r="H596" s="78"/>
      <c r="I596" s="78"/>
      <c r="J596" s="78"/>
      <c r="K596" s="78"/>
      <c r="L596" s="78"/>
      <c r="M596" s="78"/>
      <c r="N596" s="78"/>
      <c r="O596" s="95"/>
      <c r="P596" s="78"/>
      <c r="Q596" s="78"/>
    </row>
    <row r="597" spans="1:17" x14ac:dyDescent="0.2">
      <c r="A597" s="97"/>
      <c r="B597" s="97"/>
      <c r="C597" s="92"/>
      <c r="D597" s="94"/>
      <c r="E597" s="94"/>
      <c r="F597" s="78"/>
      <c r="G597" s="78"/>
      <c r="H597" s="78"/>
      <c r="I597" s="78"/>
      <c r="J597" s="78"/>
      <c r="K597" s="78"/>
      <c r="L597" s="78"/>
      <c r="M597" s="78"/>
      <c r="N597" s="78"/>
      <c r="O597" s="95"/>
      <c r="P597" s="78"/>
      <c r="Q597" s="78"/>
    </row>
    <row r="598" spans="1:17" x14ac:dyDescent="0.2">
      <c r="A598" s="97"/>
      <c r="B598" s="97"/>
      <c r="C598" s="92"/>
      <c r="D598" s="94"/>
      <c r="E598" s="94"/>
      <c r="F598" s="78"/>
      <c r="G598" s="78"/>
      <c r="H598" s="78"/>
      <c r="I598" s="78"/>
      <c r="J598" s="78"/>
      <c r="K598" s="78"/>
      <c r="L598" s="78"/>
      <c r="M598" s="78"/>
      <c r="N598" s="78"/>
      <c r="O598" s="95"/>
      <c r="P598" s="78"/>
      <c r="Q598" s="78"/>
    </row>
    <row r="599" spans="1:17" x14ac:dyDescent="0.2">
      <c r="A599" s="97"/>
      <c r="B599" s="97"/>
      <c r="C599" s="92"/>
      <c r="D599" s="94"/>
      <c r="E599" s="94"/>
      <c r="F599" s="78"/>
      <c r="G599" s="78"/>
      <c r="H599" s="78"/>
      <c r="I599" s="78"/>
      <c r="J599" s="78"/>
      <c r="K599" s="78"/>
      <c r="L599" s="78"/>
      <c r="M599" s="78"/>
      <c r="N599" s="78"/>
      <c r="O599" s="95"/>
      <c r="P599" s="78"/>
      <c r="Q599" s="78"/>
    </row>
    <row r="600" spans="1:17" x14ac:dyDescent="0.2">
      <c r="A600" s="97"/>
      <c r="B600" s="97"/>
      <c r="C600" s="92"/>
      <c r="D600" s="94"/>
      <c r="E600" s="94"/>
      <c r="F600" s="78"/>
      <c r="G600" s="78"/>
      <c r="H600" s="78"/>
      <c r="I600" s="78"/>
      <c r="J600" s="78"/>
      <c r="K600" s="78"/>
      <c r="L600" s="78"/>
      <c r="M600" s="78"/>
      <c r="N600" s="78"/>
      <c r="O600" s="95"/>
      <c r="P600" s="78"/>
      <c r="Q600" s="78"/>
    </row>
    <row r="601" spans="1:17" x14ac:dyDescent="0.2">
      <c r="A601" s="97"/>
      <c r="B601" s="97"/>
      <c r="C601" s="92"/>
      <c r="D601" s="94"/>
      <c r="E601" s="94"/>
      <c r="F601" s="78"/>
      <c r="G601" s="78"/>
      <c r="H601" s="78"/>
      <c r="I601" s="78"/>
      <c r="J601" s="78"/>
      <c r="K601" s="78"/>
      <c r="L601" s="78"/>
      <c r="M601" s="78"/>
      <c r="N601" s="78"/>
      <c r="O601" s="95"/>
      <c r="P601" s="78"/>
      <c r="Q601" s="78"/>
    </row>
    <row r="602" spans="1:17" x14ac:dyDescent="0.2">
      <c r="A602" s="97"/>
      <c r="B602" s="97"/>
      <c r="C602" s="92"/>
      <c r="D602" s="94"/>
      <c r="E602" s="94"/>
      <c r="F602" s="78"/>
      <c r="G602" s="78"/>
      <c r="H602" s="78"/>
      <c r="I602" s="78"/>
      <c r="J602" s="78"/>
      <c r="K602" s="78"/>
      <c r="L602" s="78"/>
      <c r="M602" s="78"/>
      <c r="N602" s="78"/>
      <c r="O602" s="95"/>
      <c r="P602" s="78"/>
      <c r="Q602" s="78"/>
    </row>
    <row r="603" spans="1:17" x14ac:dyDescent="0.2">
      <c r="A603" s="97"/>
      <c r="B603" s="97"/>
      <c r="C603" s="92"/>
      <c r="D603" s="94"/>
      <c r="E603" s="94"/>
      <c r="F603" s="78"/>
      <c r="G603" s="78"/>
      <c r="H603" s="78"/>
      <c r="I603" s="78"/>
      <c r="J603" s="78"/>
      <c r="K603" s="78"/>
      <c r="L603" s="78"/>
      <c r="M603" s="78"/>
      <c r="N603" s="78"/>
      <c r="O603" s="95"/>
      <c r="P603" s="78"/>
      <c r="Q603" s="78"/>
    </row>
    <row r="604" spans="1:17" x14ac:dyDescent="0.2">
      <c r="A604" s="97"/>
      <c r="B604" s="97"/>
      <c r="C604" s="92"/>
      <c r="D604" s="94"/>
      <c r="E604" s="94"/>
      <c r="F604" s="78"/>
      <c r="G604" s="78"/>
      <c r="H604" s="78"/>
      <c r="I604" s="78"/>
      <c r="J604" s="78"/>
      <c r="K604" s="78"/>
      <c r="L604" s="78"/>
      <c r="M604" s="78"/>
      <c r="N604" s="78"/>
      <c r="O604" s="95"/>
      <c r="P604" s="78"/>
      <c r="Q604" s="78"/>
    </row>
    <row r="605" spans="1:17" x14ac:dyDescent="0.2">
      <c r="A605" s="97"/>
      <c r="B605" s="97"/>
      <c r="C605" s="92"/>
      <c r="D605" s="94"/>
      <c r="E605" s="94"/>
      <c r="F605" s="78"/>
      <c r="G605" s="78"/>
      <c r="H605" s="78"/>
      <c r="I605" s="78"/>
      <c r="J605" s="78"/>
      <c r="K605" s="78"/>
      <c r="L605" s="78"/>
      <c r="M605" s="78"/>
      <c r="N605" s="78"/>
      <c r="O605" s="95"/>
      <c r="P605" s="78"/>
      <c r="Q605" s="78"/>
    </row>
    <row r="606" spans="1:17" x14ac:dyDescent="0.2">
      <c r="A606" s="97"/>
      <c r="B606" s="97"/>
      <c r="C606" s="92"/>
      <c r="D606" s="94"/>
      <c r="E606" s="94"/>
      <c r="F606" s="78"/>
      <c r="G606" s="78"/>
      <c r="H606" s="78"/>
      <c r="I606" s="78"/>
      <c r="J606" s="78"/>
      <c r="K606" s="78"/>
      <c r="L606" s="78"/>
      <c r="M606" s="78"/>
      <c r="N606" s="78"/>
      <c r="O606" s="95"/>
      <c r="P606" s="78"/>
      <c r="Q606" s="78"/>
    </row>
    <row r="607" spans="1:17" x14ac:dyDescent="0.2">
      <c r="A607" s="97"/>
      <c r="B607" s="97"/>
      <c r="C607" s="92"/>
      <c r="D607" s="94"/>
      <c r="E607" s="94"/>
      <c r="F607" s="78"/>
      <c r="G607" s="78"/>
      <c r="H607" s="78"/>
      <c r="I607" s="78"/>
      <c r="J607" s="78"/>
      <c r="K607" s="78"/>
      <c r="L607" s="78"/>
      <c r="M607" s="78"/>
      <c r="N607" s="78"/>
      <c r="O607" s="95"/>
      <c r="P607" s="78"/>
      <c r="Q607" s="78"/>
    </row>
    <row r="608" spans="1:17" x14ac:dyDescent="0.2">
      <c r="A608" s="97"/>
      <c r="B608" s="97"/>
      <c r="C608" s="92"/>
      <c r="D608" s="94"/>
      <c r="E608" s="94"/>
      <c r="F608" s="78"/>
      <c r="G608" s="78"/>
      <c r="H608" s="78"/>
      <c r="I608" s="78"/>
      <c r="J608" s="78"/>
      <c r="K608" s="78"/>
      <c r="L608" s="78"/>
      <c r="M608" s="78"/>
      <c r="N608" s="78"/>
      <c r="O608" s="95"/>
      <c r="P608" s="78"/>
      <c r="Q608" s="78"/>
    </row>
    <row r="609" spans="1:17" x14ac:dyDescent="0.2">
      <c r="A609" s="97"/>
      <c r="B609" s="97"/>
      <c r="C609" s="92"/>
      <c r="D609" s="94"/>
      <c r="E609" s="94"/>
      <c r="F609" s="78"/>
      <c r="G609" s="78"/>
      <c r="H609" s="78"/>
      <c r="I609" s="78"/>
      <c r="J609" s="78"/>
      <c r="K609" s="78"/>
      <c r="L609" s="78"/>
      <c r="M609" s="78"/>
      <c r="N609" s="78"/>
      <c r="O609" s="95"/>
      <c r="P609" s="78"/>
      <c r="Q609" s="78"/>
    </row>
    <row r="610" spans="1:17" x14ac:dyDescent="0.2">
      <c r="A610" s="97"/>
      <c r="B610" s="97"/>
      <c r="C610" s="92"/>
      <c r="D610" s="94"/>
      <c r="E610" s="94"/>
      <c r="F610" s="78"/>
      <c r="G610" s="78"/>
      <c r="H610" s="78"/>
      <c r="I610" s="78"/>
      <c r="J610" s="78"/>
      <c r="K610" s="78"/>
      <c r="L610" s="78"/>
      <c r="M610" s="78"/>
      <c r="N610" s="78"/>
      <c r="O610" s="95"/>
      <c r="P610" s="78"/>
      <c r="Q610" s="78"/>
    </row>
    <row r="611" spans="1:17" x14ac:dyDescent="0.2">
      <c r="A611" s="97"/>
      <c r="B611" s="97"/>
      <c r="C611" s="92"/>
      <c r="D611" s="94"/>
      <c r="E611" s="94"/>
      <c r="F611" s="78"/>
      <c r="G611" s="78"/>
      <c r="H611" s="78"/>
      <c r="I611" s="78"/>
      <c r="J611" s="78"/>
      <c r="K611" s="78"/>
      <c r="L611" s="78"/>
      <c r="M611" s="78"/>
      <c r="N611" s="78"/>
      <c r="O611" s="95"/>
      <c r="P611" s="78"/>
      <c r="Q611" s="78"/>
    </row>
    <row r="612" spans="1:17" x14ac:dyDescent="0.2">
      <c r="A612" s="97"/>
      <c r="B612" s="97"/>
      <c r="C612" s="92"/>
      <c r="D612" s="94"/>
      <c r="E612" s="94"/>
      <c r="F612" s="78"/>
      <c r="G612" s="78"/>
      <c r="H612" s="78"/>
      <c r="I612" s="78"/>
      <c r="J612" s="78"/>
      <c r="K612" s="78"/>
      <c r="L612" s="78"/>
      <c r="M612" s="78"/>
      <c r="N612" s="78"/>
      <c r="O612" s="95"/>
      <c r="P612" s="78"/>
      <c r="Q612" s="78"/>
    </row>
    <row r="613" spans="1:17" x14ac:dyDescent="0.2">
      <c r="A613" s="97"/>
      <c r="B613" s="97"/>
      <c r="C613" s="92"/>
      <c r="D613" s="94"/>
      <c r="E613" s="94"/>
      <c r="F613" s="78"/>
      <c r="G613" s="78"/>
      <c r="H613" s="78"/>
      <c r="I613" s="78"/>
      <c r="J613" s="78"/>
      <c r="K613" s="78"/>
      <c r="L613" s="78"/>
      <c r="M613" s="78"/>
      <c r="N613" s="78"/>
      <c r="O613" s="95"/>
      <c r="P613" s="78"/>
      <c r="Q613" s="78"/>
    </row>
    <row r="614" spans="1:17" x14ac:dyDescent="0.2">
      <c r="A614" s="97"/>
      <c r="B614" s="97"/>
      <c r="C614" s="92"/>
      <c r="D614" s="94"/>
      <c r="E614" s="94"/>
      <c r="F614" s="78"/>
      <c r="G614" s="78"/>
      <c r="H614" s="78"/>
      <c r="I614" s="78"/>
      <c r="J614" s="78"/>
      <c r="K614" s="78"/>
      <c r="L614" s="78"/>
      <c r="M614" s="78"/>
      <c r="N614" s="78"/>
      <c r="O614" s="95"/>
      <c r="P614" s="78"/>
      <c r="Q614" s="78"/>
    </row>
    <row r="615" spans="1:17" x14ac:dyDescent="0.2">
      <c r="A615" s="97"/>
      <c r="B615" s="97"/>
      <c r="C615" s="92"/>
      <c r="D615" s="94"/>
      <c r="E615" s="94"/>
      <c r="F615" s="78"/>
      <c r="G615" s="78"/>
      <c r="H615" s="78"/>
      <c r="I615" s="78"/>
      <c r="J615" s="78"/>
      <c r="K615" s="78"/>
      <c r="L615" s="78"/>
      <c r="M615" s="78"/>
      <c r="N615" s="78"/>
      <c r="O615" s="95"/>
      <c r="P615" s="78"/>
      <c r="Q615" s="78"/>
    </row>
    <row r="616" spans="1:17" x14ac:dyDescent="0.2">
      <c r="A616" s="97"/>
      <c r="B616" s="97"/>
      <c r="C616" s="92"/>
      <c r="D616" s="94"/>
      <c r="E616" s="94"/>
      <c r="F616" s="78"/>
      <c r="G616" s="78"/>
      <c r="H616" s="78"/>
      <c r="I616" s="78"/>
      <c r="J616" s="78"/>
      <c r="K616" s="78"/>
      <c r="L616" s="78"/>
      <c r="M616" s="78"/>
      <c r="N616" s="78"/>
      <c r="O616" s="95"/>
      <c r="P616" s="78"/>
      <c r="Q616" s="78"/>
    </row>
    <row r="617" spans="1:17" x14ac:dyDescent="0.2">
      <c r="A617" s="97"/>
      <c r="B617" s="97"/>
      <c r="C617" s="92"/>
      <c r="D617" s="94"/>
      <c r="E617" s="94"/>
      <c r="F617" s="78"/>
      <c r="G617" s="78"/>
      <c r="H617" s="78"/>
      <c r="I617" s="78"/>
      <c r="J617" s="78"/>
      <c r="K617" s="78"/>
      <c r="L617" s="78"/>
      <c r="M617" s="78"/>
      <c r="N617" s="78"/>
      <c r="O617" s="95"/>
      <c r="P617" s="78"/>
      <c r="Q617" s="78"/>
    </row>
    <row r="618" spans="1:17" x14ac:dyDescent="0.2">
      <c r="A618" s="97"/>
      <c r="B618" s="97"/>
      <c r="C618" s="92"/>
      <c r="D618" s="94"/>
      <c r="E618" s="94"/>
      <c r="F618" s="78"/>
      <c r="G618" s="78"/>
      <c r="H618" s="78"/>
      <c r="I618" s="78"/>
      <c r="J618" s="78"/>
      <c r="K618" s="78"/>
      <c r="L618" s="78"/>
      <c r="M618" s="78"/>
      <c r="N618" s="78"/>
      <c r="O618" s="95"/>
      <c r="P618" s="78"/>
      <c r="Q618" s="78"/>
    </row>
    <row r="619" spans="1:17" x14ac:dyDescent="0.2">
      <c r="A619" s="97"/>
      <c r="B619" s="97"/>
      <c r="C619" s="92"/>
      <c r="D619" s="94"/>
      <c r="E619" s="94"/>
      <c r="F619" s="78"/>
      <c r="G619" s="78"/>
      <c r="H619" s="78"/>
      <c r="I619" s="78"/>
      <c r="J619" s="78"/>
      <c r="K619" s="78"/>
      <c r="L619" s="78"/>
      <c r="M619" s="78"/>
      <c r="N619" s="78"/>
      <c r="O619" s="95"/>
      <c r="P619" s="78"/>
      <c r="Q619" s="78"/>
    </row>
    <row r="620" spans="1:17" x14ac:dyDescent="0.2">
      <c r="A620" s="97"/>
      <c r="B620" s="97"/>
      <c r="C620" s="92"/>
      <c r="D620" s="94"/>
      <c r="E620" s="94"/>
      <c r="F620" s="78"/>
      <c r="G620" s="78"/>
      <c r="H620" s="78"/>
      <c r="I620" s="78"/>
      <c r="J620" s="78"/>
      <c r="K620" s="78"/>
      <c r="L620" s="78"/>
      <c r="M620" s="78"/>
      <c r="N620" s="78"/>
      <c r="O620" s="95"/>
      <c r="P620" s="78"/>
      <c r="Q620" s="78"/>
    </row>
    <row r="621" spans="1:17" x14ac:dyDescent="0.2">
      <c r="A621" s="97"/>
      <c r="B621" s="97"/>
      <c r="C621" s="92"/>
      <c r="D621" s="94"/>
      <c r="E621" s="94"/>
      <c r="F621" s="78"/>
      <c r="G621" s="78"/>
      <c r="H621" s="78"/>
      <c r="I621" s="78"/>
      <c r="J621" s="78"/>
      <c r="K621" s="78"/>
      <c r="L621" s="78"/>
      <c r="M621" s="78"/>
      <c r="N621" s="78"/>
      <c r="O621" s="95"/>
      <c r="P621" s="78"/>
      <c r="Q621" s="78"/>
    </row>
    <row r="622" spans="1:17" x14ac:dyDescent="0.2">
      <c r="A622" s="97"/>
      <c r="B622" s="97"/>
      <c r="C622" s="92"/>
      <c r="D622" s="94"/>
      <c r="E622" s="94"/>
      <c r="F622" s="78"/>
      <c r="G622" s="78"/>
      <c r="H622" s="78"/>
      <c r="I622" s="78"/>
      <c r="J622" s="78"/>
      <c r="K622" s="78"/>
      <c r="L622" s="78"/>
      <c r="M622" s="78"/>
      <c r="N622" s="78"/>
      <c r="O622" s="95"/>
      <c r="P622" s="78"/>
      <c r="Q622" s="78"/>
    </row>
    <row r="623" spans="1:17" x14ac:dyDescent="0.2">
      <c r="A623" s="97"/>
      <c r="B623" s="97"/>
      <c r="C623" s="92"/>
      <c r="D623" s="94"/>
      <c r="E623" s="94"/>
      <c r="F623" s="78"/>
      <c r="G623" s="78"/>
      <c r="H623" s="78"/>
      <c r="I623" s="78"/>
      <c r="J623" s="78"/>
      <c r="K623" s="78"/>
      <c r="L623" s="78"/>
      <c r="M623" s="78"/>
      <c r="N623" s="78"/>
      <c r="O623" s="95"/>
      <c r="P623" s="78"/>
      <c r="Q623" s="78"/>
    </row>
    <row r="624" spans="1:17" x14ac:dyDescent="0.2">
      <c r="A624" s="97"/>
      <c r="B624" s="97"/>
      <c r="C624" s="92"/>
      <c r="D624" s="94"/>
      <c r="E624" s="94"/>
      <c r="F624" s="78"/>
      <c r="G624" s="78"/>
      <c r="H624" s="78"/>
      <c r="I624" s="78"/>
      <c r="J624" s="78"/>
      <c r="K624" s="78"/>
      <c r="L624" s="78"/>
      <c r="M624" s="78"/>
      <c r="N624" s="78"/>
      <c r="O624" s="95"/>
      <c r="P624" s="78"/>
      <c r="Q624" s="78"/>
    </row>
    <row r="625" spans="1:17" x14ac:dyDescent="0.2">
      <c r="A625" s="97"/>
      <c r="B625" s="97"/>
      <c r="C625" s="92"/>
      <c r="D625" s="94"/>
      <c r="E625" s="94"/>
      <c r="F625" s="78"/>
      <c r="G625" s="78"/>
      <c r="H625" s="78"/>
      <c r="I625" s="78"/>
      <c r="J625" s="78"/>
      <c r="K625" s="78"/>
      <c r="L625" s="78"/>
      <c r="M625" s="78"/>
      <c r="N625" s="78"/>
      <c r="O625" s="95"/>
      <c r="P625" s="78"/>
      <c r="Q625" s="78"/>
    </row>
    <row r="626" spans="1:17" x14ac:dyDescent="0.2">
      <c r="A626" s="97"/>
      <c r="B626" s="97"/>
      <c r="C626" s="92"/>
      <c r="D626" s="94"/>
      <c r="E626" s="94"/>
      <c r="F626" s="78"/>
      <c r="G626" s="78"/>
      <c r="H626" s="78"/>
      <c r="I626" s="78"/>
      <c r="J626" s="78"/>
      <c r="K626" s="78"/>
      <c r="L626" s="78"/>
      <c r="M626" s="78"/>
      <c r="N626" s="78"/>
      <c r="O626" s="95"/>
      <c r="P626" s="78"/>
      <c r="Q626" s="78"/>
    </row>
    <row r="627" spans="1:17" x14ac:dyDescent="0.2">
      <c r="A627" s="97"/>
      <c r="B627" s="97"/>
      <c r="C627" s="92"/>
      <c r="D627" s="94"/>
      <c r="E627" s="94"/>
      <c r="F627" s="78"/>
      <c r="G627" s="78"/>
      <c r="H627" s="78"/>
      <c r="I627" s="78"/>
      <c r="J627" s="78"/>
      <c r="K627" s="78"/>
      <c r="L627" s="78"/>
      <c r="M627" s="78"/>
      <c r="N627" s="78"/>
      <c r="O627" s="95"/>
      <c r="P627" s="78"/>
      <c r="Q627" s="78"/>
    </row>
    <row r="628" spans="1:17" x14ac:dyDescent="0.2">
      <c r="A628" s="97"/>
      <c r="B628" s="97"/>
      <c r="C628" s="92"/>
      <c r="D628" s="94"/>
      <c r="E628" s="94"/>
      <c r="F628" s="78"/>
      <c r="G628" s="78"/>
      <c r="H628" s="78"/>
      <c r="I628" s="78"/>
      <c r="J628" s="78"/>
      <c r="K628" s="78"/>
      <c r="L628" s="78"/>
      <c r="M628" s="78"/>
      <c r="N628" s="78"/>
      <c r="O628" s="95"/>
      <c r="P628" s="78"/>
      <c r="Q628" s="78"/>
    </row>
    <row r="629" spans="1:17" x14ac:dyDescent="0.2">
      <c r="C629" s="92"/>
      <c r="D629" s="94"/>
      <c r="E629" s="94"/>
      <c r="F629" s="78"/>
      <c r="G629" s="78"/>
      <c r="H629" s="78"/>
      <c r="I629" s="78"/>
      <c r="J629" s="78"/>
      <c r="K629" s="78"/>
      <c r="L629" s="78"/>
      <c r="M629" s="78"/>
      <c r="N629" s="78"/>
      <c r="O629" s="95"/>
      <c r="P629" s="78"/>
      <c r="Q629" s="78"/>
    </row>
    <row r="630" spans="1:17" x14ac:dyDescent="0.2">
      <c r="C630" s="92"/>
      <c r="D630" s="94"/>
      <c r="E630" s="94"/>
      <c r="F630" s="78"/>
      <c r="G630" s="78"/>
      <c r="H630" s="78"/>
      <c r="I630" s="78"/>
      <c r="J630" s="78"/>
      <c r="K630" s="78"/>
      <c r="L630" s="78"/>
      <c r="M630" s="78"/>
      <c r="N630" s="78"/>
      <c r="O630" s="95"/>
      <c r="P630" s="78"/>
      <c r="Q630" s="78"/>
    </row>
    <row r="631" spans="1:17" x14ac:dyDescent="0.2">
      <c r="C631" s="92"/>
      <c r="D631" s="94"/>
      <c r="E631" s="94"/>
      <c r="F631" s="78"/>
      <c r="G631" s="78"/>
      <c r="H631" s="78"/>
      <c r="I631" s="78"/>
      <c r="J631" s="78"/>
      <c r="K631" s="78"/>
      <c r="L631" s="78"/>
      <c r="M631" s="78"/>
      <c r="N631" s="78"/>
      <c r="O631" s="95"/>
      <c r="P631" s="78"/>
      <c r="Q631" s="78"/>
    </row>
    <row r="632" spans="1:17" x14ac:dyDescent="0.2">
      <c r="C632" s="92"/>
      <c r="D632" s="94"/>
      <c r="E632" s="94"/>
      <c r="F632" s="78"/>
      <c r="G632" s="78"/>
      <c r="H632" s="78"/>
      <c r="I632" s="78"/>
      <c r="J632" s="78"/>
      <c r="K632" s="78"/>
      <c r="L632" s="78"/>
      <c r="M632" s="78"/>
      <c r="N632" s="78"/>
      <c r="O632" s="95"/>
      <c r="P632" s="78"/>
      <c r="Q632" s="78"/>
    </row>
    <row r="633" spans="1:17" x14ac:dyDescent="0.2">
      <c r="C633" s="92"/>
      <c r="D633" s="94"/>
      <c r="E633" s="94"/>
      <c r="F633" s="78"/>
      <c r="G633" s="78"/>
      <c r="H633" s="78"/>
      <c r="I633" s="78"/>
      <c r="J633" s="78"/>
      <c r="K633" s="78"/>
      <c r="L633" s="78"/>
      <c r="M633" s="78"/>
      <c r="N633" s="78"/>
      <c r="O633" s="95"/>
      <c r="P633" s="78"/>
      <c r="Q633" s="78"/>
    </row>
    <row r="634" spans="1:17" x14ac:dyDescent="0.2">
      <c r="C634" s="92"/>
      <c r="D634" s="94"/>
      <c r="E634" s="94"/>
      <c r="F634" s="78"/>
      <c r="G634" s="78"/>
      <c r="H634" s="78"/>
      <c r="I634" s="78"/>
      <c r="J634" s="78"/>
      <c r="K634" s="78"/>
      <c r="L634" s="78"/>
      <c r="M634" s="78"/>
      <c r="N634" s="78"/>
      <c r="O634" s="95"/>
      <c r="P634" s="78"/>
      <c r="Q634" s="78"/>
    </row>
    <row r="635" spans="1:17" x14ac:dyDescent="0.2">
      <c r="C635" s="92"/>
      <c r="D635" s="94"/>
      <c r="E635" s="94"/>
      <c r="F635" s="78"/>
      <c r="G635" s="78"/>
      <c r="H635" s="78"/>
      <c r="I635" s="78"/>
      <c r="J635" s="78"/>
      <c r="K635" s="78"/>
      <c r="L635" s="78"/>
      <c r="M635" s="78"/>
      <c r="N635" s="78"/>
      <c r="O635" s="95"/>
      <c r="P635" s="78"/>
      <c r="Q635" s="78"/>
    </row>
    <row r="636" spans="1:17" x14ac:dyDescent="0.2">
      <c r="C636" s="92"/>
      <c r="D636" s="94"/>
      <c r="E636" s="94"/>
      <c r="F636" s="78"/>
      <c r="G636" s="78"/>
      <c r="H636" s="78"/>
      <c r="I636" s="78"/>
      <c r="J636" s="78"/>
      <c r="K636" s="78"/>
      <c r="L636" s="78"/>
      <c r="M636" s="78"/>
      <c r="N636" s="78"/>
      <c r="O636" s="95"/>
      <c r="P636" s="78"/>
      <c r="Q636" s="78"/>
    </row>
    <row r="637" spans="1:17" x14ac:dyDescent="0.2">
      <c r="C637" s="92"/>
      <c r="D637" s="94"/>
      <c r="E637" s="94"/>
      <c r="F637" s="78"/>
      <c r="G637" s="78"/>
      <c r="H637" s="78"/>
      <c r="I637" s="78"/>
      <c r="J637" s="78"/>
      <c r="K637" s="78"/>
      <c r="L637" s="78"/>
      <c r="M637" s="78"/>
      <c r="N637" s="78"/>
      <c r="O637" s="95"/>
      <c r="P637" s="78"/>
      <c r="Q637" s="78"/>
    </row>
    <row r="638" spans="1:17" x14ac:dyDescent="0.2">
      <c r="C638" s="92"/>
      <c r="D638" s="94"/>
      <c r="E638" s="94"/>
      <c r="F638" s="78"/>
      <c r="G638" s="78"/>
      <c r="H638" s="78"/>
      <c r="I638" s="78"/>
      <c r="J638" s="78"/>
      <c r="K638" s="78"/>
      <c r="L638" s="78"/>
      <c r="M638" s="78"/>
      <c r="N638" s="78"/>
      <c r="O638" s="95"/>
      <c r="P638" s="78"/>
      <c r="Q638" s="78"/>
    </row>
    <row r="639" spans="1:17" x14ac:dyDescent="0.2">
      <c r="C639" s="92"/>
      <c r="D639" s="94"/>
      <c r="E639" s="94"/>
      <c r="F639" s="78"/>
      <c r="G639" s="78"/>
      <c r="H639" s="78"/>
      <c r="I639" s="78"/>
      <c r="J639" s="78"/>
      <c r="K639" s="78"/>
      <c r="L639" s="78"/>
      <c r="M639" s="78"/>
      <c r="N639" s="78"/>
      <c r="O639" s="95"/>
      <c r="P639" s="78"/>
      <c r="Q639" s="78"/>
    </row>
    <row r="640" spans="1:17" x14ac:dyDescent="0.2">
      <c r="C640" s="92"/>
      <c r="D640" s="94"/>
      <c r="E640" s="94"/>
      <c r="F640" s="78"/>
      <c r="G640" s="78"/>
      <c r="H640" s="78"/>
      <c r="I640" s="78"/>
      <c r="J640" s="78"/>
      <c r="K640" s="78"/>
      <c r="L640" s="78"/>
      <c r="M640" s="78"/>
      <c r="N640" s="78"/>
      <c r="O640" s="95"/>
      <c r="P640" s="78"/>
      <c r="Q640" s="78"/>
    </row>
    <row r="641" spans="3:17" x14ac:dyDescent="0.2">
      <c r="C641" s="92"/>
      <c r="D641" s="94"/>
      <c r="E641" s="94"/>
      <c r="F641" s="78"/>
      <c r="G641" s="78"/>
      <c r="H641" s="78"/>
      <c r="I641" s="78"/>
      <c r="J641" s="78"/>
      <c r="K641" s="78"/>
      <c r="L641" s="78"/>
      <c r="M641" s="78"/>
      <c r="N641" s="78"/>
      <c r="O641" s="95"/>
      <c r="P641" s="78"/>
      <c r="Q641" s="78"/>
    </row>
    <row r="642" spans="3:17" x14ac:dyDescent="0.2">
      <c r="C642" s="92"/>
      <c r="D642" s="94"/>
      <c r="E642" s="94"/>
      <c r="F642" s="78"/>
      <c r="G642" s="78"/>
      <c r="H642" s="78"/>
      <c r="I642" s="78"/>
      <c r="J642" s="78"/>
      <c r="K642" s="78"/>
      <c r="L642" s="78"/>
      <c r="M642" s="78"/>
      <c r="N642" s="78"/>
      <c r="O642" s="95"/>
      <c r="P642" s="78"/>
      <c r="Q642" s="78"/>
    </row>
    <row r="643" spans="3:17" x14ac:dyDescent="0.2">
      <c r="C643" s="92"/>
      <c r="D643" s="94"/>
      <c r="E643" s="94"/>
      <c r="F643" s="78"/>
      <c r="G643" s="78"/>
      <c r="H643" s="78"/>
      <c r="I643" s="78"/>
      <c r="J643" s="78"/>
      <c r="K643" s="78"/>
      <c r="L643" s="78"/>
      <c r="M643" s="78"/>
      <c r="N643" s="78"/>
      <c r="O643" s="95"/>
      <c r="P643" s="78"/>
      <c r="Q643" s="78"/>
    </row>
    <row r="644" spans="3:17" x14ac:dyDescent="0.2">
      <c r="C644" s="92"/>
      <c r="D644" s="94"/>
      <c r="E644" s="94"/>
      <c r="F644" s="78"/>
      <c r="G644" s="78"/>
      <c r="H644" s="78"/>
      <c r="I644" s="78"/>
      <c r="J644" s="78"/>
      <c r="K644" s="78"/>
      <c r="L644" s="78"/>
      <c r="M644" s="78"/>
      <c r="N644" s="78"/>
      <c r="O644" s="95"/>
      <c r="P644" s="78"/>
      <c r="Q644" s="78"/>
    </row>
    <row r="645" spans="3:17" x14ac:dyDescent="0.2">
      <c r="C645" s="92"/>
      <c r="D645" s="94"/>
      <c r="E645" s="94"/>
      <c r="F645" s="78"/>
      <c r="G645" s="78"/>
      <c r="H645" s="78"/>
      <c r="I645" s="78"/>
      <c r="J645" s="78"/>
      <c r="K645" s="78"/>
      <c r="L645" s="78"/>
      <c r="M645" s="78"/>
      <c r="N645" s="78"/>
      <c r="O645" s="95"/>
      <c r="P645" s="78"/>
      <c r="Q645" s="78"/>
    </row>
    <row r="646" spans="3:17" x14ac:dyDescent="0.2">
      <c r="C646" s="92"/>
      <c r="D646" s="94"/>
      <c r="E646" s="94"/>
      <c r="F646" s="78"/>
      <c r="G646" s="78"/>
      <c r="H646" s="78"/>
      <c r="I646" s="78"/>
      <c r="J646" s="78"/>
      <c r="K646" s="78"/>
      <c r="L646" s="78"/>
      <c r="M646" s="78"/>
      <c r="N646" s="78"/>
      <c r="O646" s="95"/>
      <c r="P646" s="78"/>
      <c r="Q646" s="78"/>
    </row>
    <row r="647" spans="3:17" x14ac:dyDescent="0.2">
      <c r="C647" s="92"/>
      <c r="D647" s="94"/>
      <c r="E647" s="94"/>
      <c r="F647" s="78"/>
      <c r="G647" s="78"/>
      <c r="H647" s="78"/>
      <c r="I647" s="78"/>
      <c r="J647" s="78"/>
      <c r="K647" s="78"/>
      <c r="L647" s="78"/>
      <c r="M647" s="78"/>
      <c r="N647" s="78"/>
      <c r="O647" s="95"/>
      <c r="P647" s="78"/>
      <c r="Q647" s="78"/>
    </row>
    <row r="648" spans="3:17" x14ac:dyDescent="0.2">
      <c r="C648" s="92"/>
      <c r="D648" s="94"/>
      <c r="E648" s="94"/>
      <c r="F648" s="78"/>
      <c r="G648" s="78"/>
      <c r="H648" s="78"/>
      <c r="I648" s="78"/>
      <c r="J648" s="78"/>
      <c r="K648" s="78"/>
      <c r="L648" s="78"/>
      <c r="M648" s="78"/>
      <c r="N648" s="78"/>
      <c r="O648" s="95"/>
      <c r="P648" s="78"/>
      <c r="Q648" s="78"/>
    </row>
    <row r="649" spans="3:17" x14ac:dyDescent="0.2">
      <c r="C649" s="92"/>
      <c r="D649" s="94"/>
      <c r="E649" s="94"/>
      <c r="F649" s="78"/>
      <c r="G649" s="78"/>
      <c r="H649" s="78"/>
      <c r="I649" s="78"/>
      <c r="J649" s="78"/>
      <c r="K649" s="78"/>
      <c r="L649" s="78"/>
      <c r="M649" s="78"/>
      <c r="N649" s="78"/>
      <c r="O649" s="95"/>
      <c r="P649" s="78"/>
      <c r="Q649" s="78"/>
    </row>
    <row r="650" spans="3:17" x14ac:dyDescent="0.2">
      <c r="C650" s="92"/>
      <c r="D650" s="94"/>
      <c r="E650" s="94"/>
      <c r="F650" s="78"/>
      <c r="G650" s="78"/>
      <c r="H650" s="78"/>
      <c r="I650" s="78"/>
      <c r="J650" s="78"/>
      <c r="K650" s="78"/>
      <c r="L650" s="78"/>
      <c r="M650" s="78"/>
      <c r="N650" s="78"/>
      <c r="O650" s="95"/>
      <c r="P650" s="78"/>
      <c r="Q650" s="78"/>
    </row>
    <row r="651" spans="3:17" x14ac:dyDescent="0.2">
      <c r="C651" s="92"/>
      <c r="D651" s="94"/>
      <c r="E651" s="94"/>
      <c r="F651" s="78"/>
      <c r="G651" s="78"/>
      <c r="H651" s="78"/>
      <c r="I651" s="78"/>
      <c r="J651" s="78"/>
      <c r="K651" s="78"/>
      <c r="L651" s="78"/>
      <c r="M651" s="78"/>
      <c r="N651" s="78"/>
      <c r="O651" s="95"/>
      <c r="P651" s="78"/>
      <c r="Q651" s="78"/>
    </row>
    <row r="652" spans="3:17" x14ac:dyDescent="0.2">
      <c r="C652" s="92"/>
      <c r="D652" s="94"/>
      <c r="E652" s="94"/>
      <c r="F652" s="78"/>
      <c r="G652" s="78"/>
      <c r="H652" s="78"/>
      <c r="I652" s="78"/>
      <c r="J652" s="78"/>
      <c r="K652" s="78"/>
      <c r="L652" s="78"/>
      <c r="M652" s="78"/>
      <c r="N652" s="78"/>
      <c r="O652" s="95"/>
      <c r="P652" s="78"/>
      <c r="Q652" s="78"/>
    </row>
    <row r="653" spans="3:17" x14ac:dyDescent="0.2">
      <c r="C653" s="92"/>
      <c r="D653" s="94"/>
      <c r="E653" s="94"/>
      <c r="F653" s="78"/>
      <c r="G653" s="78"/>
      <c r="H653" s="78"/>
      <c r="I653" s="78"/>
      <c r="J653" s="78"/>
      <c r="K653" s="78"/>
      <c r="L653" s="78"/>
      <c r="M653" s="78"/>
      <c r="N653" s="78"/>
      <c r="O653" s="95"/>
      <c r="P653" s="78"/>
      <c r="Q653" s="78"/>
    </row>
    <row r="654" spans="3:17" x14ac:dyDescent="0.2">
      <c r="C654" s="92"/>
      <c r="D654" s="94"/>
      <c r="E654" s="94"/>
      <c r="F654" s="78"/>
      <c r="G654" s="78"/>
      <c r="H654" s="78"/>
      <c r="I654" s="78"/>
      <c r="J654" s="78"/>
      <c r="K654" s="78"/>
      <c r="L654" s="78"/>
      <c r="M654" s="78"/>
      <c r="N654" s="78"/>
      <c r="O654" s="95"/>
      <c r="P654" s="78"/>
      <c r="Q654" s="78"/>
    </row>
    <row r="655" spans="3:17" x14ac:dyDescent="0.2">
      <c r="C655" s="92"/>
      <c r="D655" s="94"/>
      <c r="E655" s="94"/>
      <c r="F655" s="78"/>
      <c r="G655" s="78"/>
      <c r="H655" s="78"/>
      <c r="I655" s="78"/>
      <c r="J655" s="78"/>
      <c r="K655" s="78"/>
      <c r="L655" s="78"/>
      <c r="M655" s="78"/>
      <c r="N655" s="78"/>
      <c r="O655" s="95"/>
      <c r="P655" s="78"/>
      <c r="Q655" s="78"/>
    </row>
    <row r="656" spans="3:17" x14ac:dyDescent="0.2">
      <c r="C656" s="92"/>
      <c r="D656" s="94"/>
      <c r="E656" s="94"/>
      <c r="F656" s="78"/>
      <c r="G656" s="78"/>
      <c r="H656" s="78"/>
      <c r="I656" s="78"/>
      <c r="J656" s="78"/>
      <c r="K656" s="78"/>
      <c r="L656" s="78"/>
      <c r="M656" s="78"/>
      <c r="N656" s="78"/>
      <c r="O656" s="95"/>
      <c r="P656" s="78"/>
      <c r="Q656" s="78"/>
    </row>
    <row r="657" spans="3:17" x14ac:dyDescent="0.2">
      <c r="C657" s="92"/>
      <c r="D657" s="94"/>
      <c r="E657" s="94"/>
      <c r="F657" s="78"/>
      <c r="G657" s="78"/>
      <c r="H657" s="78"/>
      <c r="I657" s="78"/>
      <c r="J657" s="78"/>
      <c r="K657" s="78"/>
      <c r="L657" s="78"/>
      <c r="M657" s="78"/>
      <c r="N657" s="78"/>
      <c r="O657" s="95"/>
      <c r="P657" s="78"/>
      <c r="Q657" s="78"/>
    </row>
    <row r="658" spans="3:17" x14ac:dyDescent="0.2">
      <c r="C658" s="92"/>
      <c r="D658" s="94"/>
      <c r="E658" s="94"/>
      <c r="F658" s="78"/>
      <c r="G658" s="78"/>
      <c r="H658" s="78"/>
      <c r="I658" s="78"/>
      <c r="J658" s="78"/>
      <c r="K658" s="78"/>
      <c r="L658" s="78"/>
      <c r="M658" s="78"/>
      <c r="N658" s="78"/>
      <c r="O658" s="95"/>
      <c r="P658" s="78"/>
      <c r="Q658" s="78"/>
    </row>
    <row r="659" spans="3:17" x14ac:dyDescent="0.2">
      <c r="C659" s="92"/>
      <c r="D659" s="94"/>
      <c r="E659" s="94"/>
      <c r="F659" s="78"/>
      <c r="G659" s="78"/>
      <c r="H659" s="78"/>
      <c r="I659" s="78"/>
      <c r="J659" s="78"/>
      <c r="K659" s="78"/>
      <c r="L659" s="78"/>
      <c r="M659" s="78"/>
      <c r="N659" s="78"/>
      <c r="O659" s="95"/>
      <c r="P659" s="78"/>
      <c r="Q659" s="78"/>
    </row>
    <row r="660" spans="3:17" x14ac:dyDescent="0.2">
      <c r="C660" s="92"/>
      <c r="D660" s="94"/>
      <c r="E660" s="94"/>
      <c r="F660" s="78"/>
      <c r="G660" s="78"/>
      <c r="H660" s="78"/>
      <c r="I660" s="78"/>
      <c r="J660" s="78"/>
      <c r="K660" s="78"/>
      <c r="L660" s="78"/>
      <c r="M660" s="78"/>
      <c r="N660" s="78"/>
      <c r="O660" s="95"/>
      <c r="P660" s="78"/>
      <c r="Q660" s="78"/>
    </row>
    <row r="661" spans="3:17" x14ac:dyDescent="0.2">
      <c r="C661" s="92"/>
      <c r="D661" s="94"/>
      <c r="E661" s="94"/>
      <c r="F661" s="78"/>
      <c r="G661" s="78"/>
      <c r="H661" s="78"/>
      <c r="I661" s="78"/>
      <c r="J661" s="78"/>
      <c r="K661" s="78"/>
      <c r="L661" s="78"/>
      <c r="M661" s="78"/>
      <c r="N661" s="78"/>
      <c r="O661" s="95"/>
      <c r="P661" s="78"/>
      <c r="Q661" s="78"/>
    </row>
    <row r="662" spans="3:17" x14ac:dyDescent="0.2">
      <c r="C662" s="92"/>
      <c r="D662" s="94"/>
      <c r="E662" s="94"/>
      <c r="F662" s="78"/>
      <c r="G662" s="78"/>
      <c r="H662" s="78"/>
      <c r="I662" s="78"/>
      <c r="J662" s="78"/>
      <c r="K662" s="78"/>
      <c r="L662" s="78"/>
      <c r="M662" s="78"/>
      <c r="N662" s="78"/>
      <c r="O662" s="95"/>
      <c r="P662" s="78"/>
      <c r="Q662" s="78"/>
    </row>
    <row r="663" spans="3:17" x14ac:dyDescent="0.2">
      <c r="C663" s="92"/>
      <c r="D663" s="94"/>
      <c r="E663" s="94"/>
      <c r="F663" s="78"/>
      <c r="G663" s="78"/>
      <c r="H663" s="78"/>
      <c r="I663" s="78"/>
      <c r="J663" s="78"/>
      <c r="K663" s="78"/>
      <c r="L663" s="78"/>
      <c r="M663" s="78"/>
      <c r="N663" s="78"/>
      <c r="O663" s="95"/>
      <c r="P663" s="78"/>
      <c r="Q663" s="78"/>
    </row>
    <row r="664" spans="3:17" x14ac:dyDescent="0.2">
      <c r="C664" s="92"/>
      <c r="D664" s="94"/>
      <c r="E664" s="94"/>
      <c r="F664" s="78"/>
      <c r="G664" s="78"/>
      <c r="H664" s="78"/>
      <c r="I664" s="78"/>
      <c r="J664" s="78"/>
      <c r="K664" s="78"/>
      <c r="L664" s="78"/>
      <c r="M664" s="78"/>
      <c r="N664" s="78"/>
      <c r="O664" s="95"/>
      <c r="P664" s="78"/>
      <c r="Q664" s="78"/>
    </row>
    <row r="665" spans="3:17" x14ac:dyDescent="0.2">
      <c r="C665" s="92"/>
      <c r="D665" s="94"/>
      <c r="E665" s="94"/>
      <c r="F665" s="78"/>
      <c r="G665" s="78"/>
      <c r="H665" s="78"/>
      <c r="I665" s="78"/>
      <c r="J665" s="78"/>
      <c r="K665" s="78"/>
      <c r="L665" s="78"/>
      <c r="M665" s="78"/>
      <c r="N665" s="78"/>
      <c r="O665" s="95"/>
      <c r="P665" s="78"/>
      <c r="Q665" s="78"/>
    </row>
    <row r="666" spans="3:17" x14ac:dyDescent="0.2">
      <c r="C666" s="92"/>
      <c r="D666" s="94"/>
      <c r="E666" s="94"/>
      <c r="F666" s="78"/>
      <c r="G666" s="78"/>
      <c r="H666" s="78"/>
      <c r="I666" s="78"/>
      <c r="J666" s="78"/>
      <c r="K666" s="78"/>
      <c r="L666" s="78"/>
      <c r="M666" s="78"/>
      <c r="N666" s="78"/>
      <c r="O666" s="95"/>
      <c r="P666" s="78"/>
      <c r="Q666" s="78"/>
    </row>
    <row r="667" spans="3:17" x14ac:dyDescent="0.2">
      <c r="C667" s="92"/>
      <c r="D667" s="94"/>
      <c r="E667" s="94"/>
      <c r="F667" s="78"/>
      <c r="G667" s="78"/>
      <c r="H667" s="78"/>
      <c r="I667" s="78"/>
      <c r="J667" s="78"/>
      <c r="K667" s="78"/>
      <c r="L667" s="78"/>
      <c r="M667" s="78"/>
      <c r="N667" s="78"/>
      <c r="O667" s="95"/>
      <c r="P667" s="78"/>
      <c r="Q667" s="78"/>
    </row>
    <row r="668" spans="3:17" x14ac:dyDescent="0.2">
      <c r="C668" s="92"/>
      <c r="D668" s="94"/>
      <c r="E668" s="94"/>
      <c r="F668" s="78"/>
      <c r="G668" s="78"/>
      <c r="H668" s="78"/>
      <c r="I668" s="78"/>
      <c r="J668" s="78"/>
      <c r="K668" s="78"/>
      <c r="L668" s="78"/>
      <c r="M668" s="78"/>
      <c r="N668" s="78"/>
      <c r="O668" s="95"/>
      <c r="P668" s="78"/>
      <c r="Q668" s="78"/>
    </row>
    <row r="669" spans="3:17" x14ac:dyDescent="0.2">
      <c r="C669" s="92"/>
      <c r="D669" s="94"/>
      <c r="E669" s="94"/>
      <c r="F669" s="78"/>
      <c r="G669" s="78"/>
      <c r="H669" s="78"/>
      <c r="I669" s="78"/>
      <c r="J669" s="78"/>
      <c r="K669" s="78"/>
      <c r="L669" s="78"/>
      <c r="M669" s="78"/>
      <c r="N669" s="78"/>
      <c r="O669" s="95"/>
      <c r="P669" s="78"/>
      <c r="Q669" s="78"/>
    </row>
    <row r="670" spans="3:17" x14ac:dyDescent="0.2">
      <c r="C670" s="92"/>
      <c r="D670" s="94"/>
      <c r="E670" s="94"/>
      <c r="F670" s="78"/>
      <c r="G670" s="78"/>
      <c r="H670" s="78"/>
      <c r="I670" s="78"/>
      <c r="J670" s="78"/>
      <c r="K670" s="78"/>
      <c r="L670" s="78"/>
      <c r="M670" s="78"/>
      <c r="N670" s="78"/>
      <c r="O670" s="95"/>
      <c r="P670" s="78"/>
      <c r="Q670" s="78"/>
    </row>
    <row r="671" spans="3:17" x14ac:dyDescent="0.2">
      <c r="C671" s="92"/>
      <c r="D671" s="94"/>
      <c r="E671" s="94"/>
      <c r="F671" s="78"/>
      <c r="G671" s="78"/>
      <c r="H671" s="78"/>
      <c r="I671" s="78"/>
      <c r="J671" s="78"/>
      <c r="K671" s="78"/>
      <c r="L671" s="78"/>
      <c r="M671" s="78"/>
      <c r="N671" s="78"/>
      <c r="O671" s="95"/>
      <c r="P671" s="78"/>
      <c r="Q671" s="78"/>
    </row>
    <row r="672" spans="3:17" x14ac:dyDescent="0.2">
      <c r="C672" s="92"/>
      <c r="D672" s="94"/>
      <c r="E672" s="94"/>
      <c r="F672" s="78"/>
      <c r="G672" s="78"/>
      <c r="H672" s="78"/>
      <c r="I672" s="78"/>
      <c r="J672" s="78"/>
      <c r="K672" s="78"/>
      <c r="L672" s="78"/>
      <c r="M672" s="78"/>
      <c r="N672" s="78"/>
      <c r="O672" s="95"/>
      <c r="P672" s="78"/>
      <c r="Q672" s="78"/>
    </row>
    <row r="673" spans="3:17" x14ac:dyDescent="0.2">
      <c r="C673" s="92"/>
      <c r="D673" s="94"/>
      <c r="E673" s="94"/>
      <c r="F673" s="78"/>
      <c r="G673" s="78"/>
      <c r="H673" s="78"/>
      <c r="I673" s="78"/>
      <c r="J673" s="78"/>
      <c r="K673" s="78"/>
      <c r="L673" s="78"/>
      <c r="M673" s="78"/>
      <c r="N673" s="78"/>
      <c r="O673" s="95"/>
      <c r="P673" s="78"/>
      <c r="Q673" s="78"/>
    </row>
    <row r="674" spans="3:17" x14ac:dyDescent="0.2">
      <c r="C674" s="92"/>
      <c r="D674" s="94"/>
      <c r="E674" s="94"/>
      <c r="F674" s="78"/>
      <c r="G674" s="78"/>
      <c r="H674" s="78"/>
      <c r="I674" s="78"/>
      <c r="J674" s="78"/>
      <c r="K674" s="78"/>
      <c r="L674" s="78"/>
      <c r="M674" s="78"/>
      <c r="N674" s="78"/>
      <c r="O674" s="95"/>
      <c r="P674" s="78"/>
      <c r="Q674" s="78"/>
    </row>
    <row r="675" spans="3:17" x14ac:dyDescent="0.2">
      <c r="C675" s="92"/>
      <c r="D675" s="94"/>
      <c r="E675" s="94"/>
      <c r="F675" s="78"/>
      <c r="G675" s="78"/>
      <c r="H675" s="78"/>
      <c r="I675" s="78"/>
      <c r="J675" s="78"/>
      <c r="K675" s="78"/>
      <c r="L675" s="78"/>
      <c r="M675" s="78"/>
      <c r="N675" s="78"/>
      <c r="O675" s="95"/>
      <c r="P675" s="78"/>
      <c r="Q675" s="78"/>
    </row>
    <row r="676" spans="3:17" x14ac:dyDescent="0.2">
      <c r="C676" s="92"/>
      <c r="D676" s="94"/>
      <c r="E676" s="94"/>
      <c r="F676" s="78"/>
      <c r="G676" s="78"/>
      <c r="H676" s="78"/>
      <c r="I676" s="78"/>
      <c r="J676" s="78"/>
      <c r="K676" s="78"/>
      <c r="L676" s="78"/>
      <c r="M676" s="78"/>
      <c r="N676" s="78"/>
      <c r="O676" s="95"/>
      <c r="P676" s="78"/>
      <c r="Q676" s="78"/>
    </row>
    <row r="677" spans="3:17" x14ac:dyDescent="0.2">
      <c r="C677" s="92"/>
      <c r="D677" s="94"/>
      <c r="E677" s="94"/>
      <c r="F677" s="78"/>
      <c r="G677" s="78"/>
      <c r="H677" s="78"/>
      <c r="I677" s="78"/>
      <c r="J677" s="78"/>
      <c r="K677" s="78"/>
      <c r="L677" s="78"/>
      <c r="M677" s="78"/>
      <c r="N677" s="78"/>
      <c r="O677" s="95"/>
      <c r="P677" s="78"/>
      <c r="Q677" s="78"/>
    </row>
    <row r="678" spans="3:17" x14ac:dyDescent="0.2">
      <c r="C678" s="92"/>
      <c r="D678" s="94"/>
      <c r="E678" s="94"/>
      <c r="F678" s="78"/>
      <c r="G678" s="78"/>
      <c r="H678" s="78"/>
      <c r="I678" s="78"/>
      <c r="J678" s="78"/>
      <c r="K678" s="78"/>
      <c r="L678" s="78"/>
      <c r="M678" s="78"/>
      <c r="N678" s="78"/>
      <c r="O678" s="95"/>
      <c r="P678" s="78"/>
      <c r="Q678" s="78"/>
    </row>
    <row r="679" spans="3:17" x14ac:dyDescent="0.2">
      <c r="C679" s="92"/>
      <c r="D679" s="94"/>
      <c r="E679" s="94"/>
      <c r="F679" s="78"/>
      <c r="G679" s="78"/>
      <c r="H679" s="78"/>
      <c r="I679" s="78"/>
      <c r="J679" s="78"/>
      <c r="K679" s="78"/>
      <c r="L679" s="78"/>
      <c r="M679" s="78"/>
      <c r="N679" s="78"/>
      <c r="O679" s="95"/>
      <c r="P679" s="78"/>
      <c r="Q679" s="78"/>
    </row>
    <row r="680" spans="3:17" x14ac:dyDescent="0.2">
      <c r="C680" s="92"/>
      <c r="D680" s="94"/>
      <c r="E680" s="94"/>
      <c r="F680" s="78"/>
      <c r="G680" s="78"/>
      <c r="H680" s="78"/>
      <c r="I680" s="78"/>
      <c r="J680" s="78"/>
      <c r="K680" s="78"/>
      <c r="L680" s="78"/>
      <c r="M680" s="78"/>
      <c r="N680" s="78"/>
      <c r="O680" s="95"/>
      <c r="P680" s="78"/>
      <c r="Q680" s="78"/>
    </row>
    <row r="681" spans="3:17" x14ac:dyDescent="0.2">
      <c r="C681" s="92"/>
      <c r="D681" s="94"/>
      <c r="E681" s="94"/>
      <c r="F681" s="78"/>
      <c r="G681" s="78"/>
      <c r="H681" s="78"/>
      <c r="I681" s="78"/>
      <c r="J681" s="78"/>
      <c r="K681" s="78"/>
      <c r="L681" s="78"/>
      <c r="M681" s="78"/>
      <c r="N681" s="78"/>
      <c r="O681" s="95"/>
      <c r="P681" s="78"/>
      <c r="Q681" s="78"/>
    </row>
    <row r="682" spans="3:17" x14ac:dyDescent="0.2">
      <c r="C682" s="92"/>
      <c r="D682" s="94"/>
      <c r="E682" s="94"/>
      <c r="F682" s="78"/>
      <c r="G682" s="78"/>
      <c r="H682" s="78"/>
      <c r="I682" s="78"/>
      <c r="J682" s="78"/>
      <c r="K682" s="78"/>
      <c r="L682" s="78"/>
      <c r="M682" s="78"/>
      <c r="N682" s="78"/>
      <c r="O682" s="95"/>
      <c r="P682" s="78"/>
      <c r="Q682" s="78"/>
    </row>
    <row r="683" spans="3:17" x14ac:dyDescent="0.2">
      <c r="C683" s="92"/>
      <c r="D683" s="94"/>
      <c r="E683" s="94"/>
      <c r="F683" s="78"/>
      <c r="G683" s="78"/>
      <c r="H683" s="78"/>
      <c r="I683" s="78"/>
      <c r="J683" s="78"/>
      <c r="K683" s="78"/>
      <c r="L683" s="78"/>
      <c r="M683" s="78"/>
      <c r="N683" s="78"/>
      <c r="O683" s="95"/>
      <c r="P683" s="78"/>
      <c r="Q683" s="78"/>
    </row>
    <row r="684" spans="3:17" x14ac:dyDescent="0.2">
      <c r="C684" s="92"/>
      <c r="D684" s="94"/>
      <c r="E684" s="94"/>
      <c r="F684" s="78"/>
      <c r="G684" s="78"/>
      <c r="H684" s="78"/>
      <c r="I684" s="78"/>
      <c r="J684" s="78"/>
      <c r="K684" s="78"/>
      <c r="L684" s="78"/>
      <c r="M684" s="78"/>
      <c r="N684" s="78"/>
      <c r="O684" s="95"/>
      <c r="P684" s="78"/>
      <c r="Q684" s="78"/>
    </row>
    <row r="685" spans="3:17" x14ac:dyDescent="0.2">
      <c r="C685" s="92"/>
      <c r="D685" s="94"/>
      <c r="E685" s="94"/>
      <c r="F685" s="78"/>
      <c r="G685" s="78"/>
      <c r="H685" s="78"/>
      <c r="I685" s="78"/>
      <c r="J685" s="78"/>
      <c r="K685" s="78"/>
      <c r="L685" s="78"/>
      <c r="M685" s="78"/>
      <c r="N685" s="78"/>
      <c r="O685" s="95"/>
      <c r="P685" s="78"/>
      <c r="Q685" s="78"/>
    </row>
    <row r="686" spans="3:17" x14ac:dyDescent="0.2">
      <c r="C686" s="92"/>
      <c r="D686" s="94"/>
      <c r="E686" s="94"/>
      <c r="F686" s="78"/>
      <c r="G686" s="78"/>
      <c r="H686" s="78"/>
      <c r="I686" s="78"/>
      <c r="J686" s="78"/>
      <c r="K686" s="78"/>
      <c r="L686" s="78"/>
      <c r="M686" s="78"/>
      <c r="N686" s="78"/>
      <c r="O686" s="95"/>
      <c r="P686" s="78"/>
      <c r="Q686" s="78"/>
    </row>
    <row r="687" spans="3:17" x14ac:dyDescent="0.2">
      <c r="C687" s="92"/>
      <c r="D687" s="94"/>
      <c r="E687" s="94"/>
      <c r="F687" s="78"/>
      <c r="G687" s="78"/>
      <c r="H687" s="78"/>
      <c r="I687" s="78"/>
      <c r="J687" s="78"/>
      <c r="K687" s="78"/>
      <c r="L687" s="78"/>
      <c r="M687" s="78"/>
      <c r="N687" s="78"/>
      <c r="O687" s="95"/>
      <c r="P687" s="78"/>
      <c r="Q687" s="78"/>
    </row>
    <row r="688" spans="3:17" x14ac:dyDescent="0.2">
      <c r="C688" s="92"/>
      <c r="D688" s="94"/>
      <c r="E688" s="94"/>
      <c r="F688" s="78"/>
      <c r="G688" s="78"/>
      <c r="H688" s="78"/>
      <c r="I688" s="78"/>
      <c r="J688" s="78"/>
      <c r="K688" s="78"/>
      <c r="L688" s="78"/>
      <c r="M688" s="78"/>
      <c r="N688" s="78"/>
      <c r="O688" s="95"/>
      <c r="P688" s="78"/>
      <c r="Q688" s="78"/>
    </row>
    <row r="689" spans="3:17" x14ac:dyDescent="0.2">
      <c r="C689" s="92"/>
      <c r="D689" s="94"/>
      <c r="E689" s="94"/>
      <c r="F689" s="78"/>
      <c r="G689" s="78"/>
      <c r="H689" s="78"/>
      <c r="I689" s="78"/>
      <c r="J689" s="78"/>
      <c r="K689" s="78"/>
      <c r="L689" s="78"/>
      <c r="M689" s="78"/>
      <c r="N689" s="78"/>
      <c r="O689" s="95"/>
      <c r="P689" s="78"/>
      <c r="Q689" s="78"/>
    </row>
    <row r="690" spans="3:17" x14ac:dyDescent="0.2">
      <c r="C690" s="92"/>
      <c r="D690" s="94"/>
      <c r="E690" s="94"/>
      <c r="F690" s="78"/>
      <c r="G690" s="78"/>
      <c r="H690" s="78"/>
      <c r="I690" s="78"/>
      <c r="J690" s="78"/>
      <c r="K690" s="78"/>
      <c r="L690" s="78"/>
      <c r="M690" s="78"/>
      <c r="N690" s="78"/>
      <c r="O690" s="95"/>
      <c r="P690" s="78"/>
      <c r="Q690" s="78"/>
    </row>
    <row r="691" spans="3:17" x14ac:dyDescent="0.2">
      <c r="C691" s="92"/>
      <c r="D691" s="94"/>
      <c r="E691" s="94"/>
      <c r="F691" s="78"/>
      <c r="G691" s="78"/>
      <c r="H691" s="78"/>
      <c r="I691" s="78"/>
      <c r="J691" s="78"/>
      <c r="K691" s="78"/>
      <c r="L691" s="78"/>
      <c r="M691" s="78"/>
      <c r="N691" s="78"/>
      <c r="O691" s="95"/>
      <c r="P691" s="78"/>
      <c r="Q691" s="78"/>
    </row>
    <row r="692" spans="3:17" x14ac:dyDescent="0.2">
      <c r="C692" s="92"/>
      <c r="D692" s="94"/>
      <c r="E692" s="94"/>
      <c r="F692" s="78"/>
      <c r="G692" s="78"/>
      <c r="H692" s="78"/>
      <c r="I692" s="78"/>
      <c r="J692" s="78"/>
      <c r="K692" s="78"/>
      <c r="L692" s="78"/>
      <c r="M692" s="78"/>
      <c r="N692" s="78"/>
      <c r="O692" s="95"/>
      <c r="P692" s="78"/>
      <c r="Q692" s="78"/>
    </row>
    <row r="693" spans="3:17" x14ac:dyDescent="0.2">
      <c r="C693" s="92"/>
      <c r="D693" s="94"/>
      <c r="E693" s="94"/>
      <c r="F693" s="78"/>
      <c r="G693" s="78"/>
      <c r="H693" s="78"/>
      <c r="I693" s="78"/>
      <c r="J693" s="78"/>
      <c r="K693" s="78"/>
      <c r="L693" s="78"/>
      <c r="M693" s="78"/>
      <c r="N693" s="78"/>
      <c r="O693" s="95"/>
      <c r="P693" s="78"/>
      <c r="Q693" s="78"/>
    </row>
    <row r="694" spans="3:17" x14ac:dyDescent="0.2">
      <c r="C694" s="92"/>
      <c r="D694" s="94"/>
      <c r="E694" s="94"/>
      <c r="F694" s="78"/>
      <c r="G694" s="78"/>
      <c r="H694" s="78"/>
      <c r="I694" s="78"/>
      <c r="J694" s="78"/>
      <c r="K694" s="78"/>
      <c r="L694" s="78"/>
      <c r="M694" s="78"/>
      <c r="N694" s="78"/>
      <c r="O694" s="95"/>
      <c r="P694" s="78"/>
      <c r="Q694" s="78"/>
    </row>
    <row r="695" spans="3:17" x14ac:dyDescent="0.2">
      <c r="C695" s="92"/>
      <c r="D695" s="94"/>
      <c r="E695" s="94"/>
      <c r="F695" s="78"/>
      <c r="G695" s="78"/>
      <c r="H695" s="78"/>
      <c r="I695" s="78"/>
      <c r="J695" s="78"/>
      <c r="K695" s="78"/>
      <c r="L695" s="78"/>
      <c r="M695" s="78"/>
      <c r="N695" s="78"/>
      <c r="O695" s="95"/>
      <c r="P695" s="78"/>
      <c r="Q695" s="78"/>
    </row>
    <row r="696" spans="3:17" x14ac:dyDescent="0.2">
      <c r="C696" s="92"/>
      <c r="D696" s="94"/>
      <c r="E696" s="94"/>
      <c r="F696" s="78"/>
      <c r="G696" s="78"/>
      <c r="H696" s="78"/>
      <c r="I696" s="78"/>
      <c r="J696" s="78"/>
      <c r="K696" s="78"/>
      <c r="L696" s="78"/>
      <c r="M696" s="78"/>
      <c r="N696" s="78"/>
      <c r="O696" s="95"/>
      <c r="P696" s="78"/>
      <c r="Q696" s="78"/>
    </row>
    <row r="697" spans="3:17" x14ac:dyDescent="0.2">
      <c r="C697" s="92"/>
      <c r="D697" s="94"/>
      <c r="E697" s="94"/>
      <c r="F697" s="78"/>
      <c r="G697" s="78"/>
      <c r="H697" s="78"/>
      <c r="I697" s="78"/>
      <c r="J697" s="78"/>
      <c r="K697" s="78"/>
      <c r="L697" s="78"/>
      <c r="M697" s="78"/>
      <c r="N697" s="78"/>
      <c r="O697" s="95"/>
      <c r="P697" s="78"/>
      <c r="Q697" s="78"/>
    </row>
    <row r="698" spans="3:17" x14ac:dyDescent="0.2">
      <c r="C698" s="92"/>
      <c r="D698" s="94"/>
      <c r="E698" s="94"/>
      <c r="F698" s="78"/>
      <c r="G698" s="78"/>
      <c r="H698" s="78"/>
      <c r="I698" s="78"/>
      <c r="J698" s="78"/>
      <c r="K698" s="78"/>
      <c r="L698" s="78"/>
      <c r="M698" s="78"/>
      <c r="N698" s="78"/>
      <c r="O698" s="95"/>
      <c r="P698" s="78"/>
      <c r="Q698" s="78"/>
    </row>
    <row r="699" spans="3:17" x14ac:dyDescent="0.2">
      <c r="C699" s="92"/>
      <c r="D699" s="94"/>
      <c r="E699" s="94"/>
      <c r="F699" s="78"/>
      <c r="G699" s="78"/>
      <c r="H699" s="78"/>
      <c r="I699" s="78"/>
      <c r="J699" s="78"/>
      <c r="K699" s="78"/>
      <c r="L699" s="78"/>
      <c r="M699" s="78"/>
      <c r="N699" s="78"/>
      <c r="O699" s="95"/>
      <c r="P699" s="78"/>
      <c r="Q699" s="78"/>
    </row>
    <row r="700" spans="3:17" x14ac:dyDescent="0.2">
      <c r="C700" s="92"/>
      <c r="D700" s="94"/>
      <c r="E700" s="94"/>
      <c r="F700" s="78"/>
      <c r="G700" s="78"/>
      <c r="H700" s="78"/>
      <c r="I700" s="78"/>
      <c r="J700" s="78"/>
      <c r="K700" s="78"/>
      <c r="L700" s="78"/>
      <c r="M700" s="78"/>
      <c r="N700" s="78"/>
      <c r="O700" s="95"/>
      <c r="P700" s="78"/>
      <c r="Q700" s="78"/>
    </row>
    <row r="701" spans="3:17" x14ac:dyDescent="0.2">
      <c r="C701" s="92"/>
      <c r="D701" s="94"/>
      <c r="E701" s="94"/>
      <c r="F701" s="78"/>
      <c r="G701" s="78"/>
      <c r="H701" s="78"/>
      <c r="I701" s="78"/>
      <c r="J701" s="78"/>
      <c r="K701" s="78"/>
      <c r="L701" s="78"/>
      <c r="M701" s="78"/>
      <c r="N701" s="78"/>
      <c r="O701" s="95"/>
      <c r="P701" s="78"/>
      <c r="Q701" s="78"/>
    </row>
    <row r="702" spans="3:17" x14ac:dyDescent="0.2">
      <c r="C702" s="92"/>
      <c r="D702" s="94"/>
      <c r="E702" s="94"/>
      <c r="F702" s="78"/>
      <c r="G702" s="78"/>
      <c r="H702" s="78"/>
      <c r="I702" s="78"/>
      <c r="J702" s="78"/>
      <c r="K702" s="78"/>
      <c r="L702" s="78"/>
      <c r="M702" s="78"/>
      <c r="N702" s="78"/>
      <c r="O702" s="95"/>
      <c r="P702" s="78"/>
      <c r="Q702" s="78"/>
    </row>
    <row r="703" spans="3:17" x14ac:dyDescent="0.2">
      <c r="C703" s="92"/>
      <c r="D703" s="94"/>
      <c r="E703" s="94"/>
      <c r="F703" s="78"/>
      <c r="G703" s="78"/>
      <c r="H703" s="78"/>
      <c r="I703" s="78"/>
      <c r="J703" s="78"/>
      <c r="K703" s="78"/>
      <c r="L703" s="78"/>
      <c r="M703" s="78"/>
      <c r="N703" s="78"/>
      <c r="O703" s="95"/>
      <c r="P703" s="78"/>
      <c r="Q703" s="78"/>
    </row>
    <row r="704" spans="3:17" x14ac:dyDescent="0.2">
      <c r="C704" s="92"/>
      <c r="D704" s="94"/>
      <c r="E704" s="94"/>
      <c r="F704" s="78"/>
      <c r="G704" s="78"/>
      <c r="H704" s="78"/>
      <c r="I704" s="78"/>
      <c r="J704" s="78"/>
      <c r="K704" s="78"/>
      <c r="L704" s="78"/>
      <c r="M704" s="78"/>
      <c r="N704" s="78"/>
      <c r="O704" s="95"/>
      <c r="P704" s="78"/>
      <c r="Q704" s="78"/>
    </row>
    <row r="705" spans="3:17" x14ac:dyDescent="0.2">
      <c r="C705" s="92"/>
      <c r="D705" s="94"/>
      <c r="E705" s="94"/>
      <c r="F705" s="78"/>
      <c r="G705" s="78"/>
      <c r="H705" s="78"/>
      <c r="I705" s="78"/>
      <c r="J705" s="78"/>
      <c r="K705" s="78"/>
      <c r="L705" s="78"/>
      <c r="M705" s="78"/>
      <c r="N705" s="78"/>
      <c r="O705" s="95"/>
      <c r="P705" s="78"/>
      <c r="Q705" s="78"/>
    </row>
    <row r="706" spans="3:17" x14ac:dyDescent="0.2">
      <c r="C706" s="92"/>
      <c r="D706" s="94"/>
      <c r="E706" s="94"/>
      <c r="F706" s="78"/>
      <c r="G706" s="78"/>
      <c r="H706" s="78"/>
      <c r="I706" s="78"/>
      <c r="J706" s="78"/>
      <c r="K706" s="78"/>
      <c r="L706" s="78"/>
      <c r="M706" s="78"/>
      <c r="N706" s="78"/>
      <c r="O706" s="95"/>
      <c r="P706" s="78"/>
      <c r="Q706" s="78"/>
    </row>
    <row r="707" spans="3:17" x14ac:dyDescent="0.2">
      <c r="C707" s="92"/>
      <c r="D707" s="94"/>
      <c r="E707" s="94"/>
      <c r="F707" s="78"/>
      <c r="G707" s="78"/>
      <c r="H707" s="78"/>
      <c r="I707" s="78"/>
      <c r="J707" s="78"/>
      <c r="K707" s="78"/>
      <c r="L707" s="78"/>
      <c r="M707" s="78"/>
      <c r="N707" s="78"/>
      <c r="O707" s="95"/>
      <c r="P707" s="78"/>
      <c r="Q707" s="78"/>
    </row>
    <row r="708" spans="3:17" x14ac:dyDescent="0.2">
      <c r="C708" s="92"/>
      <c r="D708" s="94"/>
      <c r="E708" s="94"/>
      <c r="F708" s="78"/>
      <c r="G708" s="78"/>
      <c r="H708" s="78"/>
      <c r="I708" s="78"/>
      <c r="J708" s="78"/>
      <c r="K708" s="78"/>
      <c r="L708" s="78"/>
      <c r="M708" s="78"/>
      <c r="N708" s="78"/>
      <c r="O708" s="95"/>
      <c r="P708" s="78"/>
      <c r="Q708" s="78"/>
    </row>
    <row r="709" spans="3:17" x14ac:dyDescent="0.2">
      <c r="C709" s="92"/>
      <c r="D709" s="94"/>
      <c r="E709" s="94"/>
      <c r="F709" s="78"/>
      <c r="G709" s="78"/>
      <c r="H709" s="78"/>
      <c r="I709" s="78"/>
      <c r="J709" s="78"/>
      <c r="K709" s="78"/>
      <c r="L709" s="78"/>
      <c r="M709" s="78"/>
      <c r="N709" s="78"/>
      <c r="O709" s="95"/>
      <c r="P709" s="78"/>
      <c r="Q709" s="78"/>
    </row>
    <row r="710" spans="3:17" x14ac:dyDescent="0.2">
      <c r="C710" s="92"/>
      <c r="D710" s="94"/>
      <c r="E710" s="94"/>
      <c r="F710" s="78"/>
      <c r="G710" s="78"/>
      <c r="H710" s="78"/>
      <c r="I710" s="78"/>
      <c r="J710" s="78"/>
      <c r="K710" s="78"/>
      <c r="L710" s="78"/>
      <c r="M710" s="78"/>
      <c r="N710" s="78"/>
      <c r="O710" s="95"/>
      <c r="P710" s="78"/>
      <c r="Q710" s="78"/>
    </row>
    <row r="711" spans="3:17" x14ac:dyDescent="0.2">
      <c r="C711" s="92"/>
      <c r="D711" s="94"/>
      <c r="E711" s="94"/>
      <c r="F711" s="78"/>
      <c r="G711" s="78"/>
      <c r="H711" s="78"/>
      <c r="I711" s="78"/>
      <c r="J711" s="78"/>
      <c r="K711" s="78"/>
      <c r="L711" s="78"/>
      <c r="M711" s="78"/>
      <c r="N711" s="78"/>
      <c r="O711" s="95"/>
      <c r="P711" s="78"/>
      <c r="Q711" s="78"/>
    </row>
    <row r="712" spans="3:17" x14ac:dyDescent="0.2">
      <c r="C712" s="92"/>
      <c r="D712" s="94"/>
      <c r="E712" s="94"/>
      <c r="F712" s="78"/>
      <c r="G712" s="78"/>
      <c r="H712" s="78"/>
      <c r="I712" s="78"/>
      <c r="J712" s="78"/>
      <c r="K712" s="78"/>
      <c r="L712" s="78"/>
      <c r="M712" s="78"/>
      <c r="N712" s="78"/>
      <c r="O712" s="95"/>
      <c r="P712" s="78"/>
      <c r="Q712" s="78"/>
    </row>
    <row r="713" spans="3:17" x14ac:dyDescent="0.2">
      <c r="C713" s="92"/>
      <c r="D713" s="94"/>
      <c r="E713" s="94"/>
      <c r="F713" s="78"/>
      <c r="G713" s="78"/>
      <c r="H713" s="78"/>
      <c r="I713" s="78"/>
      <c r="J713" s="78"/>
      <c r="K713" s="78"/>
      <c r="L713" s="78"/>
      <c r="M713" s="78"/>
      <c r="N713" s="78"/>
      <c r="O713" s="95"/>
      <c r="P713" s="78"/>
      <c r="Q713" s="78"/>
    </row>
    <row r="714" spans="3:17" x14ac:dyDescent="0.2">
      <c r="C714" s="92"/>
      <c r="D714" s="94"/>
      <c r="E714" s="94"/>
      <c r="F714" s="78"/>
      <c r="G714" s="78"/>
      <c r="H714" s="78"/>
      <c r="I714" s="78"/>
      <c r="J714" s="78"/>
      <c r="K714" s="78"/>
      <c r="L714" s="78"/>
      <c r="M714" s="78"/>
      <c r="N714" s="78"/>
      <c r="O714" s="95"/>
      <c r="P714" s="78"/>
      <c r="Q714" s="78"/>
    </row>
    <row r="715" spans="3:17" x14ac:dyDescent="0.2">
      <c r="C715" s="92"/>
      <c r="D715" s="94"/>
      <c r="E715" s="94"/>
      <c r="F715" s="78"/>
      <c r="G715" s="78"/>
      <c r="H715" s="78"/>
      <c r="I715" s="78"/>
      <c r="J715" s="78"/>
      <c r="K715" s="78"/>
      <c r="L715" s="78"/>
      <c r="M715" s="78"/>
      <c r="N715" s="78"/>
      <c r="O715" s="95"/>
      <c r="P715" s="78"/>
      <c r="Q715" s="78"/>
    </row>
    <row r="716" spans="3:17" x14ac:dyDescent="0.2">
      <c r="C716" s="92"/>
      <c r="D716" s="94"/>
      <c r="E716" s="94"/>
      <c r="F716" s="78"/>
      <c r="G716" s="78"/>
      <c r="H716" s="78"/>
      <c r="I716" s="78"/>
      <c r="J716" s="78"/>
      <c r="K716" s="78"/>
      <c r="L716" s="78"/>
      <c r="M716" s="78"/>
      <c r="N716" s="78"/>
      <c r="O716" s="95"/>
      <c r="P716" s="78"/>
      <c r="Q716" s="78"/>
    </row>
    <row r="717" spans="3:17" x14ac:dyDescent="0.2">
      <c r="C717" s="92"/>
      <c r="D717" s="94"/>
      <c r="E717" s="94"/>
      <c r="F717" s="78"/>
      <c r="G717" s="78"/>
      <c r="H717" s="78"/>
      <c r="I717" s="78"/>
      <c r="J717" s="78"/>
      <c r="K717" s="78"/>
      <c r="L717" s="78"/>
      <c r="M717" s="78"/>
      <c r="N717" s="78"/>
      <c r="O717" s="95"/>
      <c r="P717" s="78"/>
      <c r="Q717" s="78"/>
    </row>
    <row r="718" spans="3:17" x14ac:dyDescent="0.2">
      <c r="C718" s="92"/>
      <c r="D718" s="94"/>
      <c r="E718" s="94"/>
      <c r="F718" s="78"/>
      <c r="G718" s="78"/>
      <c r="H718" s="78"/>
      <c r="I718" s="78"/>
      <c r="J718" s="78"/>
      <c r="K718" s="78"/>
      <c r="L718" s="78"/>
      <c r="M718" s="78"/>
      <c r="N718" s="78"/>
      <c r="O718" s="95"/>
      <c r="P718" s="78"/>
      <c r="Q718" s="78"/>
    </row>
    <row r="719" spans="3:17" x14ac:dyDescent="0.2">
      <c r="C719" s="92"/>
      <c r="D719" s="94"/>
      <c r="E719" s="94"/>
      <c r="F719" s="78"/>
      <c r="G719" s="78"/>
      <c r="H719" s="78"/>
      <c r="I719" s="78"/>
      <c r="J719" s="78"/>
      <c r="K719" s="78"/>
      <c r="L719" s="78"/>
      <c r="M719" s="78"/>
      <c r="N719" s="78"/>
      <c r="O719" s="95"/>
      <c r="P719" s="78"/>
      <c r="Q719" s="78"/>
    </row>
    <row r="720" spans="3:17" x14ac:dyDescent="0.2">
      <c r="C720" s="92"/>
      <c r="D720" s="94"/>
      <c r="E720" s="94"/>
      <c r="F720" s="78"/>
      <c r="G720" s="78"/>
      <c r="H720" s="78"/>
      <c r="I720" s="78"/>
      <c r="J720" s="78"/>
      <c r="K720" s="78"/>
      <c r="L720" s="78"/>
      <c r="M720" s="78"/>
      <c r="N720" s="78"/>
      <c r="O720" s="95"/>
      <c r="P720" s="78"/>
      <c r="Q720" s="78"/>
    </row>
    <row r="721" spans="3:17" x14ac:dyDescent="0.2">
      <c r="C721" s="92"/>
      <c r="D721" s="94"/>
      <c r="E721" s="94"/>
      <c r="F721" s="78"/>
      <c r="G721" s="78"/>
      <c r="H721" s="78"/>
      <c r="I721" s="78"/>
      <c r="J721" s="78"/>
      <c r="K721" s="78"/>
      <c r="L721" s="78"/>
      <c r="M721" s="78"/>
      <c r="N721" s="78"/>
      <c r="O721" s="95"/>
      <c r="P721" s="78"/>
      <c r="Q721" s="78"/>
    </row>
    <row r="722" spans="3:17" x14ac:dyDescent="0.2">
      <c r="C722" s="92"/>
      <c r="D722" s="94"/>
      <c r="E722" s="94"/>
      <c r="F722" s="78"/>
      <c r="G722" s="78"/>
      <c r="H722" s="78"/>
      <c r="I722" s="78"/>
      <c r="J722" s="78"/>
      <c r="K722" s="78"/>
      <c r="L722" s="78"/>
      <c r="M722" s="78"/>
      <c r="N722" s="78"/>
      <c r="O722" s="95"/>
      <c r="P722" s="78"/>
      <c r="Q722" s="78"/>
    </row>
    <row r="723" spans="3:17" x14ac:dyDescent="0.2">
      <c r="C723" s="92"/>
      <c r="D723" s="94"/>
      <c r="E723" s="94"/>
      <c r="F723" s="78"/>
      <c r="G723" s="78"/>
      <c r="H723" s="78"/>
      <c r="I723" s="78"/>
      <c r="J723" s="78"/>
      <c r="K723" s="78"/>
      <c r="L723" s="78"/>
      <c r="M723" s="78"/>
      <c r="N723" s="78"/>
      <c r="O723" s="95"/>
      <c r="P723" s="78"/>
      <c r="Q723" s="78"/>
    </row>
    <row r="724" spans="3:17" x14ac:dyDescent="0.2">
      <c r="C724" s="92"/>
      <c r="D724" s="94"/>
      <c r="E724" s="94"/>
      <c r="F724" s="78"/>
      <c r="G724" s="78"/>
      <c r="H724" s="78"/>
      <c r="I724" s="78"/>
      <c r="J724" s="78"/>
      <c r="K724" s="78"/>
      <c r="L724" s="78"/>
      <c r="M724" s="78"/>
      <c r="N724" s="78"/>
      <c r="O724" s="95"/>
      <c r="P724" s="78"/>
      <c r="Q724" s="78"/>
    </row>
    <row r="725" spans="3:17" x14ac:dyDescent="0.2">
      <c r="C725" s="92"/>
      <c r="D725" s="94"/>
      <c r="E725" s="94"/>
      <c r="F725" s="78"/>
      <c r="G725" s="78"/>
      <c r="H725" s="78"/>
      <c r="I725" s="78"/>
      <c r="J725" s="78"/>
      <c r="K725" s="78"/>
      <c r="L725" s="78"/>
      <c r="M725" s="78"/>
      <c r="N725" s="78"/>
      <c r="O725" s="95"/>
      <c r="P725" s="78"/>
      <c r="Q725" s="78"/>
    </row>
    <row r="726" spans="3:17" x14ac:dyDescent="0.2">
      <c r="C726" s="92"/>
      <c r="D726" s="94"/>
      <c r="E726" s="94"/>
      <c r="F726" s="78"/>
      <c r="G726" s="78"/>
      <c r="H726" s="78"/>
      <c r="I726" s="78"/>
      <c r="J726" s="78"/>
      <c r="K726" s="78"/>
      <c r="L726" s="78"/>
      <c r="M726" s="78"/>
      <c r="N726" s="78"/>
      <c r="O726" s="95"/>
      <c r="P726" s="78"/>
      <c r="Q726" s="78"/>
    </row>
    <row r="727" spans="3:17" x14ac:dyDescent="0.2">
      <c r="C727" s="92"/>
      <c r="D727" s="94"/>
      <c r="E727" s="94"/>
      <c r="F727" s="78"/>
      <c r="G727" s="78"/>
      <c r="H727" s="78"/>
      <c r="I727" s="78"/>
      <c r="J727" s="78"/>
      <c r="K727" s="78"/>
      <c r="L727" s="78"/>
      <c r="M727" s="78"/>
      <c r="N727" s="78"/>
      <c r="O727" s="95"/>
      <c r="P727" s="78"/>
      <c r="Q727" s="78"/>
    </row>
    <row r="728" spans="3:17" x14ac:dyDescent="0.2">
      <c r="C728" s="92"/>
      <c r="D728" s="94"/>
      <c r="E728" s="94"/>
      <c r="F728" s="78"/>
      <c r="G728" s="78"/>
      <c r="H728" s="78"/>
      <c r="I728" s="78"/>
      <c r="J728" s="78"/>
      <c r="K728" s="78"/>
      <c r="L728" s="78"/>
      <c r="M728" s="78"/>
      <c r="N728" s="78"/>
      <c r="O728" s="95"/>
      <c r="P728" s="78"/>
      <c r="Q728" s="78"/>
    </row>
    <row r="729" spans="3:17" x14ac:dyDescent="0.2">
      <c r="C729" s="92"/>
      <c r="D729" s="94"/>
      <c r="E729" s="94"/>
      <c r="F729" s="78"/>
      <c r="G729" s="78"/>
      <c r="H729" s="78"/>
      <c r="I729" s="78"/>
      <c r="J729" s="78"/>
      <c r="K729" s="78"/>
      <c r="L729" s="78"/>
      <c r="M729" s="78"/>
      <c r="N729" s="78"/>
      <c r="O729" s="95"/>
      <c r="P729" s="78"/>
      <c r="Q729" s="78"/>
    </row>
    <row r="730" spans="3:17" x14ac:dyDescent="0.2">
      <c r="C730" s="92"/>
      <c r="D730" s="94"/>
      <c r="E730" s="94"/>
      <c r="F730" s="78"/>
      <c r="G730" s="78"/>
      <c r="H730" s="78"/>
      <c r="I730" s="78"/>
      <c r="J730" s="78"/>
      <c r="K730" s="78"/>
      <c r="L730" s="78"/>
      <c r="M730" s="78"/>
      <c r="N730" s="78"/>
      <c r="O730" s="95"/>
      <c r="P730" s="78"/>
      <c r="Q730" s="78"/>
    </row>
    <row r="731" spans="3:17" x14ac:dyDescent="0.2">
      <c r="C731" s="92"/>
      <c r="D731" s="94"/>
      <c r="E731" s="94"/>
      <c r="F731" s="78"/>
      <c r="G731" s="78"/>
      <c r="H731" s="78"/>
      <c r="I731" s="78"/>
      <c r="J731" s="78"/>
      <c r="K731" s="78"/>
      <c r="L731" s="78"/>
      <c r="M731" s="78"/>
      <c r="N731" s="78"/>
      <c r="O731" s="95"/>
      <c r="P731" s="78"/>
      <c r="Q731" s="78"/>
    </row>
    <row r="732" spans="3:17" x14ac:dyDescent="0.2">
      <c r="C732" s="92"/>
      <c r="D732" s="94"/>
      <c r="E732" s="94"/>
      <c r="F732" s="78"/>
      <c r="G732" s="78"/>
      <c r="H732" s="78"/>
      <c r="I732" s="78"/>
      <c r="J732" s="78"/>
      <c r="K732" s="78"/>
      <c r="L732" s="78"/>
      <c r="M732" s="78"/>
      <c r="N732" s="78"/>
      <c r="O732" s="95"/>
      <c r="P732" s="78"/>
      <c r="Q732" s="78"/>
    </row>
    <row r="733" spans="3:17" x14ac:dyDescent="0.2">
      <c r="C733" s="92"/>
      <c r="D733" s="94"/>
      <c r="E733" s="94"/>
      <c r="F733" s="78"/>
      <c r="G733" s="78"/>
      <c r="H733" s="78"/>
      <c r="I733" s="78"/>
      <c r="J733" s="78"/>
      <c r="K733" s="78"/>
      <c r="L733" s="78"/>
      <c r="M733" s="78"/>
      <c r="N733" s="78"/>
      <c r="O733" s="95"/>
      <c r="P733" s="78"/>
      <c r="Q733" s="78"/>
    </row>
    <row r="734" spans="3:17" x14ac:dyDescent="0.2">
      <c r="C734" s="92"/>
      <c r="D734" s="94"/>
      <c r="E734" s="94"/>
      <c r="F734" s="78"/>
      <c r="G734" s="78"/>
      <c r="H734" s="78"/>
      <c r="I734" s="78"/>
      <c r="J734" s="78"/>
      <c r="K734" s="78"/>
      <c r="L734" s="78"/>
      <c r="M734" s="78"/>
      <c r="N734" s="78"/>
      <c r="O734" s="95"/>
      <c r="P734" s="78"/>
      <c r="Q734" s="78"/>
    </row>
    <row r="735" spans="3:17" x14ac:dyDescent="0.2">
      <c r="C735" s="92"/>
      <c r="D735" s="94"/>
      <c r="E735" s="94"/>
      <c r="F735" s="78"/>
      <c r="G735" s="78"/>
      <c r="H735" s="78"/>
      <c r="I735" s="78"/>
      <c r="J735" s="78"/>
      <c r="K735" s="78"/>
      <c r="L735" s="78"/>
      <c r="M735" s="78"/>
      <c r="N735" s="78"/>
      <c r="O735" s="95"/>
      <c r="P735" s="78"/>
      <c r="Q735" s="78"/>
    </row>
    <row r="736" spans="3:17" x14ac:dyDescent="0.2">
      <c r="C736" s="92"/>
      <c r="D736" s="94"/>
      <c r="E736" s="94"/>
      <c r="F736" s="78"/>
      <c r="G736" s="78"/>
      <c r="H736" s="78"/>
      <c r="I736" s="78"/>
      <c r="J736" s="78"/>
      <c r="K736" s="78"/>
      <c r="L736" s="78"/>
      <c r="M736" s="78"/>
      <c r="N736" s="78"/>
      <c r="O736" s="95"/>
      <c r="P736" s="78"/>
      <c r="Q736" s="78"/>
    </row>
    <row r="737" spans="3:17" x14ac:dyDescent="0.2">
      <c r="C737" s="92"/>
      <c r="D737" s="94"/>
      <c r="E737" s="94"/>
      <c r="F737" s="78"/>
      <c r="G737" s="78"/>
      <c r="H737" s="78"/>
      <c r="I737" s="78"/>
      <c r="J737" s="78"/>
      <c r="K737" s="78"/>
      <c r="L737" s="78"/>
      <c r="M737" s="78"/>
      <c r="N737" s="78"/>
      <c r="O737" s="95"/>
      <c r="P737" s="78"/>
      <c r="Q737" s="78"/>
    </row>
    <row r="738" spans="3:17" x14ac:dyDescent="0.2">
      <c r="C738" s="92"/>
      <c r="D738" s="94"/>
      <c r="E738" s="94"/>
      <c r="F738" s="78"/>
      <c r="G738" s="78"/>
      <c r="H738" s="78"/>
      <c r="I738" s="78"/>
      <c r="J738" s="78"/>
      <c r="K738" s="78"/>
      <c r="L738" s="78"/>
      <c r="M738" s="78"/>
      <c r="N738" s="78"/>
      <c r="O738" s="95"/>
      <c r="P738" s="78"/>
      <c r="Q738" s="78"/>
    </row>
    <row r="739" spans="3:17" x14ac:dyDescent="0.2">
      <c r="C739" s="92"/>
      <c r="D739" s="94"/>
      <c r="E739" s="94"/>
      <c r="F739" s="78"/>
      <c r="G739" s="78"/>
      <c r="H739" s="78"/>
      <c r="I739" s="78"/>
      <c r="J739" s="78"/>
      <c r="K739" s="78"/>
      <c r="L739" s="78"/>
      <c r="M739" s="78"/>
      <c r="N739" s="78"/>
      <c r="O739" s="95"/>
      <c r="P739" s="78"/>
      <c r="Q739" s="78"/>
    </row>
    <row r="740" spans="3:17" x14ac:dyDescent="0.2">
      <c r="C740" s="92"/>
      <c r="D740" s="94"/>
      <c r="E740" s="94"/>
      <c r="F740" s="78"/>
      <c r="G740" s="78"/>
      <c r="H740" s="78"/>
      <c r="I740" s="78"/>
      <c r="J740" s="78"/>
      <c r="K740" s="78"/>
      <c r="L740" s="78"/>
      <c r="M740" s="78"/>
      <c r="N740" s="78"/>
      <c r="O740" s="95"/>
      <c r="P740" s="78"/>
      <c r="Q740" s="78"/>
    </row>
    <row r="741" spans="3:17" x14ac:dyDescent="0.2">
      <c r="C741" s="92"/>
      <c r="D741" s="94"/>
      <c r="E741" s="94"/>
      <c r="F741" s="78"/>
      <c r="G741" s="78"/>
      <c r="H741" s="78"/>
      <c r="I741" s="78"/>
      <c r="J741" s="78"/>
      <c r="K741" s="78"/>
      <c r="L741" s="78"/>
      <c r="M741" s="78"/>
      <c r="N741" s="78"/>
      <c r="O741" s="95"/>
      <c r="P741" s="78"/>
      <c r="Q741" s="78"/>
    </row>
    <row r="742" spans="3:17" x14ac:dyDescent="0.2">
      <c r="C742" s="92"/>
      <c r="D742" s="94"/>
      <c r="E742" s="94"/>
      <c r="F742" s="78"/>
      <c r="G742" s="78"/>
      <c r="H742" s="78"/>
      <c r="I742" s="78"/>
      <c r="J742" s="78"/>
      <c r="K742" s="78"/>
      <c r="L742" s="78"/>
      <c r="M742" s="78"/>
      <c r="N742" s="78"/>
      <c r="O742" s="95"/>
      <c r="P742" s="78"/>
      <c r="Q742" s="78"/>
    </row>
    <row r="743" spans="3:17" x14ac:dyDescent="0.2">
      <c r="C743" s="92"/>
      <c r="D743" s="94"/>
      <c r="E743" s="94"/>
      <c r="F743" s="78"/>
      <c r="G743" s="78"/>
      <c r="H743" s="78"/>
      <c r="I743" s="78"/>
      <c r="J743" s="78"/>
      <c r="K743" s="78"/>
      <c r="L743" s="78"/>
      <c r="M743" s="78"/>
      <c r="N743" s="78"/>
      <c r="O743" s="95"/>
      <c r="P743" s="78"/>
      <c r="Q743" s="78"/>
    </row>
    <row r="744" spans="3:17" x14ac:dyDescent="0.2">
      <c r="C744" s="92"/>
      <c r="D744" s="94"/>
      <c r="E744" s="94"/>
      <c r="F744" s="78"/>
      <c r="G744" s="78"/>
      <c r="H744" s="78"/>
      <c r="I744" s="78"/>
      <c r="J744" s="78"/>
      <c r="K744" s="78"/>
      <c r="L744" s="78"/>
      <c r="M744" s="78"/>
      <c r="N744" s="78"/>
      <c r="O744" s="95"/>
      <c r="P744" s="78"/>
      <c r="Q744" s="78"/>
    </row>
    <row r="745" spans="3:17" x14ac:dyDescent="0.2">
      <c r="C745" s="92"/>
      <c r="D745" s="94"/>
      <c r="E745" s="94"/>
      <c r="F745" s="78"/>
      <c r="G745" s="78"/>
      <c r="H745" s="78"/>
      <c r="I745" s="78"/>
      <c r="J745" s="78"/>
      <c r="K745" s="78"/>
      <c r="L745" s="78"/>
      <c r="M745" s="78"/>
      <c r="N745" s="78"/>
      <c r="O745" s="95"/>
      <c r="P745" s="78"/>
      <c r="Q745" s="78"/>
    </row>
    <row r="746" spans="3:17" x14ac:dyDescent="0.2">
      <c r="C746" s="92"/>
      <c r="D746" s="94"/>
      <c r="E746" s="94"/>
      <c r="F746" s="78"/>
      <c r="G746" s="78"/>
      <c r="H746" s="78"/>
      <c r="I746" s="78"/>
      <c r="J746" s="78"/>
      <c r="K746" s="78"/>
      <c r="L746" s="78"/>
      <c r="M746" s="78"/>
      <c r="N746" s="78"/>
      <c r="O746" s="95"/>
      <c r="P746" s="78"/>
      <c r="Q746" s="78"/>
    </row>
    <row r="747" spans="3:17" x14ac:dyDescent="0.2">
      <c r="C747" s="92"/>
      <c r="D747" s="94"/>
      <c r="E747" s="94"/>
      <c r="F747" s="78"/>
      <c r="G747" s="78"/>
      <c r="H747" s="78"/>
      <c r="I747" s="78"/>
      <c r="J747" s="78"/>
      <c r="K747" s="78"/>
      <c r="L747" s="78"/>
      <c r="M747" s="78"/>
      <c r="N747" s="78"/>
      <c r="O747" s="95"/>
      <c r="P747" s="78"/>
      <c r="Q747" s="78"/>
    </row>
    <row r="748" spans="3:17" x14ac:dyDescent="0.2">
      <c r="C748" s="92"/>
      <c r="D748" s="94"/>
      <c r="E748" s="94"/>
      <c r="F748" s="78"/>
      <c r="G748" s="78"/>
      <c r="H748" s="78"/>
      <c r="I748" s="78"/>
      <c r="J748" s="78"/>
      <c r="K748" s="78"/>
      <c r="L748" s="78"/>
      <c r="M748" s="78"/>
      <c r="N748" s="78"/>
      <c r="O748" s="95"/>
      <c r="P748" s="78"/>
      <c r="Q748" s="78"/>
    </row>
    <row r="749" spans="3:17" x14ac:dyDescent="0.2">
      <c r="C749" s="92"/>
      <c r="D749" s="94"/>
      <c r="E749" s="94"/>
      <c r="F749" s="78"/>
      <c r="G749" s="78"/>
      <c r="H749" s="78"/>
      <c r="I749" s="78"/>
      <c r="J749" s="78"/>
      <c r="K749" s="78"/>
      <c r="L749" s="78"/>
      <c r="M749" s="78"/>
      <c r="N749" s="78"/>
      <c r="O749" s="95"/>
      <c r="P749" s="78"/>
      <c r="Q749" s="78"/>
    </row>
    <row r="750" spans="3:17" x14ac:dyDescent="0.2">
      <c r="C750" s="92"/>
      <c r="D750" s="94"/>
      <c r="E750" s="94"/>
      <c r="F750" s="78"/>
      <c r="G750" s="78"/>
      <c r="H750" s="78"/>
      <c r="I750" s="78"/>
      <c r="J750" s="78"/>
      <c r="K750" s="78"/>
      <c r="L750" s="78"/>
      <c r="M750" s="78"/>
      <c r="N750" s="78"/>
      <c r="O750" s="95"/>
      <c r="P750" s="78"/>
      <c r="Q750" s="78"/>
    </row>
    <row r="751" spans="3:17" x14ac:dyDescent="0.2">
      <c r="C751" s="92"/>
      <c r="D751" s="94"/>
      <c r="E751" s="94"/>
      <c r="F751" s="78"/>
      <c r="G751" s="78"/>
      <c r="H751" s="78"/>
      <c r="I751" s="78"/>
      <c r="J751" s="78"/>
      <c r="K751" s="78"/>
      <c r="L751" s="78"/>
      <c r="M751" s="78"/>
      <c r="N751" s="78"/>
      <c r="O751" s="95"/>
      <c r="P751" s="78"/>
      <c r="Q751" s="78"/>
    </row>
    <row r="752" spans="3:17" x14ac:dyDescent="0.2">
      <c r="C752" s="92"/>
      <c r="D752" s="94"/>
      <c r="E752" s="94"/>
      <c r="F752" s="78"/>
      <c r="G752" s="78"/>
      <c r="H752" s="78"/>
      <c r="I752" s="78"/>
      <c r="J752" s="78"/>
      <c r="K752" s="78"/>
      <c r="L752" s="78"/>
      <c r="M752" s="78"/>
      <c r="N752" s="78"/>
      <c r="O752" s="95"/>
      <c r="P752" s="78"/>
      <c r="Q752" s="78"/>
    </row>
    <row r="753" spans="3:17" x14ac:dyDescent="0.2">
      <c r="C753" s="92"/>
      <c r="D753" s="94"/>
      <c r="E753" s="94"/>
      <c r="F753" s="78"/>
      <c r="G753" s="78"/>
      <c r="H753" s="78"/>
      <c r="I753" s="78"/>
      <c r="J753" s="78"/>
      <c r="K753" s="78"/>
      <c r="L753" s="78"/>
      <c r="M753" s="78"/>
      <c r="N753" s="78"/>
      <c r="O753" s="95"/>
      <c r="P753" s="78"/>
      <c r="Q753" s="78"/>
    </row>
    <row r="754" spans="3:17" x14ac:dyDescent="0.2">
      <c r="C754" s="92"/>
      <c r="D754" s="94"/>
      <c r="E754" s="94"/>
      <c r="F754" s="78"/>
      <c r="G754" s="78"/>
      <c r="H754" s="78"/>
      <c r="I754" s="78"/>
      <c r="J754" s="78"/>
      <c r="K754" s="78"/>
      <c r="L754" s="78"/>
      <c r="M754" s="78"/>
      <c r="N754" s="78"/>
      <c r="O754" s="95"/>
      <c r="P754" s="78"/>
      <c r="Q754" s="78"/>
    </row>
    <row r="755" spans="3:17" x14ac:dyDescent="0.2">
      <c r="C755" s="92"/>
      <c r="D755" s="94"/>
      <c r="E755" s="94"/>
      <c r="F755" s="78"/>
      <c r="G755" s="78"/>
      <c r="H755" s="78"/>
      <c r="I755" s="78"/>
      <c r="J755" s="78"/>
      <c r="K755" s="78"/>
      <c r="L755" s="78"/>
      <c r="M755" s="78"/>
      <c r="N755" s="78"/>
      <c r="O755" s="95"/>
      <c r="P755" s="78"/>
      <c r="Q755" s="78"/>
    </row>
    <row r="756" spans="3:17" x14ac:dyDescent="0.2">
      <c r="C756" s="92"/>
      <c r="D756" s="94"/>
      <c r="E756" s="94"/>
      <c r="F756" s="78"/>
      <c r="G756" s="78"/>
      <c r="H756" s="78"/>
      <c r="I756" s="78"/>
      <c r="J756" s="78"/>
      <c r="K756" s="78"/>
      <c r="L756" s="78"/>
      <c r="M756" s="78"/>
      <c r="N756" s="78"/>
      <c r="O756" s="95"/>
      <c r="P756" s="78"/>
      <c r="Q756" s="78"/>
    </row>
    <row r="757" spans="3:17" x14ac:dyDescent="0.2">
      <c r="C757" s="92"/>
      <c r="D757" s="94"/>
      <c r="E757" s="94"/>
      <c r="F757" s="78"/>
      <c r="G757" s="78"/>
      <c r="H757" s="78"/>
      <c r="I757" s="78"/>
      <c r="J757" s="78"/>
      <c r="K757" s="78"/>
      <c r="L757" s="78"/>
      <c r="M757" s="78"/>
      <c r="N757" s="78"/>
      <c r="O757" s="95"/>
      <c r="P757" s="78"/>
      <c r="Q757" s="78"/>
    </row>
    <row r="758" spans="3:17" x14ac:dyDescent="0.2">
      <c r="C758" s="92"/>
      <c r="D758" s="94"/>
      <c r="E758" s="94"/>
      <c r="F758" s="78"/>
      <c r="G758" s="78"/>
      <c r="H758" s="78"/>
      <c r="I758" s="78"/>
      <c r="J758" s="78"/>
      <c r="K758" s="78"/>
      <c r="L758" s="78"/>
      <c r="M758" s="78"/>
      <c r="N758" s="78"/>
      <c r="O758" s="95"/>
      <c r="P758" s="78"/>
      <c r="Q758" s="78"/>
    </row>
    <row r="759" spans="3:17" x14ac:dyDescent="0.2">
      <c r="C759" s="92"/>
      <c r="D759" s="94"/>
      <c r="E759" s="94"/>
      <c r="F759" s="78"/>
      <c r="G759" s="78"/>
      <c r="H759" s="78"/>
      <c r="I759" s="78"/>
      <c r="J759" s="78"/>
      <c r="K759" s="78"/>
      <c r="L759" s="78"/>
      <c r="M759" s="78"/>
      <c r="N759" s="78"/>
      <c r="O759" s="95"/>
      <c r="P759" s="78"/>
      <c r="Q759" s="78"/>
    </row>
    <row r="760" spans="3:17" x14ac:dyDescent="0.2">
      <c r="C760" s="92"/>
      <c r="D760" s="94"/>
      <c r="E760" s="94"/>
      <c r="F760" s="78"/>
      <c r="G760" s="78"/>
      <c r="H760" s="78"/>
      <c r="I760" s="78"/>
      <c r="J760" s="78"/>
      <c r="K760" s="78"/>
      <c r="L760" s="78"/>
      <c r="M760" s="78"/>
      <c r="N760" s="78"/>
      <c r="O760" s="95"/>
      <c r="P760" s="78"/>
      <c r="Q760" s="78"/>
    </row>
    <row r="761" spans="3:17" x14ac:dyDescent="0.2">
      <c r="C761" s="92"/>
      <c r="D761" s="94"/>
      <c r="E761" s="94"/>
      <c r="F761" s="78"/>
      <c r="G761" s="78"/>
      <c r="H761" s="78"/>
      <c r="I761" s="78"/>
      <c r="J761" s="78"/>
      <c r="K761" s="78"/>
      <c r="L761" s="78"/>
      <c r="M761" s="78"/>
      <c r="N761" s="78"/>
      <c r="O761" s="95"/>
      <c r="P761" s="78"/>
      <c r="Q761" s="78"/>
    </row>
    <row r="762" spans="3:17" x14ac:dyDescent="0.2">
      <c r="C762" s="92"/>
      <c r="D762" s="94"/>
      <c r="E762" s="94"/>
      <c r="F762" s="78"/>
      <c r="G762" s="78"/>
      <c r="H762" s="78"/>
      <c r="I762" s="78"/>
      <c r="J762" s="78"/>
      <c r="K762" s="78"/>
      <c r="L762" s="78"/>
      <c r="M762" s="78"/>
      <c r="N762" s="78"/>
      <c r="O762" s="95"/>
      <c r="P762" s="78"/>
      <c r="Q762" s="78"/>
    </row>
    <row r="763" spans="3:17" x14ac:dyDescent="0.2">
      <c r="C763" s="92"/>
      <c r="D763" s="94"/>
      <c r="E763" s="94"/>
      <c r="F763" s="78"/>
      <c r="G763" s="78"/>
      <c r="H763" s="78"/>
      <c r="I763" s="78"/>
      <c r="J763" s="78"/>
      <c r="K763" s="78"/>
      <c r="L763" s="78"/>
      <c r="M763" s="78"/>
      <c r="N763" s="78"/>
      <c r="O763" s="95"/>
      <c r="P763" s="78"/>
      <c r="Q763" s="78"/>
    </row>
    <row r="764" spans="3:17" x14ac:dyDescent="0.2">
      <c r="C764" s="92"/>
      <c r="D764" s="94"/>
      <c r="E764" s="94"/>
      <c r="F764" s="78"/>
      <c r="G764" s="78"/>
      <c r="H764" s="78"/>
      <c r="I764" s="78"/>
      <c r="J764" s="78"/>
      <c r="K764" s="78"/>
      <c r="L764" s="78"/>
      <c r="M764" s="78"/>
      <c r="N764" s="78"/>
      <c r="O764" s="95"/>
      <c r="P764" s="78"/>
      <c r="Q764" s="78"/>
    </row>
    <row r="765" spans="3:17" x14ac:dyDescent="0.2">
      <c r="C765" s="92"/>
      <c r="D765" s="94"/>
      <c r="E765" s="94"/>
      <c r="F765" s="78"/>
      <c r="G765" s="78"/>
      <c r="H765" s="78"/>
      <c r="I765" s="78"/>
      <c r="J765" s="78"/>
      <c r="K765" s="78"/>
      <c r="L765" s="78"/>
      <c r="M765" s="78"/>
      <c r="N765" s="78"/>
      <c r="O765" s="95"/>
      <c r="P765" s="78"/>
      <c r="Q765" s="78"/>
    </row>
    <row r="766" spans="3:17" x14ac:dyDescent="0.2">
      <c r="C766" s="92"/>
      <c r="D766" s="94"/>
      <c r="E766" s="94"/>
      <c r="F766" s="78"/>
      <c r="G766" s="78"/>
      <c r="H766" s="78"/>
      <c r="I766" s="78"/>
      <c r="J766" s="78"/>
      <c r="K766" s="78"/>
      <c r="L766" s="78"/>
      <c r="M766" s="78"/>
      <c r="N766" s="78"/>
      <c r="O766" s="95"/>
      <c r="P766" s="78"/>
      <c r="Q766" s="78"/>
    </row>
    <row r="767" spans="3:17" x14ac:dyDescent="0.2">
      <c r="C767" s="92"/>
      <c r="D767" s="94"/>
      <c r="E767" s="94"/>
      <c r="F767" s="78"/>
      <c r="G767" s="78"/>
      <c r="H767" s="78"/>
      <c r="I767" s="78"/>
      <c r="J767" s="78"/>
      <c r="K767" s="78"/>
      <c r="L767" s="78"/>
      <c r="M767" s="78"/>
      <c r="N767" s="78"/>
      <c r="O767" s="95"/>
      <c r="P767" s="78"/>
      <c r="Q767" s="78"/>
    </row>
    <row r="768" spans="3:17" x14ac:dyDescent="0.2">
      <c r="C768" s="92"/>
      <c r="D768" s="94"/>
      <c r="E768" s="94"/>
      <c r="F768" s="78"/>
      <c r="G768" s="78"/>
      <c r="H768" s="78"/>
      <c r="I768" s="78"/>
      <c r="J768" s="78"/>
      <c r="K768" s="78"/>
      <c r="L768" s="78"/>
      <c r="M768" s="78"/>
      <c r="N768" s="78"/>
      <c r="O768" s="95"/>
      <c r="P768" s="78"/>
      <c r="Q768" s="78"/>
    </row>
    <row r="769" spans="3:17" x14ac:dyDescent="0.2">
      <c r="C769" s="92"/>
      <c r="D769" s="94"/>
      <c r="E769" s="94"/>
      <c r="F769" s="78"/>
      <c r="G769" s="78"/>
      <c r="H769" s="78"/>
      <c r="I769" s="78"/>
      <c r="J769" s="78"/>
      <c r="K769" s="78"/>
      <c r="L769" s="78"/>
      <c r="M769" s="78"/>
      <c r="N769" s="78"/>
      <c r="O769" s="95"/>
      <c r="P769" s="78"/>
      <c r="Q769" s="78"/>
    </row>
    <row r="770" spans="3:17" x14ac:dyDescent="0.2">
      <c r="C770" s="92"/>
      <c r="D770" s="94"/>
      <c r="E770" s="94"/>
      <c r="F770" s="78"/>
      <c r="G770" s="78"/>
      <c r="H770" s="78"/>
      <c r="I770" s="78"/>
      <c r="J770" s="78"/>
      <c r="K770" s="78"/>
      <c r="L770" s="78"/>
      <c r="M770" s="78"/>
      <c r="N770" s="78"/>
      <c r="O770" s="95"/>
      <c r="P770" s="78"/>
      <c r="Q770" s="78"/>
    </row>
    <row r="771" spans="3:17" x14ac:dyDescent="0.2">
      <c r="C771" s="92"/>
      <c r="D771" s="94"/>
      <c r="E771" s="94"/>
      <c r="F771" s="78"/>
      <c r="G771" s="78"/>
      <c r="H771" s="78"/>
      <c r="I771" s="78"/>
      <c r="J771" s="78"/>
      <c r="K771" s="78"/>
      <c r="L771" s="78"/>
      <c r="M771" s="78"/>
      <c r="N771" s="78"/>
      <c r="O771" s="95"/>
      <c r="P771" s="78"/>
      <c r="Q771" s="78"/>
    </row>
    <row r="772" spans="3:17" x14ac:dyDescent="0.2">
      <c r="C772" s="92"/>
      <c r="D772" s="94"/>
      <c r="E772" s="94"/>
      <c r="F772" s="78"/>
      <c r="G772" s="78"/>
      <c r="H772" s="78"/>
      <c r="I772" s="78"/>
      <c r="J772" s="78"/>
      <c r="K772" s="78"/>
      <c r="L772" s="78"/>
      <c r="M772" s="78"/>
      <c r="N772" s="78"/>
      <c r="O772" s="95"/>
      <c r="P772" s="78"/>
      <c r="Q772" s="78"/>
    </row>
    <row r="773" spans="3:17" x14ac:dyDescent="0.2">
      <c r="C773" s="92"/>
      <c r="D773" s="94"/>
      <c r="E773" s="94"/>
      <c r="F773" s="78"/>
      <c r="G773" s="78"/>
      <c r="H773" s="78"/>
      <c r="I773" s="78"/>
      <c r="J773" s="78"/>
      <c r="K773" s="78"/>
      <c r="L773" s="78"/>
      <c r="M773" s="78"/>
      <c r="N773" s="78"/>
      <c r="O773" s="95"/>
      <c r="P773" s="78"/>
      <c r="Q773" s="78"/>
    </row>
    <row r="774" spans="3:17" x14ac:dyDescent="0.2">
      <c r="C774" s="92"/>
      <c r="D774" s="94"/>
      <c r="E774" s="94"/>
      <c r="F774" s="78"/>
      <c r="G774" s="78"/>
      <c r="H774" s="78"/>
      <c r="I774" s="78"/>
      <c r="J774" s="78"/>
      <c r="K774" s="78"/>
      <c r="L774" s="78"/>
      <c r="M774" s="78"/>
      <c r="N774" s="78"/>
      <c r="O774" s="95"/>
      <c r="P774" s="78"/>
      <c r="Q774" s="78"/>
    </row>
    <row r="775" spans="3:17" x14ac:dyDescent="0.2">
      <c r="C775" s="92"/>
      <c r="D775" s="94"/>
      <c r="E775" s="94"/>
      <c r="F775" s="78"/>
      <c r="G775" s="78"/>
      <c r="H775" s="78"/>
      <c r="I775" s="78"/>
      <c r="J775" s="78"/>
      <c r="K775" s="78"/>
      <c r="L775" s="78"/>
      <c r="M775" s="78"/>
      <c r="N775" s="78"/>
      <c r="O775" s="95"/>
      <c r="P775" s="78"/>
      <c r="Q775" s="78"/>
    </row>
    <row r="776" spans="3:17" x14ac:dyDescent="0.2">
      <c r="C776" s="92"/>
      <c r="D776" s="94"/>
      <c r="E776" s="94"/>
      <c r="F776" s="78"/>
      <c r="G776" s="78"/>
      <c r="H776" s="78"/>
      <c r="I776" s="78"/>
      <c r="J776" s="78"/>
      <c r="K776" s="78"/>
      <c r="L776" s="78"/>
      <c r="M776" s="78"/>
      <c r="N776" s="78"/>
      <c r="O776" s="95"/>
      <c r="P776" s="78"/>
      <c r="Q776" s="78"/>
    </row>
    <row r="777" spans="3:17" x14ac:dyDescent="0.2">
      <c r="C777" s="92"/>
      <c r="D777" s="94"/>
      <c r="E777" s="94"/>
      <c r="F777" s="78"/>
      <c r="G777" s="78"/>
      <c r="H777" s="78"/>
      <c r="I777" s="78"/>
      <c r="J777" s="78"/>
      <c r="K777" s="78"/>
      <c r="L777" s="78"/>
      <c r="M777" s="78"/>
      <c r="N777" s="78"/>
      <c r="O777" s="95"/>
      <c r="P777" s="78"/>
      <c r="Q777" s="78"/>
    </row>
    <row r="778" spans="3:17" x14ac:dyDescent="0.2">
      <c r="C778" s="92"/>
      <c r="D778" s="94"/>
      <c r="E778" s="94"/>
      <c r="F778" s="78"/>
      <c r="G778" s="78"/>
      <c r="H778" s="78"/>
      <c r="I778" s="78"/>
      <c r="J778" s="78"/>
      <c r="K778" s="78"/>
      <c r="L778" s="78"/>
      <c r="M778" s="78"/>
      <c r="N778" s="78"/>
      <c r="O778" s="95"/>
      <c r="P778" s="78"/>
      <c r="Q778" s="78"/>
    </row>
    <row r="779" spans="3:17" x14ac:dyDescent="0.2">
      <c r="C779" s="92"/>
      <c r="D779" s="94"/>
      <c r="E779" s="94"/>
      <c r="F779" s="78"/>
      <c r="G779" s="78"/>
      <c r="H779" s="78"/>
      <c r="I779" s="78"/>
      <c r="J779" s="78"/>
      <c r="K779" s="78"/>
      <c r="L779" s="78"/>
      <c r="M779" s="78"/>
      <c r="N779" s="78"/>
      <c r="O779" s="95"/>
      <c r="P779" s="78"/>
      <c r="Q779" s="78"/>
    </row>
    <row r="780" spans="3:17" x14ac:dyDescent="0.2">
      <c r="C780" s="92"/>
      <c r="D780" s="94"/>
      <c r="E780" s="94"/>
      <c r="F780" s="78"/>
      <c r="G780" s="78"/>
      <c r="H780" s="78"/>
      <c r="I780" s="78"/>
      <c r="J780" s="78"/>
      <c r="K780" s="78"/>
      <c r="L780" s="78"/>
      <c r="M780" s="78"/>
      <c r="N780" s="78"/>
      <c r="O780" s="95"/>
      <c r="P780" s="78"/>
      <c r="Q780" s="78"/>
    </row>
    <row r="781" spans="3:17" x14ac:dyDescent="0.2">
      <c r="C781" s="92"/>
      <c r="D781" s="94"/>
      <c r="E781" s="94"/>
      <c r="F781" s="78"/>
      <c r="G781" s="78"/>
      <c r="H781" s="78"/>
      <c r="I781" s="78"/>
      <c r="J781" s="78"/>
      <c r="K781" s="78"/>
      <c r="L781" s="78"/>
      <c r="M781" s="78"/>
      <c r="N781" s="78"/>
      <c r="O781" s="95"/>
      <c r="P781" s="78"/>
      <c r="Q781" s="78"/>
    </row>
    <row r="782" spans="3:17" x14ac:dyDescent="0.2">
      <c r="C782" s="92"/>
      <c r="D782" s="94"/>
      <c r="E782" s="94"/>
      <c r="F782" s="78"/>
      <c r="G782" s="78"/>
      <c r="H782" s="78"/>
      <c r="I782" s="78"/>
      <c r="J782" s="78"/>
      <c r="K782" s="78"/>
      <c r="L782" s="78"/>
      <c r="M782" s="78"/>
      <c r="N782" s="78"/>
      <c r="O782" s="95"/>
      <c r="P782" s="78"/>
      <c r="Q782" s="78"/>
    </row>
    <row r="783" spans="3:17" x14ac:dyDescent="0.2">
      <c r="C783" s="92"/>
      <c r="D783" s="94"/>
      <c r="E783" s="94"/>
      <c r="F783" s="78"/>
      <c r="G783" s="78"/>
      <c r="H783" s="78"/>
      <c r="I783" s="78"/>
      <c r="J783" s="78"/>
      <c r="K783" s="78"/>
      <c r="L783" s="78"/>
      <c r="M783" s="78"/>
      <c r="N783" s="78"/>
      <c r="O783" s="95"/>
      <c r="P783" s="78"/>
      <c r="Q783" s="78"/>
    </row>
    <row r="784" spans="3:17" x14ac:dyDescent="0.2">
      <c r="C784" s="92"/>
      <c r="D784" s="94"/>
      <c r="E784" s="94"/>
      <c r="F784" s="78"/>
      <c r="G784" s="78"/>
      <c r="H784" s="78"/>
      <c r="I784" s="78"/>
      <c r="J784" s="78"/>
      <c r="K784" s="78"/>
      <c r="L784" s="78"/>
      <c r="M784" s="78"/>
      <c r="N784" s="78"/>
      <c r="O784" s="95"/>
      <c r="P784" s="78"/>
      <c r="Q784" s="78"/>
    </row>
    <row r="785" spans="3:17" x14ac:dyDescent="0.2">
      <c r="C785" s="92"/>
      <c r="D785" s="94"/>
      <c r="E785" s="94"/>
      <c r="F785" s="78"/>
      <c r="G785" s="78"/>
      <c r="H785" s="78"/>
      <c r="I785" s="78"/>
      <c r="J785" s="78"/>
      <c r="K785" s="78"/>
      <c r="L785" s="78"/>
      <c r="M785" s="78"/>
      <c r="N785" s="78"/>
      <c r="O785" s="95"/>
      <c r="P785" s="78"/>
      <c r="Q785" s="78"/>
    </row>
    <row r="786" spans="3:17" x14ac:dyDescent="0.2">
      <c r="C786" s="92"/>
      <c r="D786" s="94"/>
      <c r="E786" s="94"/>
      <c r="F786" s="78"/>
      <c r="G786" s="78"/>
      <c r="H786" s="78"/>
      <c r="I786" s="78"/>
      <c r="J786" s="78"/>
      <c r="K786" s="78"/>
      <c r="L786" s="78"/>
      <c r="M786" s="78"/>
      <c r="N786" s="78"/>
      <c r="O786" s="95"/>
      <c r="P786" s="78"/>
      <c r="Q786" s="78"/>
    </row>
    <row r="787" spans="3:17" x14ac:dyDescent="0.2">
      <c r="C787" s="92"/>
      <c r="D787" s="94"/>
      <c r="E787" s="94"/>
      <c r="F787" s="78"/>
      <c r="G787" s="78"/>
      <c r="H787" s="78"/>
      <c r="I787" s="78"/>
      <c r="J787" s="78"/>
      <c r="K787" s="78"/>
      <c r="L787" s="78"/>
      <c r="M787" s="78"/>
      <c r="N787" s="78"/>
      <c r="O787" s="95"/>
      <c r="P787" s="78"/>
      <c r="Q787" s="78"/>
    </row>
    <row r="788" spans="3:17" x14ac:dyDescent="0.2">
      <c r="C788" s="92"/>
      <c r="D788" s="94"/>
      <c r="E788" s="94"/>
      <c r="F788" s="78"/>
      <c r="G788" s="78"/>
      <c r="H788" s="78"/>
      <c r="I788" s="78"/>
      <c r="J788" s="78"/>
      <c r="K788" s="78"/>
      <c r="L788" s="78"/>
      <c r="M788" s="78"/>
      <c r="N788" s="78"/>
      <c r="O788" s="95"/>
      <c r="P788" s="78"/>
      <c r="Q788" s="78"/>
    </row>
    <row r="789" spans="3:17" x14ac:dyDescent="0.2">
      <c r="C789" s="92"/>
      <c r="D789" s="94"/>
      <c r="E789" s="94"/>
      <c r="F789" s="78"/>
      <c r="G789" s="78"/>
      <c r="H789" s="78"/>
      <c r="I789" s="78"/>
      <c r="J789" s="78"/>
      <c r="K789" s="78"/>
      <c r="L789" s="78"/>
      <c r="M789" s="78"/>
      <c r="N789" s="78"/>
      <c r="O789" s="95"/>
      <c r="P789" s="78"/>
      <c r="Q789" s="78"/>
    </row>
    <row r="790" spans="3:17" x14ac:dyDescent="0.2">
      <c r="C790" s="92"/>
      <c r="D790" s="94"/>
      <c r="E790" s="94"/>
      <c r="F790" s="78"/>
      <c r="G790" s="78"/>
      <c r="H790" s="78"/>
      <c r="I790" s="78"/>
      <c r="J790" s="78"/>
      <c r="K790" s="78"/>
      <c r="L790" s="78"/>
      <c r="M790" s="78"/>
      <c r="N790" s="78"/>
      <c r="O790" s="95"/>
      <c r="P790" s="78"/>
      <c r="Q790" s="78"/>
    </row>
    <row r="791" spans="3:17" x14ac:dyDescent="0.2">
      <c r="C791" s="92"/>
      <c r="D791" s="94"/>
      <c r="E791" s="94"/>
      <c r="F791" s="78"/>
      <c r="G791" s="78"/>
      <c r="H791" s="78"/>
      <c r="I791" s="78"/>
      <c r="J791" s="78"/>
      <c r="K791" s="78"/>
      <c r="L791" s="78"/>
      <c r="M791" s="78"/>
      <c r="N791" s="78"/>
      <c r="O791" s="95"/>
      <c r="P791" s="78"/>
      <c r="Q791" s="78"/>
    </row>
    <row r="792" spans="3:17" x14ac:dyDescent="0.2">
      <c r="C792" s="92"/>
      <c r="D792" s="94"/>
      <c r="E792" s="94"/>
      <c r="F792" s="78"/>
      <c r="G792" s="78"/>
      <c r="H792" s="78"/>
      <c r="I792" s="78"/>
      <c r="J792" s="78"/>
      <c r="K792" s="78"/>
      <c r="L792" s="78"/>
      <c r="M792" s="78"/>
      <c r="N792" s="78"/>
      <c r="O792" s="95"/>
      <c r="P792" s="78"/>
      <c r="Q792" s="78"/>
    </row>
    <row r="793" spans="3:17" x14ac:dyDescent="0.2">
      <c r="C793" s="92"/>
      <c r="D793" s="94"/>
      <c r="E793" s="94"/>
      <c r="F793" s="78"/>
      <c r="G793" s="78"/>
      <c r="H793" s="78"/>
      <c r="I793" s="78"/>
      <c r="J793" s="78"/>
      <c r="K793" s="78"/>
      <c r="L793" s="78"/>
      <c r="M793" s="78"/>
      <c r="N793" s="78"/>
      <c r="O793" s="95"/>
      <c r="P793" s="78"/>
      <c r="Q793" s="78"/>
    </row>
    <row r="794" spans="3:17" x14ac:dyDescent="0.2">
      <c r="C794" s="92"/>
      <c r="D794" s="94"/>
      <c r="E794" s="94"/>
      <c r="F794" s="78"/>
      <c r="G794" s="78"/>
      <c r="H794" s="78"/>
      <c r="I794" s="78"/>
      <c r="J794" s="78"/>
      <c r="K794" s="78"/>
      <c r="L794" s="78"/>
      <c r="M794" s="78"/>
      <c r="N794" s="78"/>
      <c r="O794" s="95"/>
      <c r="P794" s="78"/>
      <c r="Q794" s="78"/>
    </row>
    <row r="795" spans="3:17" x14ac:dyDescent="0.2">
      <c r="C795" s="92"/>
      <c r="D795" s="94"/>
      <c r="E795" s="94"/>
      <c r="F795" s="78"/>
      <c r="G795" s="78"/>
      <c r="H795" s="78"/>
      <c r="I795" s="78"/>
      <c r="J795" s="78"/>
      <c r="K795" s="78"/>
      <c r="L795" s="78"/>
      <c r="M795" s="78"/>
      <c r="N795" s="78"/>
      <c r="O795" s="95"/>
      <c r="P795" s="78"/>
      <c r="Q795" s="78"/>
    </row>
    <row r="796" spans="3:17" x14ac:dyDescent="0.2">
      <c r="C796" s="92"/>
      <c r="D796" s="94"/>
      <c r="E796" s="94"/>
      <c r="F796" s="78"/>
      <c r="G796" s="78"/>
      <c r="H796" s="78"/>
      <c r="I796" s="78"/>
      <c r="J796" s="78"/>
      <c r="K796" s="78"/>
      <c r="L796" s="78"/>
      <c r="M796" s="78"/>
      <c r="N796" s="78"/>
      <c r="O796" s="95"/>
      <c r="P796" s="78"/>
      <c r="Q796" s="78"/>
    </row>
    <row r="797" spans="3:17" x14ac:dyDescent="0.2">
      <c r="C797" s="92"/>
      <c r="D797" s="94"/>
      <c r="E797" s="94"/>
      <c r="F797" s="78"/>
      <c r="G797" s="78"/>
      <c r="H797" s="78"/>
      <c r="I797" s="78"/>
      <c r="J797" s="78"/>
      <c r="K797" s="78"/>
      <c r="L797" s="78"/>
      <c r="M797" s="78"/>
      <c r="N797" s="78"/>
      <c r="O797" s="95"/>
      <c r="P797" s="78"/>
      <c r="Q797" s="78"/>
    </row>
    <row r="798" spans="3:17" x14ac:dyDescent="0.2">
      <c r="C798" s="92"/>
      <c r="D798" s="94"/>
      <c r="E798" s="94"/>
      <c r="F798" s="78"/>
      <c r="G798" s="78"/>
      <c r="H798" s="78"/>
      <c r="I798" s="78"/>
      <c r="J798" s="78"/>
      <c r="K798" s="78"/>
      <c r="L798" s="78"/>
      <c r="M798" s="78"/>
      <c r="N798" s="78"/>
      <c r="O798" s="95"/>
      <c r="P798" s="78"/>
      <c r="Q798" s="78"/>
    </row>
    <row r="799" spans="3:17" x14ac:dyDescent="0.2">
      <c r="C799" s="92"/>
      <c r="D799" s="94"/>
      <c r="E799" s="94"/>
      <c r="F799" s="78"/>
      <c r="G799" s="78"/>
      <c r="H799" s="78"/>
      <c r="I799" s="78"/>
      <c r="J799" s="78"/>
      <c r="K799" s="78"/>
      <c r="L799" s="78"/>
      <c r="M799" s="78"/>
      <c r="N799" s="78"/>
      <c r="O799" s="95"/>
      <c r="P799" s="78"/>
      <c r="Q799" s="78"/>
    </row>
    <row r="800" spans="3:17" x14ac:dyDescent="0.2">
      <c r="C800" s="92"/>
      <c r="D800" s="94"/>
      <c r="E800" s="94"/>
      <c r="F800" s="78"/>
      <c r="G800" s="78"/>
      <c r="H800" s="78"/>
      <c r="I800" s="78"/>
      <c r="J800" s="78"/>
      <c r="K800" s="78"/>
      <c r="L800" s="78"/>
      <c r="M800" s="78"/>
      <c r="N800" s="78"/>
      <c r="O800" s="95"/>
      <c r="P800" s="78"/>
      <c r="Q800" s="78"/>
    </row>
    <row r="801" spans="3:17" x14ac:dyDescent="0.2">
      <c r="C801" s="92"/>
      <c r="D801" s="94"/>
      <c r="E801" s="94"/>
      <c r="F801" s="78"/>
      <c r="G801" s="78"/>
      <c r="H801" s="78"/>
      <c r="I801" s="78"/>
      <c r="J801" s="78"/>
      <c r="K801" s="78"/>
      <c r="L801" s="78"/>
      <c r="M801" s="78"/>
      <c r="N801" s="78"/>
      <c r="O801" s="95"/>
      <c r="P801" s="78"/>
      <c r="Q801" s="78"/>
    </row>
    <row r="802" spans="3:17" x14ac:dyDescent="0.2">
      <c r="C802" s="92"/>
      <c r="D802" s="94"/>
      <c r="E802" s="94"/>
      <c r="F802" s="78"/>
      <c r="G802" s="78"/>
      <c r="H802" s="78"/>
      <c r="I802" s="78"/>
      <c r="J802" s="78"/>
      <c r="K802" s="78"/>
      <c r="L802" s="78"/>
      <c r="M802" s="78"/>
      <c r="N802" s="78"/>
      <c r="O802" s="95"/>
      <c r="P802" s="78"/>
      <c r="Q802" s="78"/>
    </row>
    <row r="803" spans="3:17" x14ac:dyDescent="0.2">
      <c r="C803" s="92"/>
      <c r="D803" s="94"/>
      <c r="E803" s="94"/>
      <c r="F803" s="78"/>
      <c r="G803" s="78"/>
      <c r="H803" s="78"/>
      <c r="I803" s="78"/>
      <c r="J803" s="78"/>
      <c r="K803" s="78"/>
      <c r="L803" s="78"/>
      <c r="M803" s="78"/>
      <c r="N803" s="78"/>
      <c r="O803" s="95"/>
      <c r="P803" s="78"/>
      <c r="Q803" s="78"/>
    </row>
    <row r="804" spans="3:17" x14ac:dyDescent="0.2">
      <c r="C804" s="92"/>
      <c r="D804" s="94"/>
      <c r="E804" s="94"/>
      <c r="F804" s="78"/>
      <c r="G804" s="78"/>
      <c r="H804" s="78"/>
      <c r="I804" s="78"/>
      <c r="J804" s="78"/>
      <c r="K804" s="78"/>
      <c r="L804" s="78"/>
      <c r="M804" s="78"/>
      <c r="N804" s="78"/>
      <c r="O804" s="95"/>
      <c r="P804" s="78"/>
      <c r="Q804" s="78"/>
    </row>
    <row r="805" spans="3:17" x14ac:dyDescent="0.2">
      <c r="C805" s="92"/>
      <c r="D805" s="94"/>
      <c r="E805" s="94"/>
      <c r="F805" s="78"/>
      <c r="G805" s="78"/>
      <c r="H805" s="78"/>
      <c r="I805" s="78"/>
      <c r="J805" s="78"/>
      <c r="K805" s="78"/>
      <c r="L805" s="78"/>
      <c r="M805" s="78"/>
      <c r="N805" s="78"/>
      <c r="O805" s="95"/>
      <c r="P805" s="78"/>
      <c r="Q805" s="78"/>
    </row>
    <row r="806" spans="3:17" x14ac:dyDescent="0.2">
      <c r="C806" s="92"/>
      <c r="D806" s="94"/>
      <c r="E806" s="94"/>
      <c r="F806" s="78"/>
      <c r="G806" s="78"/>
      <c r="H806" s="78"/>
      <c r="I806" s="78"/>
      <c r="J806" s="78"/>
      <c r="K806" s="78"/>
      <c r="L806" s="78"/>
      <c r="M806" s="78"/>
      <c r="N806" s="78"/>
      <c r="O806" s="95"/>
      <c r="P806" s="78"/>
      <c r="Q806" s="78"/>
    </row>
    <row r="807" spans="3:17" x14ac:dyDescent="0.2">
      <c r="C807" s="92"/>
      <c r="D807" s="94"/>
      <c r="E807" s="94"/>
      <c r="F807" s="78"/>
      <c r="G807" s="78"/>
      <c r="H807" s="78"/>
      <c r="I807" s="78"/>
      <c r="J807" s="78"/>
      <c r="K807" s="78"/>
      <c r="L807" s="78"/>
      <c r="M807" s="78"/>
      <c r="N807" s="78"/>
      <c r="O807" s="95"/>
      <c r="P807" s="78"/>
      <c r="Q807" s="78"/>
    </row>
    <row r="808" spans="3:17" x14ac:dyDescent="0.2">
      <c r="C808" s="92"/>
      <c r="D808" s="94"/>
      <c r="E808" s="94"/>
      <c r="F808" s="78"/>
      <c r="G808" s="78"/>
      <c r="H808" s="78"/>
      <c r="I808" s="78"/>
      <c r="J808" s="78"/>
      <c r="K808" s="78"/>
      <c r="L808" s="78"/>
      <c r="M808" s="78"/>
      <c r="N808" s="78"/>
      <c r="O808" s="95"/>
      <c r="P808" s="78"/>
      <c r="Q808" s="78"/>
    </row>
    <row r="809" spans="3:17" x14ac:dyDescent="0.2">
      <c r="C809" s="92"/>
      <c r="D809" s="94"/>
      <c r="E809" s="94"/>
      <c r="F809" s="78"/>
      <c r="G809" s="78"/>
      <c r="H809" s="78"/>
      <c r="I809" s="78"/>
      <c r="J809" s="78"/>
      <c r="K809" s="78"/>
      <c r="L809" s="78"/>
      <c r="M809" s="78"/>
      <c r="N809" s="78"/>
      <c r="O809" s="95"/>
      <c r="P809" s="78"/>
      <c r="Q809" s="78"/>
    </row>
    <row r="810" spans="3:17" x14ac:dyDescent="0.2">
      <c r="C810" s="92"/>
      <c r="D810" s="94"/>
      <c r="E810" s="94"/>
      <c r="F810" s="78"/>
      <c r="G810" s="78"/>
      <c r="H810" s="78"/>
      <c r="I810" s="78"/>
      <c r="J810" s="78"/>
      <c r="K810" s="78"/>
      <c r="L810" s="78"/>
      <c r="M810" s="78"/>
      <c r="N810" s="78"/>
      <c r="O810" s="95"/>
      <c r="P810" s="78"/>
      <c r="Q810" s="78"/>
    </row>
    <row r="811" spans="3:17" x14ac:dyDescent="0.2">
      <c r="C811" s="92"/>
      <c r="D811" s="94"/>
      <c r="E811" s="94"/>
      <c r="F811" s="78"/>
      <c r="G811" s="78"/>
      <c r="H811" s="78"/>
      <c r="I811" s="78"/>
      <c r="J811" s="78"/>
      <c r="K811" s="78"/>
      <c r="L811" s="78"/>
      <c r="M811" s="78"/>
      <c r="N811" s="78"/>
      <c r="O811" s="95"/>
      <c r="P811" s="78"/>
      <c r="Q811" s="78"/>
    </row>
    <row r="812" spans="3:17" x14ac:dyDescent="0.2">
      <c r="C812" s="92"/>
      <c r="D812" s="94"/>
      <c r="E812" s="94"/>
      <c r="F812" s="78"/>
      <c r="G812" s="78"/>
      <c r="H812" s="78"/>
      <c r="I812" s="78"/>
      <c r="J812" s="78"/>
      <c r="K812" s="78"/>
      <c r="L812" s="78"/>
      <c r="M812" s="78"/>
      <c r="N812" s="78"/>
      <c r="O812" s="95"/>
      <c r="P812" s="78"/>
      <c r="Q812" s="78"/>
    </row>
    <row r="813" spans="3:17" x14ac:dyDescent="0.2">
      <c r="C813" s="92"/>
      <c r="D813" s="94"/>
      <c r="E813" s="94"/>
      <c r="F813" s="78"/>
      <c r="G813" s="78"/>
      <c r="H813" s="78"/>
      <c r="I813" s="78"/>
      <c r="J813" s="78"/>
      <c r="K813" s="78"/>
      <c r="L813" s="78"/>
      <c r="M813" s="78"/>
      <c r="N813" s="78"/>
      <c r="O813" s="95"/>
      <c r="P813" s="78"/>
      <c r="Q813" s="78"/>
    </row>
    <row r="814" spans="3:17" x14ac:dyDescent="0.2">
      <c r="C814" s="92"/>
      <c r="D814" s="94"/>
      <c r="E814" s="94"/>
      <c r="F814" s="78"/>
      <c r="G814" s="78"/>
      <c r="H814" s="78"/>
      <c r="I814" s="78"/>
      <c r="J814" s="78"/>
      <c r="K814" s="78"/>
      <c r="L814" s="78"/>
      <c r="M814" s="78"/>
      <c r="N814" s="78"/>
      <c r="O814" s="95"/>
      <c r="P814" s="78"/>
      <c r="Q814" s="78"/>
    </row>
    <row r="815" spans="3:17" x14ac:dyDescent="0.2">
      <c r="C815" s="92"/>
      <c r="D815" s="94"/>
      <c r="E815" s="94"/>
      <c r="F815" s="78"/>
      <c r="G815" s="78"/>
      <c r="H815" s="78"/>
      <c r="I815" s="78"/>
      <c r="J815" s="78"/>
      <c r="K815" s="78"/>
      <c r="L815" s="78"/>
      <c r="M815" s="78"/>
      <c r="N815" s="78"/>
      <c r="O815" s="95"/>
      <c r="P815" s="78"/>
      <c r="Q815" s="78"/>
    </row>
    <row r="816" spans="3:17" x14ac:dyDescent="0.2">
      <c r="C816" s="92"/>
      <c r="D816" s="94"/>
      <c r="E816" s="94"/>
      <c r="F816" s="78"/>
      <c r="G816" s="78"/>
      <c r="H816" s="78"/>
      <c r="I816" s="78"/>
      <c r="J816" s="78"/>
      <c r="K816" s="78"/>
      <c r="L816" s="78"/>
      <c r="M816" s="78"/>
      <c r="N816" s="78"/>
      <c r="O816" s="95"/>
      <c r="P816" s="78"/>
      <c r="Q816" s="78"/>
    </row>
    <row r="817" spans="3:17" x14ac:dyDescent="0.2">
      <c r="C817" s="92"/>
      <c r="D817" s="94"/>
      <c r="E817" s="94"/>
      <c r="F817" s="78"/>
      <c r="G817" s="78"/>
      <c r="H817" s="78"/>
      <c r="I817" s="78"/>
      <c r="J817" s="78"/>
      <c r="K817" s="78"/>
      <c r="L817" s="78"/>
      <c r="M817" s="78"/>
      <c r="N817" s="78"/>
      <c r="O817" s="95"/>
      <c r="P817" s="78"/>
      <c r="Q817" s="78"/>
    </row>
    <row r="818" spans="3:17" x14ac:dyDescent="0.2">
      <c r="C818" s="92"/>
      <c r="D818" s="94"/>
      <c r="E818" s="94"/>
      <c r="F818" s="78"/>
      <c r="G818" s="78"/>
      <c r="H818" s="78"/>
      <c r="I818" s="78"/>
      <c r="J818" s="78"/>
      <c r="K818" s="78"/>
      <c r="L818" s="78"/>
      <c r="M818" s="78"/>
      <c r="N818" s="78"/>
      <c r="O818" s="95"/>
      <c r="P818" s="78"/>
      <c r="Q818" s="78"/>
    </row>
    <row r="819" spans="3:17" x14ac:dyDescent="0.2">
      <c r="C819" s="92"/>
      <c r="D819" s="94"/>
      <c r="E819" s="94"/>
      <c r="F819" s="78"/>
      <c r="G819" s="78"/>
      <c r="H819" s="78"/>
      <c r="I819" s="78"/>
      <c r="J819" s="78"/>
      <c r="K819" s="78"/>
      <c r="L819" s="78"/>
      <c r="M819" s="78"/>
      <c r="N819" s="78"/>
      <c r="O819" s="95"/>
      <c r="P819" s="78"/>
      <c r="Q819" s="78"/>
    </row>
    <row r="820" spans="3:17" x14ac:dyDescent="0.2">
      <c r="C820" s="92"/>
      <c r="D820" s="94"/>
      <c r="E820" s="94"/>
      <c r="F820" s="78"/>
      <c r="G820" s="78"/>
      <c r="H820" s="78"/>
      <c r="I820" s="78"/>
      <c r="J820" s="78"/>
      <c r="K820" s="78"/>
      <c r="L820" s="78"/>
      <c r="M820" s="78"/>
      <c r="N820" s="78"/>
      <c r="O820" s="95"/>
      <c r="P820" s="78"/>
      <c r="Q820" s="78"/>
    </row>
    <row r="821" spans="3:17" x14ac:dyDescent="0.2">
      <c r="C821" s="92"/>
      <c r="D821" s="94"/>
      <c r="E821" s="94"/>
      <c r="F821" s="78"/>
      <c r="G821" s="78"/>
      <c r="H821" s="78"/>
      <c r="I821" s="78"/>
      <c r="J821" s="78"/>
      <c r="K821" s="78"/>
      <c r="L821" s="78"/>
      <c r="M821" s="78"/>
      <c r="N821" s="78"/>
      <c r="O821" s="95"/>
      <c r="P821" s="78"/>
      <c r="Q821" s="78"/>
    </row>
    <row r="822" spans="3:17" x14ac:dyDescent="0.2">
      <c r="C822" s="92"/>
      <c r="D822" s="94"/>
      <c r="E822" s="94"/>
      <c r="F822" s="78"/>
      <c r="G822" s="78"/>
      <c r="H822" s="78"/>
      <c r="I822" s="78"/>
      <c r="J822" s="78"/>
      <c r="K822" s="78"/>
      <c r="L822" s="78"/>
      <c r="M822" s="78"/>
      <c r="N822" s="78"/>
      <c r="O822" s="95"/>
      <c r="P822" s="78"/>
      <c r="Q822" s="78"/>
    </row>
    <row r="823" spans="3:17" x14ac:dyDescent="0.2">
      <c r="C823" s="92"/>
      <c r="D823" s="94"/>
      <c r="E823" s="94"/>
      <c r="F823" s="78"/>
      <c r="G823" s="78"/>
      <c r="H823" s="78"/>
      <c r="I823" s="78"/>
      <c r="J823" s="78"/>
      <c r="K823" s="78"/>
      <c r="L823" s="78"/>
      <c r="M823" s="78"/>
      <c r="N823" s="78"/>
      <c r="O823" s="95"/>
      <c r="P823" s="78"/>
      <c r="Q823" s="78"/>
    </row>
    <row r="824" spans="3:17" x14ac:dyDescent="0.2">
      <c r="C824" s="92"/>
      <c r="D824" s="94"/>
      <c r="E824" s="94"/>
      <c r="F824" s="78"/>
      <c r="G824" s="78"/>
      <c r="H824" s="78"/>
      <c r="I824" s="78"/>
      <c r="J824" s="78"/>
      <c r="K824" s="78"/>
      <c r="L824" s="78"/>
      <c r="M824" s="78"/>
      <c r="N824" s="78"/>
      <c r="O824" s="95"/>
      <c r="P824" s="78"/>
      <c r="Q824" s="78"/>
    </row>
    <row r="825" spans="3:17" x14ac:dyDescent="0.2">
      <c r="C825" s="92"/>
      <c r="D825" s="94"/>
      <c r="E825" s="94"/>
      <c r="F825" s="78"/>
      <c r="G825" s="78"/>
      <c r="H825" s="78"/>
      <c r="I825" s="78"/>
      <c r="J825" s="78"/>
      <c r="K825" s="78"/>
      <c r="L825" s="78"/>
      <c r="M825" s="78"/>
      <c r="N825" s="78"/>
      <c r="O825" s="95"/>
      <c r="P825" s="78"/>
      <c r="Q825" s="78"/>
    </row>
    <row r="826" spans="3:17" x14ac:dyDescent="0.2">
      <c r="C826" s="92"/>
      <c r="D826" s="94"/>
      <c r="E826" s="94"/>
      <c r="F826" s="78"/>
      <c r="G826" s="78"/>
      <c r="H826" s="78"/>
      <c r="I826" s="78"/>
      <c r="J826" s="78"/>
      <c r="K826" s="78"/>
      <c r="L826" s="78"/>
      <c r="M826" s="78"/>
      <c r="N826" s="78"/>
      <c r="O826" s="95"/>
      <c r="P826" s="78"/>
      <c r="Q826" s="78"/>
    </row>
    <row r="827" spans="3:17" x14ac:dyDescent="0.2">
      <c r="C827" s="92"/>
      <c r="D827" s="94"/>
      <c r="E827" s="94"/>
      <c r="F827" s="78"/>
      <c r="G827" s="78"/>
      <c r="H827" s="78"/>
      <c r="I827" s="78"/>
      <c r="J827" s="78"/>
      <c r="K827" s="78"/>
      <c r="L827" s="78"/>
      <c r="M827" s="78"/>
      <c r="N827" s="78"/>
      <c r="O827" s="95"/>
      <c r="P827" s="78"/>
      <c r="Q827" s="78"/>
    </row>
    <row r="828" spans="3:17" x14ac:dyDescent="0.2">
      <c r="C828" s="92"/>
      <c r="D828" s="94"/>
      <c r="E828" s="94"/>
      <c r="F828" s="78"/>
      <c r="G828" s="78"/>
      <c r="H828" s="78"/>
      <c r="I828" s="78"/>
      <c r="J828" s="78"/>
      <c r="K828" s="78"/>
      <c r="L828" s="78"/>
      <c r="M828" s="78"/>
      <c r="N828" s="78"/>
      <c r="O828" s="95"/>
      <c r="P828" s="78"/>
      <c r="Q828" s="78"/>
    </row>
    <row r="829" spans="3:17" x14ac:dyDescent="0.2">
      <c r="C829" s="92"/>
      <c r="D829" s="94"/>
      <c r="E829" s="94"/>
      <c r="F829" s="78"/>
      <c r="G829" s="78"/>
      <c r="H829" s="78"/>
      <c r="I829" s="78"/>
      <c r="J829" s="78"/>
      <c r="K829" s="78"/>
      <c r="L829" s="78"/>
      <c r="M829" s="78"/>
      <c r="N829" s="78"/>
      <c r="O829" s="95"/>
      <c r="P829" s="78"/>
      <c r="Q829" s="78"/>
    </row>
    <row r="830" spans="3:17" x14ac:dyDescent="0.2">
      <c r="C830" s="92"/>
      <c r="D830" s="94"/>
      <c r="E830" s="94"/>
      <c r="F830" s="78"/>
      <c r="G830" s="78"/>
      <c r="H830" s="78"/>
      <c r="I830" s="78"/>
      <c r="J830" s="78"/>
      <c r="K830" s="78"/>
      <c r="L830" s="78"/>
      <c r="M830" s="78"/>
      <c r="N830" s="78"/>
      <c r="O830" s="95"/>
      <c r="P830" s="78"/>
      <c r="Q830" s="78"/>
    </row>
    <row r="831" spans="3:17" x14ac:dyDescent="0.2">
      <c r="C831" s="92"/>
      <c r="D831" s="94"/>
      <c r="E831" s="94"/>
      <c r="F831" s="78"/>
      <c r="G831" s="78"/>
      <c r="H831" s="78"/>
      <c r="I831" s="78"/>
      <c r="J831" s="78"/>
      <c r="K831" s="78"/>
      <c r="L831" s="78"/>
      <c r="M831" s="78"/>
      <c r="N831" s="78"/>
      <c r="O831" s="95"/>
      <c r="P831" s="78"/>
      <c r="Q831" s="78"/>
    </row>
    <row r="832" spans="3:17" x14ac:dyDescent="0.2">
      <c r="C832" s="92"/>
      <c r="D832" s="94"/>
      <c r="E832" s="94"/>
      <c r="F832" s="78"/>
      <c r="G832" s="78"/>
      <c r="H832" s="78"/>
      <c r="I832" s="78"/>
      <c r="J832" s="78"/>
      <c r="K832" s="78"/>
      <c r="L832" s="78"/>
      <c r="M832" s="78"/>
      <c r="N832" s="78"/>
      <c r="O832" s="95"/>
      <c r="P832" s="78"/>
      <c r="Q832" s="78"/>
    </row>
    <row r="833" spans="3:17" x14ac:dyDescent="0.2">
      <c r="C833" s="92"/>
      <c r="D833" s="94"/>
      <c r="E833" s="94"/>
      <c r="F833" s="78"/>
      <c r="G833" s="78"/>
      <c r="H833" s="78"/>
      <c r="I833" s="78"/>
      <c r="J833" s="78"/>
      <c r="K833" s="78"/>
      <c r="L833" s="78"/>
      <c r="M833" s="78"/>
      <c r="N833" s="78"/>
      <c r="O833" s="95"/>
      <c r="P833" s="78"/>
      <c r="Q833" s="78"/>
    </row>
    <row r="834" spans="3:17" x14ac:dyDescent="0.2">
      <c r="C834" s="92"/>
      <c r="D834" s="94"/>
      <c r="E834" s="94"/>
      <c r="F834" s="78"/>
      <c r="G834" s="78"/>
      <c r="H834" s="78"/>
      <c r="I834" s="78"/>
      <c r="J834" s="78"/>
      <c r="K834" s="78"/>
      <c r="L834" s="78"/>
      <c r="M834" s="78"/>
      <c r="N834" s="78"/>
      <c r="O834" s="95"/>
      <c r="P834" s="78"/>
      <c r="Q834" s="78"/>
    </row>
    <row r="835" spans="3:17" x14ac:dyDescent="0.2">
      <c r="C835" s="92"/>
      <c r="D835" s="94"/>
      <c r="E835" s="94"/>
      <c r="F835" s="78"/>
      <c r="G835" s="78"/>
      <c r="H835" s="78"/>
      <c r="I835" s="78"/>
      <c r="J835" s="78"/>
      <c r="K835" s="78"/>
      <c r="L835" s="78"/>
      <c r="M835" s="78"/>
      <c r="N835" s="78"/>
      <c r="O835" s="95"/>
      <c r="P835" s="78"/>
      <c r="Q835" s="78"/>
    </row>
    <row r="836" spans="3:17" x14ac:dyDescent="0.2">
      <c r="C836" s="92"/>
      <c r="D836" s="94"/>
      <c r="E836" s="94"/>
      <c r="F836" s="78"/>
      <c r="G836" s="78"/>
      <c r="H836" s="78"/>
      <c r="I836" s="78"/>
      <c r="J836" s="78"/>
      <c r="K836" s="78"/>
      <c r="L836" s="78"/>
      <c r="M836" s="78"/>
      <c r="N836" s="78"/>
      <c r="O836" s="95"/>
      <c r="P836" s="78"/>
      <c r="Q836" s="78"/>
    </row>
    <row r="837" spans="3:17" x14ac:dyDescent="0.2">
      <c r="C837" s="92"/>
      <c r="D837" s="94"/>
      <c r="E837" s="94"/>
      <c r="F837" s="78"/>
      <c r="G837" s="78"/>
      <c r="H837" s="78"/>
      <c r="I837" s="78"/>
      <c r="J837" s="78"/>
      <c r="K837" s="78"/>
      <c r="L837" s="78"/>
      <c r="M837" s="78"/>
      <c r="N837" s="78"/>
      <c r="O837" s="95"/>
      <c r="P837" s="78"/>
      <c r="Q837" s="78"/>
    </row>
    <row r="838" spans="3:17" x14ac:dyDescent="0.2">
      <c r="C838" s="92"/>
      <c r="D838" s="94"/>
      <c r="E838" s="94"/>
      <c r="F838" s="78"/>
      <c r="G838" s="78"/>
      <c r="H838" s="78"/>
      <c r="I838" s="78"/>
      <c r="J838" s="78"/>
      <c r="K838" s="78"/>
      <c r="L838" s="78"/>
      <c r="M838" s="78"/>
      <c r="N838" s="78"/>
      <c r="O838" s="95"/>
      <c r="P838" s="78"/>
      <c r="Q838" s="78"/>
    </row>
    <row r="839" spans="3:17" x14ac:dyDescent="0.2">
      <c r="C839" s="92"/>
      <c r="D839" s="94"/>
      <c r="E839" s="94"/>
      <c r="F839" s="78"/>
      <c r="G839" s="78"/>
      <c r="H839" s="78"/>
      <c r="I839" s="78"/>
      <c r="J839" s="78"/>
      <c r="K839" s="78"/>
      <c r="L839" s="78"/>
      <c r="M839" s="78"/>
      <c r="N839" s="78"/>
      <c r="O839" s="95"/>
      <c r="P839" s="78"/>
      <c r="Q839" s="78"/>
    </row>
    <row r="840" spans="3:17" x14ac:dyDescent="0.2">
      <c r="C840" s="92"/>
      <c r="D840" s="94"/>
      <c r="E840" s="94"/>
      <c r="F840" s="78"/>
      <c r="G840" s="78"/>
      <c r="H840" s="78"/>
      <c r="I840" s="78"/>
      <c r="J840" s="78"/>
      <c r="K840" s="78"/>
      <c r="L840" s="78"/>
      <c r="M840" s="78"/>
      <c r="N840" s="78"/>
      <c r="O840" s="95"/>
      <c r="P840" s="78"/>
      <c r="Q840" s="78"/>
    </row>
    <row r="841" spans="3:17" x14ac:dyDescent="0.2">
      <c r="C841" s="92"/>
      <c r="D841" s="94"/>
      <c r="E841" s="94"/>
      <c r="F841" s="78"/>
      <c r="G841" s="78"/>
      <c r="H841" s="78"/>
      <c r="I841" s="78"/>
      <c r="J841" s="78"/>
      <c r="K841" s="78"/>
      <c r="L841" s="78"/>
      <c r="M841" s="78"/>
      <c r="N841" s="78"/>
      <c r="O841" s="95"/>
      <c r="P841" s="78"/>
      <c r="Q841" s="78"/>
    </row>
    <row r="842" spans="3:17" x14ac:dyDescent="0.2">
      <c r="C842" s="92"/>
      <c r="D842" s="94"/>
      <c r="E842" s="94"/>
      <c r="F842" s="78"/>
      <c r="G842" s="78"/>
      <c r="H842" s="78"/>
      <c r="I842" s="78"/>
      <c r="J842" s="78"/>
      <c r="K842" s="78"/>
      <c r="L842" s="78"/>
      <c r="M842" s="78"/>
      <c r="N842" s="78"/>
      <c r="O842" s="95"/>
      <c r="P842" s="78"/>
      <c r="Q842" s="78"/>
    </row>
    <row r="843" spans="3:17" x14ac:dyDescent="0.2">
      <c r="C843" s="92"/>
      <c r="D843" s="94"/>
      <c r="E843" s="94"/>
      <c r="F843" s="78"/>
      <c r="G843" s="78"/>
      <c r="H843" s="78"/>
      <c r="I843" s="78"/>
      <c r="J843" s="78"/>
      <c r="K843" s="78"/>
      <c r="L843" s="78"/>
      <c r="M843" s="78"/>
      <c r="N843" s="78"/>
      <c r="O843" s="95"/>
      <c r="P843" s="78"/>
      <c r="Q843" s="78"/>
    </row>
    <row r="844" spans="3:17" x14ac:dyDescent="0.2">
      <c r="C844" s="92"/>
      <c r="D844" s="94"/>
      <c r="E844" s="94"/>
      <c r="F844" s="78"/>
      <c r="G844" s="78"/>
      <c r="H844" s="78"/>
      <c r="I844" s="78"/>
      <c r="J844" s="78"/>
      <c r="K844" s="78"/>
      <c r="L844" s="78"/>
      <c r="M844" s="78"/>
      <c r="N844" s="78"/>
      <c r="O844" s="95"/>
      <c r="P844" s="78"/>
      <c r="Q844" s="78"/>
    </row>
    <row r="845" spans="3:17" x14ac:dyDescent="0.2">
      <c r="C845" s="92"/>
      <c r="D845" s="94"/>
      <c r="E845" s="94"/>
      <c r="F845" s="78"/>
      <c r="G845" s="78"/>
      <c r="H845" s="78"/>
      <c r="I845" s="78"/>
      <c r="J845" s="78"/>
      <c r="K845" s="78"/>
      <c r="L845" s="78"/>
      <c r="M845" s="78"/>
      <c r="N845" s="78"/>
      <c r="O845" s="95"/>
      <c r="P845" s="78"/>
      <c r="Q845" s="78"/>
    </row>
    <row r="846" spans="3:17" x14ac:dyDescent="0.2">
      <c r="C846" s="92"/>
      <c r="D846" s="94"/>
      <c r="E846" s="94"/>
      <c r="F846" s="78"/>
      <c r="G846" s="78"/>
      <c r="H846" s="78"/>
      <c r="I846" s="78"/>
      <c r="J846" s="78"/>
      <c r="K846" s="78"/>
      <c r="L846" s="78"/>
      <c r="M846" s="78"/>
      <c r="N846" s="78"/>
      <c r="O846" s="95"/>
      <c r="P846" s="78"/>
      <c r="Q846" s="78"/>
    </row>
    <row r="847" spans="3:17" x14ac:dyDescent="0.2">
      <c r="C847" s="92"/>
      <c r="D847" s="94"/>
      <c r="E847" s="94"/>
      <c r="F847" s="78"/>
      <c r="G847" s="78"/>
      <c r="H847" s="78"/>
      <c r="I847" s="78"/>
      <c r="J847" s="78"/>
      <c r="K847" s="78"/>
      <c r="L847" s="78"/>
      <c r="M847" s="78"/>
      <c r="N847" s="78"/>
      <c r="O847" s="95"/>
      <c r="P847" s="78"/>
      <c r="Q847" s="78"/>
    </row>
    <row r="848" spans="3:17" x14ac:dyDescent="0.2">
      <c r="C848" s="92"/>
      <c r="D848" s="94"/>
      <c r="E848" s="94"/>
      <c r="F848" s="78"/>
      <c r="G848" s="78"/>
      <c r="H848" s="78"/>
      <c r="I848" s="78"/>
      <c r="J848" s="78"/>
      <c r="K848" s="78"/>
      <c r="L848" s="78"/>
      <c r="M848" s="78"/>
      <c r="N848" s="78"/>
      <c r="O848" s="95"/>
      <c r="P848" s="78"/>
      <c r="Q848" s="78"/>
    </row>
    <row r="849" spans="3:17" x14ac:dyDescent="0.2">
      <c r="C849" s="92"/>
      <c r="D849" s="94"/>
      <c r="E849" s="94"/>
      <c r="F849" s="78"/>
      <c r="G849" s="78"/>
      <c r="H849" s="78"/>
      <c r="I849" s="78"/>
      <c r="J849" s="78"/>
      <c r="K849" s="78"/>
      <c r="L849" s="78"/>
      <c r="M849" s="78"/>
      <c r="N849" s="78"/>
      <c r="O849" s="95"/>
      <c r="P849" s="78"/>
      <c r="Q849" s="78"/>
    </row>
    <row r="850" spans="3:17" x14ac:dyDescent="0.2">
      <c r="C850" s="92"/>
      <c r="D850" s="94"/>
      <c r="E850" s="94"/>
      <c r="F850" s="78"/>
      <c r="G850" s="78"/>
      <c r="H850" s="78"/>
      <c r="I850" s="78"/>
      <c r="J850" s="78"/>
      <c r="K850" s="78"/>
      <c r="L850" s="78"/>
      <c r="M850" s="78"/>
      <c r="N850" s="78"/>
      <c r="O850" s="95"/>
      <c r="P850" s="78"/>
      <c r="Q850" s="78"/>
    </row>
    <row r="851" spans="3:17" x14ac:dyDescent="0.2">
      <c r="C851" s="92"/>
      <c r="D851" s="94"/>
      <c r="E851" s="94"/>
      <c r="F851" s="78"/>
      <c r="G851" s="78"/>
      <c r="H851" s="78"/>
      <c r="I851" s="78"/>
      <c r="J851" s="78"/>
      <c r="K851" s="78"/>
      <c r="L851" s="78"/>
      <c r="M851" s="78"/>
      <c r="N851" s="78"/>
      <c r="O851" s="95"/>
      <c r="P851" s="78"/>
      <c r="Q851" s="78"/>
    </row>
    <row r="852" spans="3:17" x14ac:dyDescent="0.2">
      <c r="C852" s="92"/>
      <c r="D852" s="94"/>
      <c r="E852" s="94"/>
      <c r="F852" s="78"/>
      <c r="G852" s="78"/>
      <c r="H852" s="78"/>
      <c r="I852" s="78"/>
      <c r="J852" s="78"/>
      <c r="K852" s="78"/>
      <c r="L852" s="78"/>
      <c r="M852" s="78"/>
      <c r="N852" s="78"/>
      <c r="O852" s="95"/>
      <c r="P852" s="78"/>
      <c r="Q852" s="78"/>
    </row>
    <row r="853" spans="3:17" x14ac:dyDescent="0.2">
      <c r="C853" s="92"/>
      <c r="D853" s="94"/>
      <c r="E853" s="94"/>
      <c r="F853" s="78"/>
      <c r="G853" s="78"/>
      <c r="H853" s="78"/>
      <c r="I853" s="78"/>
      <c r="J853" s="78"/>
      <c r="K853" s="78"/>
      <c r="L853" s="78"/>
      <c r="M853" s="78"/>
      <c r="N853" s="78"/>
      <c r="O853" s="95"/>
      <c r="P853" s="78"/>
      <c r="Q853" s="78"/>
    </row>
    <row r="854" spans="3:17" x14ac:dyDescent="0.2">
      <c r="C854" s="92"/>
      <c r="D854" s="94"/>
      <c r="E854" s="94"/>
      <c r="F854" s="78"/>
      <c r="G854" s="78"/>
      <c r="H854" s="78"/>
      <c r="I854" s="78"/>
      <c r="J854" s="78"/>
      <c r="K854" s="78"/>
      <c r="L854" s="78"/>
      <c r="M854" s="78"/>
      <c r="N854" s="78"/>
      <c r="O854" s="95"/>
      <c r="P854" s="78"/>
      <c r="Q854" s="78"/>
    </row>
    <row r="855" spans="3:17" x14ac:dyDescent="0.2">
      <c r="C855" s="92"/>
      <c r="D855" s="94"/>
      <c r="E855" s="94"/>
      <c r="F855" s="78"/>
      <c r="G855" s="78"/>
      <c r="H855" s="78"/>
      <c r="I855" s="78"/>
      <c r="J855" s="78"/>
      <c r="K855" s="78"/>
      <c r="L855" s="78"/>
      <c r="M855" s="78"/>
      <c r="N855" s="78"/>
      <c r="O855" s="95"/>
      <c r="P855" s="78"/>
      <c r="Q855" s="78"/>
    </row>
    <row r="856" spans="3:17" x14ac:dyDescent="0.2">
      <c r="C856" s="92"/>
      <c r="D856" s="94"/>
      <c r="E856" s="94"/>
      <c r="F856" s="78"/>
      <c r="G856" s="78"/>
      <c r="H856" s="78"/>
      <c r="I856" s="78"/>
      <c r="J856" s="78"/>
      <c r="K856" s="78"/>
      <c r="L856" s="78"/>
      <c r="M856" s="78"/>
      <c r="N856" s="78"/>
      <c r="O856" s="95"/>
      <c r="P856" s="78"/>
      <c r="Q856" s="78"/>
    </row>
    <row r="857" spans="3:17" x14ac:dyDescent="0.2">
      <c r="C857" s="92"/>
      <c r="D857" s="94"/>
      <c r="E857" s="94"/>
      <c r="F857" s="78"/>
      <c r="G857" s="78"/>
      <c r="H857" s="78"/>
      <c r="I857" s="78"/>
      <c r="J857" s="78"/>
      <c r="K857" s="78"/>
      <c r="L857" s="78"/>
      <c r="M857" s="78"/>
      <c r="N857" s="78"/>
      <c r="O857" s="95"/>
      <c r="P857" s="78"/>
      <c r="Q857" s="78"/>
    </row>
    <row r="858" spans="3:17" x14ac:dyDescent="0.2">
      <c r="C858" s="92"/>
      <c r="D858" s="94"/>
      <c r="E858" s="94"/>
      <c r="F858" s="78"/>
      <c r="G858" s="78"/>
      <c r="H858" s="78"/>
      <c r="I858" s="78"/>
      <c r="J858" s="78"/>
      <c r="K858" s="78"/>
      <c r="L858" s="78"/>
      <c r="M858" s="78"/>
      <c r="N858" s="78"/>
      <c r="O858" s="95"/>
      <c r="P858" s="78"/>
      <c r="Q858" s="78"/>
    </row>
    <row r="859" spans="3:17" x14ac:dyDescent="0.2">
      <c r="C859" s="92"/>
      <c r="D859" s="94"/>
      <c r="E859" s="94"/>
      <c r="F859" s="78"/>
      <c r="G859" s="78"/>
      <c r="H859" s="78"/>
      <c r="I859" s="78"/>
      <c r="J859" s="78"/>
      <c r="K859" s="78"/>
      <c r="L859" s="78"/>
      <c r="M859" s="78"/>
      <c r="N859" s="78"/>
      <c r="O859" s="95"/>
      <c r="P859" s="78"/>
      <c r="Q859" s="78"/>
    </row>
    <row r="860" spans="3:17" x14ac:dyDescent="0.2">
      <c r="C860" s="92"/>
      <c r="D860" s="94"/>
      <c r="E860" s="94"/>
      <c r="F860" s="78"/>
      <c r="G860" s="78"/>
      <c r="H860" s="78"/>
      <c r="I860" s="78"/>
      <c r="J860" s="78"/>
      <c r="K860" s="78"/>
      <c r="L860" s="78"/>
      <c r="M860" s="78"/>
      <c r="N860" s="78"/>
      <c r="O860" s="95"/>
      <c r="P860" s="78"/>
      <c r="Q860" s="78"/>
    </row>
    <row r="861" spans="3:17" x14ac:dyDescent="0.2">
      <c r="C861" s="92"/>
      <c r="D861" s="94"/>
      <c r="E861" s="94"/>
      <c r="F861" s="78"/>
      <c r="G861" s="78"/>
      <c r="H861" s="78"/>
      <c r="I861" s="78"/>
      <c r="J861" s="78"/>
      <c r="K861" s="78"/>
      <c r="L861" s="78"/>
      <c r="M861" s="78"/>
      <c r="N861" s="78"/>
      <c r="O861" s="95"/>
      <c r="P861" s="78"/>
      <c r="Q861" s="78"/>
    </row>
    <row r="862" spans="3:17" x14ac:dyDescent="0.2">
      <c r="C862" s="92"/>
      <c r="D862" s="94"/>
      <c r="E862" s="94"/>
      <c r="F862" s="78"/>
      <c r="G862" s="78"/>
      <c r="H862" s="78"/>
      <c r="I862" s="78"/>
      <c r="J862" s="78"/>
      <c r="K862" s="78"/>
      <c r="L862" s="78"/>
      <c r="M862" s="78"/>
      <c r="N862" s="78"/>
      <c r="O862" s="95"/>
      <c r="P862" s="78"/>
      <c r="Q862" s="78"/>
    </row>
    <row r="863" spans="3:17" x14ac:dyDescent="0.2">
      <c r="C863" s="92"/>
      <c r="D863" s="94"/>
      <c r="E863" s="94"/>
      <c r="F863" s="78"/>
      <c r="G863" s="78"/>
      <c r="H863" s="78"/>
      <c r="I863" s="78"/>
      <c r="J863" s="78"/>
      <c r="K863" s="78"/>
      <c r="L863" s="78"/>
      <c r="M863" s="78"/>
      <c r="N863" s="78"/>
      <c r="O863" s="95"/>
      <c r="P863" s="78"/>
      <c r="Q863" s="78"/>
    </row>
    <row r="864" spans="3:17" x14ac:dyDescent="0.2">
      <c r="C864" s="92"/>
      <c r="D864" s="94"/>
      <c r="E864" s="94"/>
      <c r="F864" s="78"/>
      <c r="G864" s="78"/>
      <c r="H864" s="78"/>
      <c r="I864" s="78"/>
      <c r="J864" s="78"/>
      <c r="K864" s="78"/>
      <c r="L864" s="78"/>
      <c r="M864" s="78"/>
      <c r="N864" s="78"/>
      <c r="O864" s="95"/>
      <c r="P864" s="78"/>
      <c r="Q864" s="78"/>
    </row>
    <row r="865" spans="3:17" x14ac:dyDescent="0.2">
      <c r="C865" s="92"/>
      <c r="D865" s="94"/>
      <c r="E865" s="94"/>
      <c r="F865" s="78"/>
      <c r="G865" s="78"/>
      <c r="H865" s="78"/>
      <c r="I865" s="78"/>
      <c r="J865" s="78"/>
      <c r="K865" s="78"/>
      <c r="L865" s="78"/>
      <c r="M865" s="78"/>
      <c r="N865" s="78"/>
      <c r="O865" s="95"/>
      <c r="P865" s="78"/>
      <c r="Q865" s="78"/>
    </row>
    <row r="866" spans="3:17" x14ac:dyDescent="0.2">
      <c r="C866" s="92"/>
      <c r="D866" s="94"/>
      <c r="E866" s="94"/>
      <c r="F866" s="78"/>
      <c r="G866" s="78"/>
      <c r="H866" s="78"/>
      <c r="I866" s="78"/>
      <c r="J866" s="78"/>
      <c r="K866" s="78"/>
      <c r="L866" s="78"/>
      <c r="M866" s="78"/>
      <c r="N866" s="78"/>
      <c r="O866" s="95"/>
      <c r="P866" s="78"/>
      <c r="Q866" s="78"/>
    </row>
    <row r="867" spans="3:17" x14ac:dyDescent="0.2">
      <c r="C867" s="92"/>
      <c r="D867" s="94"/>
      <c r="E867" s="94"/>
      <c r="F867" s="78"/>
      <c r="G867" s="78"/>
      <c r="H867" s="78"/>
      <c r="I867" s="78"/>
      <c r="J867" s="78"/>
      <c r="K867" s="78"/>
      <c r="L867" s="78"/>
      <c r="M867" s="78"/>
      <c r="N867" s="78"/>
      <c r="O867" s="95"/>
      <c r="P867" s="78"/>
      <c r="Q867" s="78"/>
    </row>
    <row r="868" spans="3:17" x14ac:dyDescent="0.2">
      <c r="C868" s="92"/>
      <c r="D868" s="94"/>
      <c r="E868" s="94"/>
      <c r="F868" s="78"/>
      <c r="G868" s="78"/>
      <c r="H868" s="78"/>
      <c r="I868" s="78"/>
      <c r="J868" s="78"/>
      <c r="K868" s="78"/>
      <c r="L868" s="78"/>
      <c r="M868" s="78"/>
      <c r="N868" s="78"/>
      <c r="O868" s="95"/>
      <c r="P868" s="78"/>
      <c r="Q868" s="78"/>
    </row>
    <row r="869" spans="3:17" x14ac:dyDescent="0.2">
      <c r="C869" s="92"/>
      <c r="D869" s="94"/>
      <c r="E869" s="94"/>
      <c r="F869" s="78"/>
      <c r="G869" s="78"/>
      <c r="H869" s="78"/>
      <c r="I869" s="78"/>
      <c r="J869" s="78"/>
      <c r="K869" s="78"/>
      <c r="L869" s="78"/>
      <c r="M869" s="78"/>
      <c r="N869" s="78"/>
      <c r="O869" s="95"/>
      <c r="P869" s="78"/>
      <c r="Q869" s="78"/>
    </row>
    <row r="870" spans="3:17" x14ac:dyDescent="0.2">
      <c r="C870" s="92"/>
      <c r="D870" s="94"/>
      <c r="E870" s="94"/>
      <c r="F870" s="78"/>
      <c r="G870" s="78"/>
      <c r="H870" s="78"/>
      <c r="I870" s="78"/>
      <c r="J870" s="78"/>
      <c r="K870" s="78"/>
      <c r="L870" s="78"/>
      <c r="M870" s="78"/>
      <c r="N870" s="78"/>
      <c r="O870" s="95"/>
      <c r="P870" s="78"/>
      <c r="Q870" s="78"/>
    </row>
    <row r="871" spans="3:17" x14ac:dyDescent="0.2">
      <c r="C871" s="92"/>
      <c r="D871" s="94"/>
      <c r="E871" s="94"/>
      <c r="F871" s="78"/>
      <c r="G871" s="78"/>
      <c r="H871" s="78"/>
      <c r="I871" s="78"/>
      <c r="J871" s="78"/>
      <c r="K871" s="78"/>
      <c r="L871" s="78"/>
      <c r="M871" s="78"/>
      <c r="N871" s="78"/>
      <c r="O871" s="95"/>
      <c r="P871" s="78"/>
      <c r="Q871" s="78"/>
    </row>
    <row r="872" spans="3:17" x14ac:dyDescent="0.2">
      <c r="C872" s="92"/>
      <c r="D872" s="94"/>
      <c r="E872" s="94"/>
      <c r="F872" s="78"/>
      <c r="G872" s="78"/>
      <c r="H872" s="78"/>
      <c r="I872" s="78"/>
      <c r="J872" s="78"/>
      <c r="K872" s="78"/>
      <c r="L872" s="78"/>
      <c r="M872" s="78"/>
      <c r="N872" s="78"/>
      <c r="O872" s="95"/>
      <c r="P872" s="78"/>
      <c r="Q872" s="78"/>
    </row>
    <row r="873" spans="3:17" x14ac:dyDescent="0.2">
      <c r="C873" s="92"/>
      <c r="D873" s="94"/>
      <c r="E873" s="94"/>
      <c r="F873" s="78"/>
      <c r="G873" s="78"/>
      <c r="H873" s="78"/>
      <c r="I873" s="78"/>
      <c r="J873" s="78"/>
      <c r="K873" s="78"/>
      <c r="L873" s="78"/>
      <c r="M873" s="78"/>
      <c r="N873" s="78"/>
      <c r="O873" s="95"/>
      <c r="P873" s="78"/>
      <c r="Q873" s="78"/>
    </row>
    <row r="874" spans="3:17" x14ac:dyDescent="0.2">
      <c r="C874" s="92"/>
      <c r="D874" s="94"/>
      <c r="E874" s="94"/>
      <c r="F874" s="78"/>
      <c r="G874" s="78"/>
      <c r="H874" s="78"/>
      <c r="I874" s="78"/>
      <c r="J874" s="78"/>
      <c r="K874" s="78"/>
      <c r="L874" s="78"/>
      <c r="M874" s="78"/>
      <c r="N874" s="78"/>
      <c r="O874" s="95"/>
      <c r="P874" s="78"/>
      <c r="Q874" s="78"/>
    </row>
    <row r="875" spans="3:17" x14ac:dyDescent="0.2">
      <c r="C875" s="92"/>
      <c r="D875" s="94"/>
      <c r="E875" s="94"/>
      <c r="F875" s="78"/>
      <c r="G875" s="78"/>
      <c r="H875" s="78"/>
      <c r="I875" s="78"/>
      <c r="J875" s="78"/>
      <c r="K875" s="78"/>
      <c r="L875" s="78"/>
      <c r="M875" s="78"/>
      <c r="N875" s="78"/>
      <c r="O875" s="95"/>
      <c r="P875" s="78"/>
      <c r="Q875" s="78"/>
    </row>
    <row r="876" spans="3:17" x14ac:dyDescent="0.2">
      <c r="C876" s="92"/>
      <c r="D876" s="94"/>
      <c r="E876" s="94"/>
      <c r="F876" s="78"/>
      <c r="G876" s="78"/>
      <c r="H876" s="78"/>
      <c r="I876" s="78"/>
      <c r="J876" s="78"/>
      <c r="K876" s="78"/>
      <c r="L876" s="78"/>
      <c r="M876" s="78"/>
      <c r="N876" s="78"/>
      <c r="O876" s="95"/>
      <c r="P876" s="78"/>
      <c r="Q876" s="78"/>
    </row>
    <row r="877" spans="3:17" x14ac:dyDescent="0.2">
      <c r="C877" s="92"/>
      <c r="D877" s="94"/>
      <c r="E877" s="94"/>
      <c r="F877" s="78"/>
      <c r="G877" s="78"/>
      <c r="H877" s="78"/>
      <c r="I877" s="78"/>
      <c r="J877" s="78"/>
      <c r="K877" s="78"/>
      <c r="L877" s="78"/>
      <c r="M877" s="78"/>
      <c r="N877" s="78"/>
      <c r="O877" s="95"/>
      <c r="P877" s="78"/>
      <c r="Q877" s="78"/>
    </row>
    <row r="878" spans="3:17" x14ac:dyDescent="0.2">
      <c r="C878" s="92"/>
      <c r="D878" s="94"/>
      <c r="E878" s="94"/>
      <c r="F878" s="78"/>
      <c r="G878" s="78"/>
      <c r="H878" s="78"/>
      <c r="I878" s="78"/>
      <c r="J878" s="78"/>
      <c r="K878" s="78"/>
      <c r="L878" s="78"/>
      <c r="M878" s="78"/>
      <c r="N878" s="78"/>
      <c r="O878" s="95"/>
      <c r="P878" s="78"/>
      <c r="Q878" s="78"/>
    </row>
    <row r="879" spans="3:17" x14ac:dyDescent="0.2">
      <c r="C879" s="92"/>
      <c r="D879" s="94"/>
      <c r="E879" s="94"/>
      <c r="F879" s="78"/>
      <c r="G879" s="78"/>
      <c r="H879" s="78"/>
      <c r="I879" s="78"/>
      <c r="J879" s="78"/>
      <c r="K879" s="78"/>
      <c r="L879" s="78"/>
      <c r="M879" s="78"/>
      <c r="N879" s="78"/>
      <c r="O879" s="95"/>
      <c r="P879" s="78"/>
      <c r="Q879" s="78"/>
    </row>
    <row r="880" spans="3:17" x14ac:dyDescent="0.2">
      <c r="C880" s="92"/>
      <c r="D880" s="94"/>
      <c r="E880" s="94"/>
      <c r="F880" s="78"/>
      <c r="G880" s="78"/>
      <c r="H880" s="78"/>
      <c r="I880" s="78"/>
      <c r="J880" s="78"/>
      <c r="K880" s="78"/>
      <c r="L880" s="78"/>
      <c r="M880" s="78"/>
      <c r="N880" s="78"/>
      <c r="O880" s="95"/>
      <c r="P880" s="78"/>
      <c r="Q880" s="78"/>
    </row>
    <row r="881" spans="3:17" x14ac:dyDescent="0.2">
      <c r="C881" s="92"/>
      <c r="D881" s="94"/>
      <c r="E881" s="94"/>
      <c r="F881" s="78"/>
      <c r="G881" s="78"/>
      <c r="H881" s="78"/>
      <c r="I881" s="78"/>
      <c r="J881" s="78"/>
      <c r="K881" s="78"/>
      <c r="L881" s="78"/>
      <c r="M881" s="78"/>
      <c r="N881" s="78"/>
      <c r="O881" s="95"/>
      <c r="P881" s="78"/>
      <c r="Q881" s="78"/>
    </row>
    <row r="882" spans="3:17" x14ac:dyDescent="0.2">
      <c r="C882" s="92"/>
      <c r="D882" s="94"/>
      <c r="E882" s="94"/>
      <c r="F882" s="78"/>
      <c r="G882" s="78"/>
      <c r="H882" s="78"/>
      <c r="I882" s="78"/>
      <c r="J882" s="78"/>
      <c r="K882" s="78"/>
      <c r="L882" s="78"/>
      <c r="M882" s="78"/>
      <c r="N882" s="78"/>
      <c r="O882" s="95"/>
      <c r="P882" s="78"/>
      <c r="Q882" s="78"/>
    </row>
    <row r="883" spans="3:17" x14ac:dyDescent="0.2">
      <c r="C883" s="92"/>
      <c r="D883" s="94"/>
      <c r="E883" s="94"/>
      <c r="F883" s="78"/>
      <c r="G883" s="78"/>
      <c r="H883" s="78"/>
      <c r="I883" s="78"/>
      <c r="J883" s="78"/>
      <c r="K883" s="78"/>
      <c r="L883" s="78"/>
      <c r="M883" s="78"/>
      <c r="N883" s="78"/>
      <c r="O883" s="95"/>
      <c r="P883" s="78"/>
      <c r="Q883" s="78"/>
    </row>
    <row r="884" spans="3:17" x14ac:dyDescent="0.2">
      <c r="C884" s="92"/>
      <c r="D884" s="94"/>
      <c r="E884" s="94"/>
      <c r="F884" s="78"/>
      <c r="G884" s="78"/>
      <c r="H884" s="78"/>
      <c r="I884" s="78"/>
      <c r="J884" s="78"/>
      <c r="K884" s="78"/>
      <c r="L884" s="78"/>
      <c r="M884" s="78"/>
      <c r="N884" s="78"/>
      <c r="O884" s="95"/>
      <c r="P884" s="78"/>
      <c r="Q884" s="78"/>
    </row>
    <row r="885" spans="3:17" x14ac:dyDescent="0.2">
      <c r="C885" s="92"/>
      <c r="D885" s="94"/>
      <c r="E885" s="94"/>
      <c r="F885" s="78"/>
      <c r="G885" s="78"/>
      <c r="H885" s="78"/>
      <c r="I885" s="78"/>
      <c r="J885" s="78"/>
      <c r="K885" s="78"/>
      <c r="L885" s="78"/>
      <c r="M885" s="78"/>
      <c r="N885" s="78"/>
      <c r="O885" s="95"/>
      <c r="P885" s="78"/>
      <c r="Q885" s="78"/>
    </row>
    <row r="886" spans="3:17" x14ac:dyDescent="0.2">
      <c r="C886" s="92"/>
      <c r="D886" s="94"/>
      <c r="E886" s="94"/>
      <c r="F886" s="78"/>
      <c r="G886" s="78"/>
      <c r="H886" s="78"/>
      <c r="I886" s="78"/>
      <c r="J886" s="78"/>
      <c r="K886" s="78"/>
      <c r="L886" s="78"/>
      <c r="M886" s="78"/>
      <c r="N886" s="78"/>
      <c r="O886" s="95"/>
      <c r="P886" s="78"/>
      <c r="Q886" s="78"/>
    </row>
    <row r="887" spans="3:17" x14ac:dyDescent="0.2">
      <c r="C887" s="92"/>
      <c r="D887" s="94"/>
      <c r="E887" s="94"/>
      <c r="F887" s="78"/>
      <c r="G887" s="78"/>
      <c r="H887" s="78"/>
      <c r="I887" s="78"/>
      <c r="J887" s="78"/>
      <c r="K887" s="78"/>
      <c r="L887" s="78"/>
      <c r="M887" s="78"/>
      <c r="N887" s="78"/>
      <c r="O887" s="95"/>
      <c r="P887" s="78"/>
      <c r="Q887" s="78"/>
    </row>
    <row r="888" spans="3:17" x14ac:dyDescent="0.2">
      <c r="C888" s="92"/>
      <c r="D888" s="94"/>
      <c r="E888" s="94"/>
      <c r="F888" s="78"/>
      <c r="G888" s="78"/>
      <c r="H888" s="78"/>
      <c r="I888" s="78"/>
      <c r="J888" s="78"/>
      <c r="K888" s="78"/>
      <c r="L888" s="78"/>
      <c r="M888" s="78"/>
      <c r="N888" s="78"/>
      <c r="O888" s="95"/>
      <c r="P888" s="78"/>
      <c r="Q888" s="78"/>
    </row>
    <row r="889" spans="3:17" x14ac:dyDescent="0.2">
      <c r="C889" s="92"/>
      <c r="D889" s="94"/>
      <c r="E889" s="94"/>
      <c r="F889" s="78"/>
      <c r="G889" s="78"/>
      <c r="H889" s="78"/>
      <c r="I889" s="78"/>
      <c r="J889" s="78"/>
      <c r="K889" s="78"/>
      <c r="L889" s="78"/>
      <c r="M889" s="78"/>
      <c r="N889" s="78"/>
      <c r="O889" s="95"/>
      <c r="P889" s="78"/>
      <c r="Q889" s="78"/>
    </row>
    <row r="890" spans="3:17" x14ac:dyDescent="0.2">
      <c r="C890" s="92"/>
      <c r="D890" s="94"/>
      <c r="E890" s="94"/>
      <c r="F890" s="78"/>
      <c r="G890" s="78"/>
      <c r="H890" s="78"/>
      <c r="I890" s="78"/>
      <c r="J890" s="78"/>
      <c r="K890" s="78"/>
      <c r="L890" s="78"/>
      <c r="M890" s="78"/>
      <c r="N890" s="78"/>
      <c r="O890" s="95"/>
      <c r="P890" s="78"/>
      <c r="Q890" s="78"/>
    </row>
    <row r="891" spans="3:17" x14ac:dyDescent="0.2">
      <c r="C891" s="92"/>
      <c r="D891" s="94"/>
      <c r="E891" s="94"/>
      <c r="F891" s="78"/>
      <c r="G891" s="78"/>
      <c r="H891" s="78"/>
      <c r="I891" s="78"/>
      <c r="J891" s="78"/>
      <c r="K891" s="78"/>
      <c r="L891" s="78"/>
      <c r="M891" s="78"/>
      <c r="N891" s="78"/>
      <c r="O891" s="95"/>
      <c r="P891" s="78"/>
      <c r="Q891" s="78"/>
    </row>
    <row r="892" spans="3:17" x14ac:dyDescent="0.2">
      <c r="C892" s="92"/>
      <c r="D892" s="94"/>
      <c r="E892" s="94"/>
      <c r="F892" s="78"/>
      <c r="G892" s="78"/>
      <c r="H892" s="78"/>
      <c r="I892" s="78"/>
      <c r="J892" s="78"/>
      <c r="K892" s="78"/>
      <c r="L892" s="78"/>
      <c r="M892" s="78"/>
      <c r="N892" s="78"/>
      <c r="O892" s="95"/>
      <c r="P892" s="78"/>
      <c r="Q892" s="78"/>
    </row>
    <row r="893" spans="3:17" x14ac:dyDescent="0.2">
      <c r="C893" s="92"/>
      <c r="D893" s="94"/>
      <c r="E893" s="94"/>
      <c r="F893" s="78"/>
      <c r="G893" s="78"/>
      <c r="H893" s="78"/>
      <c r="I893" s="78"/>
      <c r="J893" s="78"/>
      <c r="K893" s="78"/>
      <c r="L893" s="78"/>
      <c r="M893" s="78"/>
      <c r="N893" s="78"/>
      <c r="O893" s="95"/>
      <c r="P893" s="78"/>
      <c r="Q893" s="78"/>
    </row>
    <row r="894" spans="3:17" x14ac:dyDescent="0.2">
      <c r="C894" s="92"/>
      <c r="D894" s="94"/>
      <c r="E894" s="94"/>
      <c r="F894" s="78"/>
      <c r="G894" s="78"/>
      <c r="H894" s="78"/>
      <c r="I894" s="78"/>
      <c r="J894" s="78"/>
      <c r="K894" s="78"/>
      <c r="L894" s="78"/>
      <c r="M894" s="78"/>
      <c r="N894" s="78"/>
      <c r="O894" s="95"/>
      <c r="P894" s="78"/>
      <c r="Q894" s="78"/>
    </row>
    <row r="895" spans="3:17" x14ac:dyDescent="0.2">
      <c r="C895" s="92"/>
      <c r="D895" s="94"/>
      <c r="E895" s="94"/>
      <c r="F895" s="78"/>
      <c r="G895" s="78"/>
      <c r="H895" s="78"/>
      <c r="I895" s="78"/>
      <c r="J895" s="78"/>
      <c r="K895" s="78"/>
      <c r="L895" s="78"/>
      <c r="M895" s="78"/>
      <c r="N895" s="78"/>
      <c r="O895" s="95"/>
      <c r="P895" s="78"/>
      <c r="Q895" s="78"/>
    </row>
    <row r="896" spans="3:17" x14ac:dyDescent="0.2">
      <c r="C896" s="92"/>
      <c r="D896" s="94"/>
      <c r="E896" s="94"/>
      <c r="F896" s="78"/>
      <c r="G896" s="78"/>
      <c r="H896" s="78"/>
      <c r="I896" s="78"/>
      <c r="J896" s="78"/>
      <c r="K896" s="78"/>
      <c r="L896" s="78"/>
      <c r="M896" s="78"/>
      <c r="N896" s="78"/>
      <c r="O896" s="95"/>
      <c r="P896" s="78"/>
      <c r="Q896" s="78"/>
    </row>
    <row r="897" spans="3:17" x14ac:dyDescent="0.2">
      <c r="C897" s="92"/>
      <c r="D897" s="94"/>
      <c r="E897" s="94"/>
      <c r="F897" s="78"/>
      <c r="G897" s="78"/>
      <c r="H897" s="78"/>
      <c r="I897" s="78"/>
      <c r="J897" s="78"/>
      <c r="K897" s="78"/>
      <c r="L897" s="78"/>
      <c r="M897" s="78"/>
      <c r="N897" s="78"/>
      <c r="O897" s="95"/>
      <c r="P897" s="78"/>
      <c r="Q897" s="78"/>
    </row>
    <row r="898" spans="3:17" x14ac:dyDescent="0.2">
      <c r="C898" s="92"/>
      <c r="D898" s="94"/>
      <c r="E898" s="94"/>
      <c r="F898" s="78"/>
      <c r="G898" s="78"/>
      <c r="H898" s="78"/>
      <c r="I898" s="78"/>
      <c r="J898" s="78"/>
      <c r="K898" s="78"/>
      <c r="L898" s="78"/>
      <c r="M898" s="78"/>
      <c r="N898" s="78"/>
      <c r="O898" s="95"/>
      <c r="P898" s="78"/>
      <c r="Q898" s="78"/>
    </row>
    <row r="899" spans="3:17" x14ac:dyDescent="0.2">
      <c r="C899" s="92"/>
      <c r="D899" s="94"/>
      <c r="E899" s="94"/>
      <c r="F899" s="78"/>
      <c r="G899" s="78"/>
      <c r="H899" s="78"/>
      <c r="I899" s="78"/>
      <c r="J899" s="78"/>
      <c r="K899" s="78"/>
      <c r="L899" s="78"/>
      <c r="M899" s="78"/>
      <c r="N899" s="78"/>
      <c r="O899" s="95"/>
      <c r="P899" s="78"/>
      <c r="Q899" s="78"/>
    </row>
    <row r="900" spans="3:17" x14ac:dyDescent="0.2">
      <c r="C900" s="92"/>
      <c r="D900" s="94"/>
      <c r="E900" s="94"/>
      <c r="F900" s="78"/>
      <c r="G900" s="78"/>
      <c r="H900" s="78"/>
      <c r="I900" s="78"/>
      <c r="J900" s="78"/>
      <c r="K900" s="78"/>
      <c r="L900" s="78"/>
      <c r="M900" s="78"/>
      <c r="N900" s="78"/>
      <c r="O900" s="95"/>
      <c r="P900" s="78"/>
      <c r="Q900" s="78"/>
    </row>
    <row r="901" spans="3:17" x14ac:dyDescent="0.2">
      <c r="C901" s="92"/>
      <c r="D901" s="94"/>
      <c r="E901" s="94"/>
      <c r="F901" s="78"/>
      <c r="G901" s="78"/>
      <c r="H901" s="78"/>
      <c r="I901" s="78"/>
      <c r="J901" s="78"/>
      <c r="K901" s="78"/>
      <c r="L901" s="78"/>
      <c r="M901" s="78"/>
      <c r="N901" s="78"/>
      <c r="O901" s="95"/>
      <c r="P901" s="78"/>
      <c r="Q901" s="78"/>
    </row>
    <row r="902" spans="3:17" x14ac:dyDescent="0.2">
      <c r="C902" s="92"/>
      <c r="D902" s="94"/>
      <c r="E902" s="94"/>
      <c r="F902" s="78"/>
      <c r="G902" s="78"/>
      <c r="H902" s="78"/>
      <c r="I902" s="78"/>
      <c r="J902" s="78"/>
      <c r="K902" s="78"/>
      <c r="L902" s="78"/>
      <c r="M902" s="78"/>
      <c r="N902" s="78"/>
      <c r="O902" s="95"/>
      <c r="P902" s="78"/>
      <c r="Q902" s="78"/>
    </row>
    <row r="903" spans="3:17" x14ac:dyDescent="0.2">
      <c r="C903" s="92"/>
      <c r="D903" s="94"/>
      <c r="E903" s="94"/>
      <c r="F903" s="78"/>
      <c r="G903" s="78"/>
      <c r="H903" s="78"/>
      <c r="I903" s="78"/>
      <c r="J903" s="78"/>
      <c r="K903" s="78"/>
      <c r="L903" s="78"/>
      <c r="M903" s="78"/>
      <c r="N903" s="78"/>
      <c r="O903" s="95"/>
      <c r="P903" s="78"/>
      <c r="Q903" s="78"/>
    </row>
    <row r="904" spans="3:17" x14ac:dyDescent="0.2">
      <c r="C904" s="92"/>
      <c r="D904" s="94"/>
      <c r="E904" s="94"/>
      <c r="F904" s="78"/>
      <c r="G904" s="78"/>
      <c r="H904" s="78"/>
      <c r="I904" s="78"/>
      <c r="J904" s="78"/>
      <c r="K904" s="78"/>
      <c r="L904" s="78"/>
      <c r="M904" s="78"/>
      <c r="N904" s="78"/>
      <c r="O904" s="95"/>
      <c r="P904" s="78"/>
      <c r="Q904" s="78"/>
    </row>
    <row r="905" spans="3:17" x14ac:dyDescent="0.2">
      <c r="C905" s="92"/>
      <c r="D905" s="94"/>
      <c r="E905" s="94"/>
      <c r="F905" s="78"/>
      <c r="G905" s="78"/>
      <c r="H905" s="78"/>
      <c r="I905" s="78"/>
      <c r="J905" s="78"/>
      <c r="K905" s="78"/>
      <c r="L905" s="78"/>
      <c r="M905" s="78"/>
      <c r="N905" s="78"/>
      <c r="O905" s="95"/>
      <c r="P905" s="78"/>
      <c r="Q905" s="78"/>
    </row>
    <row r="906" spans="3:17" x14ac:dyDescent="0.2">
      <c r="C906" s="92"/>
      <c r="D906" s="94"/>
      <c r="E906" s="94"/>
      <c r="F906" s="78"/>
      <c r="G906" s="78"/>
      <c r="H906" s="78"/>
      <c r="I906" s="78"/>
      <c r="J906" s="78"/>
      <c r="K906" s="78"/>
      <c r="L906" s="78"/>
      <c r="M906" s="78"/>
      <c r="N906" s="78"/>
      <c r="O906" s="95"/>
      <c r="P906" s="78"/>
      <c r="Q906" s="78"/>
    </row>
    <row r="907" spans="3:17" x14ac:dyDescent="0.2">
      <c r="C907" s="92"/>
      <c r="D907" s="94"/>
      <c r="E907" s="94"/>
      <c r="F907" s="78"/>
      <c r="G907" s="78"/>
      <c r="H907" s="78"/>
      <c r="I907" s="78"/>
      <c r="J907" s="78"/>
      <c r="K907" s="78"/>
      <c r="L907" s="78"/>
      <c r="M907" s="78"/>
      <c r="N907" s="78"/>
      <c r="O907" s="95"/>
      <c r="P907" s="78"/>
      <c r="Q907" s="78"/>
    </row>
    <row r="908" spans="3:17" x14ac:dyDescent="0.2">
      <c r="C908" s="92"/>
      <c r="D908" s="94"/>
      <c r="E908" s="94"/>
      <c r="F908" s="78"/>
      <c r="G908" s="78"/>
      <c r="H908" s="78"/>
      <c r="I908" s="78"/>
      <c r="J908" s="78"/>
      <c r="K908" s="78"/>
      <c r="L908" s="78"/>
      <c r="M908" s="78"/>
      <c r="N908" s="78"/>
      <c r="O908" s="95"/>
      <c r="P908" s="78"/>
      <c r="Q908" s="78"/>
    </row>
    <row r="909" spans="3:17" x14ac:dyDescent="0.2">
      <c r="C909" s="92"/>
      <c r="D909" s="94"/>
      <c r="E909" s="94"/>
      <c r="F909" s="78"/>
      <c r="G909" s="78"/>
      <c r="H909" s="78"/>
      <c r="I909" s="78"/>
      <c r="J909" s="78"/>
      <c r="K909" s="78"/>
      <c r="L909" s="78"/>
      <c r="M909" s="78"/>
      <c r="N909" s="78"/>
      <c r="O909" s="95"/>
      <c r="P909" s="78"/>
      <c r="Q909" s="78"/>
    </row>
    <row r="910" spans="3:17" x14ac:dyDescent="0.2">
      <c r="C910" s="92"/>
      <c r="D910" s="94"/>
      <c r="E910" s="94"/>
      <c r="F910" s="78"/>
      <c r="G910" s="78"/>
      <c r="H910" s="78"/>
      <c r="I910" s="78"/>
      <c r="J910" s="78"/>
      <c r="K910" s="78"/>
      <c r="L910" s="78"/>
      <c r="M910" s="78"/>
      <c r="N910" s="78"/>
      <c r="O910" s="95"/>
      <c r="P910" s="78"/>
      <c r="Q910" s="78"/>
    </row>
    <row r="911" spans="3:17" x14ac:dyDescent="0.2">
      <c r="C911" s="92"/>
      <c r="D911" s="94"/>
      <c r="E911" s="94"/>
      <c r="F911" s="78"/>
      <c r="G911" s="78"/>
      <c r="H911" s="78"/>
      <c r="I911" s="78"/>
      <c r="J911" s="78"/>
      <c r="K911" s="78"/>
      <c r="L911" s="78"/>
      <c r="M911" s="78"/>
      <c r="N911" s="78"/>
      <c r="O911" s="95"/>
      <c r="P911" s="78"/>
      <c r="Q911" s="78"/>
    </row>
    <row r="912" spans="3:17" x14ac:dyDescent="0.2">
      <c r="C912" s="92"/>
      <c r="D912" s="94"/>
      <c r="E912" s="94"/>
      <c r="F912" s="78"/>
      <c r="G912" s="78"/>
      <c r="H912" s="78"/>
      <c r="I912" s="78"/>
      <c r="J912" s="78"/>
      <c r="K912" s="78"/>
      <c r="L912" s="78"/>
      <c r="M912" s="78"/>
      <c r="N912" s="78"/>
      <c r="O912" s="95"/>
      <c r="P912" s="78"/>
      <c r="Q912" s="78"/>
    </row>
    <row r="913" spans="3:17" x14ac:dyDescent="0.2">
      <c r="C913" s="92"/>
      <c r="D913" s="94"/>
      <c r="E913" s="94"/>
      <c r="F913" s="78"/>
      <c r="G913" s="78"/>
      <c r="H913" s="78"/>
      <c r="I913" s="78"/>
      <c r="J913" s="78"/>
      <c r="K913" s="78"/>
      <c r="L913" s="78"/>
      <c r="M913" s="78"/>
      <c r="N913" s="78"/>
      <c r="O913" s="95"/>
      <c r="P913" s="78"/>
      <c r="Q913" s="78"/>
    </row>
    <row r="914" spans="3:17" x14ac:dyDescent="0.2">
      <c r="C914" s="92"/>
      <c r="D914" s="94"/>
      <c r="E914" s="94"/>
      <c r="F914" s="78"/>
      <c r="G914" s="78"/>
      <c r="H914" s="78"/>
      <c r="I914" s="78"/>
      <c r="J914" s="78"/>
      <c r="K914" s="78"/>
      <c r="L914" s="78"/>
      <c r="M914" s="78"/>
      <c r="N914" s="78"/>
      <c r="O914" s="95"/>
      <c r="P914" s="78"/>
      <c r="Q914" s="78"/>
    </row>
    <row r="915" spans="3:17" x14ac:dyDescent="0.2">
      <c r="C915" s="92"/>
      <c r="D915" s="94"/>
      <c r="E915" s="94"/>
      <c r="F915" s="78"/>
      <c r="G915" s="78"/>
      <c r="H915" s="78"/>
      <c r="I915" s="78"/>
      <c r="J915" s="78"/>
      <c r="K915" s="78"/>
      <c r="L915" s="78"/>
      <c r="M915" s="78"/>
      <c r="N915" s="78"/>
      <c r="O915" s="95"/>
      <c r="P915" s="78"/>
      <c r="Q915" s="78"/>
    </row>
    <row r="916" spans="3:17" x14ac:dyDescent="0.2">
      <c r="C916" s="92"/>
      <c r="D916" s="94"/>
      <c r="E916" s="94"/>
      <c r="F916" s="78"/>
      <c r="G916" s="78"/>
      <c r="H916" s="78"/>
      <c r="I916" s="78"/>
      <c r="J916" s="78"/>
      <c r="K916" s="78"/>
      <c r="L916" s="78"/>
      <c r="M916" s="78"/>
      <c r="N916" s="78"/>
      <c r="O916" s="95"/>
      <c r="P916" s="78"/>
      <c r="Q916" s="78"/>
    </row>
    <row r="917" spans="3:17" x14ac:dyDescent="0.2">
      <c r="C917" s="92"/>
      <c r="D917" s="94"/>
      <c r="E917" s="94"/>
      <c r="F917" s="78"/>
      <c r="G917" s="78"/>
      <c r="H917" s="78"/>
      <c r="I917" s="78"/>
      <c r="J917" s="78"/>
      <c r="K917" s="78"/>
      <c r="L917" s="78"/>
      <c r="M917" s="78"/>
      <c r="N917" s="78"/>
      <c r="O917" s="95"/>
      <c r="P917" s="78"/>
      <c r="Q917" s="78"/>
    </row>
    <row r="918" spans="3:17" x14ac:dyDescent="0.2">
      <c r="C918" s="92"/>
      <c r="D918" s="94"/>
      <c r="E918" s="94"/>
      <c r="F918" s="78"/>
      <c r="G918" s="78"/>
      <c r="H918" s="78"/>
      <c r="I918" s="78"/>
      <c r="J918" s="78"/>
      <c r="K918" s="78"/>
      <c r="L918" s="78"/>
      <c r="M918" s="78"/>
      <c r="N918" s="78"/>
      <c r="O918" s="95"/>
      <c r="P918" s="78"/>
      <c r="Q918" s="78"/>
    </row>
    <row r="919" spans="3:17" x14ac:dyDescent="0.2">
      <c r="C919" s="92"/>
      <c r="D919" s="94"/>
      <c r="E919" s="94"/>
      <c r="F919" s="78"/>
      <c r="G919" s="78"/>
      <c r="H919" s="78"/>
      <c r="I919" s="78"/>
      <c r="J919" s="78"/>
      <c r="K919" s="78"/>
      <c r="L919" s="78"/>
      <c r="M919" s="78"/>
      <c r="N919" s="78"/>
      <c r="O919" s="95"/>
      <c r="P919" s="78"/>
      <c r="Q919" s="78"/>
    </row>
    <row r="920" spans="3:17" x14ac:dyDescent="0.2">
      <c r="C920" s="92"/>
      <c r="D920" s="94"/>
      <c r="E920" s="94"/>
      <c r="F920" s="78"/>
      <c r="G920" s="78"/>
      <c r="H920" s="78"/>
      <c r="I920" s="78"/>
      <c r="J920" s="78"/>
      <c r="K920" s="78"/>
      <c r="L920" s="78"/>
      <c r="M920" s="78"/>
      <c r="N920" s="78"/>
      <c r="O920" s="95"/>
      <c r="P920" s="78"/>
      <c r="Q920" s="78"/>
    </row>
    <row r="921" spans="3:17" x14ac:dyDescent="0.2">
      <c r="C921" s="92"/>
      <c r="D921" s="94"/>
      <c r="E921" s="94"/>
      <c r="F921" s="78"/>
      <c r="G921" s="78"/>
      <c r="H921" s="78"/>
      <c r="I921" s="78"/>
      <c r="J921" s="78"/>
      <c r="K921" s="78"/>
      <c r="L921" s="78"/>
      <c r="M921" s="78"/>
      <c r="N921" s="78"/>
      <c r="O921" s="95"/>
      <c r="P921" s="78"/>
      <c r="Q921" s="78"/>
    </row>
    <row r="922" spans="3:17" x14ac:dyDescent="0.2">
      <c r="C922" s="92"/>
      <c r="D922" s="94"/>
      <c r="E922" s="94"/>
      <c r="F922" s="78"/>
      <c r="G922" s="78"/>
      <c r="H922" s="78"/>
      <c r="I922" s="78"/>
      <c r="J922" s="78"/>
      <c r="K922" s="78"/>
      <c r="L922" s="78"/>
      <c r="M922" s="78"/>
      <c r="N922" s="78"/>
      <c r="O922" s="95"/>
      <c r="P922" s="78"/>
      <c r="Q922" s="78"/>
    </row>
    <row r="923" spans="3:17" x14ac:dyDescent="0.2">
      <c r="C923" s="92"/>
      <c r="D923" s="94"/>
      <c r="E923" s="94"/>
      <c r="F923" s="78"/>
      <c r="G923" s="78"/>
      <c r="H923" s="78"/>
      <c r="I923" s="78"/>
      <c r="J923" s="78"/>
      <c r="K923" s="78"/>
      <c r="L923" s="78"/>
      <c r="M923" s="78"/>
      <c r="N923" s="78"/>
      <c r="O923" s="95"/>
      <c r="P923" s="78"/>
      <c r="Q923" s="78"/>
    </row>
    <row r="924" spans="3:17" x14ac:dyDescent="0.2">
      <c r="C924" s="92"/>
      <c r="D924" s="94"/>
      <c r="E924" s="94"/>
      <c r="F924" s="78"/>
      <c r="G924" s="78"/>
      <c r="H924" s="78"/>
      <c r="I924" s="78"/>
      <c r="J924" s="78"/>
      <c r="K924" s="78"/>
      <c r="L924" s="78"/>
      <c r="M924" s="78"/>
      <c r="N924" s="78"/>
      <c r="O924" s="95"/>
      <c r="P924" s="78"/>
      <c r="Q924" s="78"/>
    </row>
    <row r="925" spans="3:17" x14ac:dyDescent="0.2">
      <c r="C925" s="92"/>
      <c r="D925" s="94"/>
      <c r="E925" s="94"/>
      <c r="F925" s="78"/>
      <c r="G925" s="78"/>
      <c r="H925" s="78"/>
      <c r="I925" s="78"/>
      <c r="J925" s="78"/>
      <c r="K925" s="78"/>
      <c r="L925" s="78"/>
      <c r="M925" s="78"/>
      <c r="N925" s="78"/>
      <c r="O925" s="95"/>
      <c r="P925" s="78"/>
      <c r="Q925" s="78"/>
    </row>
    <row r="926" spans="3:17" x14ac:dyDescent="0.2">
      <c r="C926" s="92"/>
      <c r="D926" s="94"/>
      <c r="E926" s="94"/>
      <c r="F926" s="78"/>
      <c r="G926" s="78"/>
      <c r="H926" s="78"/>
      <c r="I926" s="78"/>
      <c r="J926" s="78"/>
      <c r="K926" s="78"/>
      <c r="L926" s="78"/>
      <c r="M926" s="78"/>
      <c r="N926" s="78"/>
      <c r="O926" s="95"/>
      <c r="P926" s="78"/>
      <c r="Q926" s="78"/>
    </row>
    <row r="927" spans="3:17" x14ac:dyDescent="0.2">
      <c r="C927" s="92"/>
      <c r="D927" s="94"/>
      <c r="E927" s="94"/>
      <c r="F927" s="78"/>
      <c r="G927" s="78"/>
      <c r="H927" s="78"/>
      <c r="I927" s="78"/>
      <c r="J927" s="78"/>
      <c r="K927" s="78"/>
      <c r="L927" s="78"/>
      <c r="M927" s="78"/>
      <c r="N927" s="78"/>
      <c r="O927" s="95"/>
      <c r="P927" s="78"/>
      <c r="Q927" s="78"/>
    </row>
    <row r="928" spans="3:17" x14ac:dyDescent="0.2">
      <c r="C928" s="92"/>
      <c r="D928" s="94"/>
      <c r="E928" s="94"/>
      <c r="F928" s="78"/>
      <c r="G928" s="78"/>
      <c r="H928" s="78"/>
      <c r="I928" s="78"/>
      <c r="J928" s="78"/>
      <c r="K928" s="78"/>
      <c r="L928" s="78"/>
      <c r="M928" s="78"/>
      <c r="N928" s="78"/>
      <c r="O928" s="95"/>
      <c r="P928" s="78"/>
      <c r="Q928" s="78"/>
    </row>
    <row r="929" spans="3:17" x14ac:dyDescent="0.2">
      <c r="C929" s="92"/>
      <c r="D929" s="94"/>
      <c r="E929" s="94"/>
      <c r="F929" s="78"/>
      <c r="G929" s="78"/>
      <c r="H929" s="78"/>
      <c r="I929" s="78"/>
      <c r="J929" s="78"/>
      <c r="K929" s="78"/>
      <c r="L929" s="78"/>
      <c r="M929" s="78"/>
      <c r="N929" s="78"/>
      <c r="O929" s="95"/>
      <c r="P929" s="78"/>
      <c r="Q929" s="78"/>
    </row>
    <row r="930" spans="3:17" x14ac:dyDescent="0.2">
      <c r="C930" s="92"/>
      <c r="D930" s="94"/>
      <c r="E930" s="94"/>
      <c r="F930" s="78"/>
      <c r="G930" s="78"/>
      <c r="H930" s="78"/>
      <c r="I930" s="78"/>
      <c r="J930" s="78"/>
      <c r="K930" s="78"/>
      <c r="L930" s="78"/>
      <c r="M930" s="78"/>
      <c r="N930" s="78"/>
      <c r="O930" s="95"/>
      <c r="P930" s="78"/>
      <c r="Q930" s="78"/>
    </row>
    <row r="931" spans="3:17" x14ac:dyDescent="0.2">
      <c r="C931" s="92"/>
      <c r="D931" s="94"/>
      <c r="E931" s="94"/>
      <c r="F931" s="78"/>
      <c r="G931" s="78"/>
      <c r="H931" s="78"/>
      <c r="I931" s="78"/>
      <c r="J931" s="78"/>
      <c r="K931" s="78"/>
      <c r="L931" s="78"/>
      <c r="M931" s="78"/>
      <c r="N931" s="78"/>
      <c r="O931" s="95"/>
      <c r="P931" s="78"/>
      <c r="Q931" s="78"/>
    </row>
    <row r="932" spans="3:17" x14ac:dyDescent="0.2">
      <c r="C932" s="92"/>
      <c r="D932" s="94"/>
      <c r="E932" s="94"/>
      <c r="F932" s="78"/>
      <c r="G932" s="78"/>
      <c r="H932" s="78"/>
      <c r="I932" s="78"/>
      <c r="J932" s="78"/>
      <c r="K932" s="78"/>
      <c r="L932" s="78"/>
      <c r="M932" s="78"/>
      <c r="N932" s="78"/>
      <c r="O932" s="95"/>
      <c r="P932" s="78"/>
      <c r="Q932" s="78"/>
    </row>
    <row r="933" spans="3:17" x14ac:dyDescent="0.2">
      <c r="C933" s="92"/>
      <c r="D933" s="94"/>
      <c r="E933" s="94"/>
      <c r="F933" s="78"/>
      <c r="G933" s="78"/>
      <c r="H933" s="78"/>
      <c r="I933" s="78"/>
      <c r="J933" s="78"/>
      <c r="K933" s="78"/>
      <c r="L933" s="78"/>
      <c r="M933" s="78"/>
      <c r="N933" s="78"/>
      <c r="O933" s="95"/>
      <c r="P933" s="78"/>
      <c r="Q933" s="78"/>
    </row>
    <row r="934" spans="3:17" x14ac:dyDescent="0.2">
      <c r="C934" s="92"/>
      <c r="D934" s="94"/>
      <c r="E934" s="94"/>
      <c r="F934" s="78"/>
      <c r="G934" s="78"/>
      <c r="H934" s="78"/>
      <c r="I934" s="78"/>
      <c r="J934" s="78"/>
      <c r="K934" s="78"/>
      <c r="L934" s="78"/>
      <c r="M934" s="78"/>
      <c r="N934" s="78"/>
      <c r="O934" s="95"/>
      <c r="P934" s="78"/>
      <c r="Q934" s="78"/>
    </row>
    <row r="935" spans="3:17" x14ac:dyDescent="0.2">
      <c r="C935" s="92"/>
      <c r="D935" s="94"/>
      <c r="E935" s="94"/>
      <c r="F935" s="78"/>
      <c r="G935" s="78"/>
      <c r="H935" s="78"/>
      <c r="I935" s="78"/>
      <c r="J935" s="78"/>
      <c r="K935" s="78"/>
      <c r="L935" s="78"/>
      <c r="M935" s="78"/>
      <c r="N935" s="78"/>
      <c r="O935" s="95"/>
      <c r="P935" s="78"/>
      <c r="Q935" s="78"/>
    </row>
    <row r="936" spans="3:17" x14ac:dyDescent="0.2">
      <c r="C936" s="92"/>
      <c r="D936" s="94"/>
      <c r="E936" s="94"/>
      <c r="F936" s="78"/>
      <c r="G936" s="78"/>
      <c r="H936" s="78"/>
      <c r="I936" s="78"/>
      <c r="J936" s="78"/>
      <c r="K936" s="78"/>
      <c r="L936" s="78"/>
      <c r="M936" s="78"/>
      <c r="N936" s="78"/>
      <c r="O936" s="95"/>
      <c r="P936" s="78"/>
      <c r="Q936" s="78"/>
    </row>
    <row r="937" spans="3:17" x14ac:dyDescent="0.2">
      <c r="C937" s="92"/>
      <c r="D937" s="94"/>
      <c r="E937" s="94"/>
      <c r="F937" s="78"/>
      <c r="G937" s="78"/>
      <c r="H937" s="78"/>
      <c r="I937" s="78"/>
      <c r="J937" s="78"/>
      <c r="K937" s="78"/>
      <c r="L937" s="78"/>
      <c r="M937" s="78"/>
      <c r="N937" s="78"/>
      <c r="O937" s="95"/>
      <c r="P937" s="78"/>
      <c r="Q937" s="78"/>
    </row>
    <row r="938" spans="3:17" x14ac:dyDescent="0.2">
      <c r="C938" s="92"/>
      <c r="D938" s="94"/>
      <c r="E938" s="94"/>
      <c r="F938" s="78"/>
      <c r="G938" s="78"/>
      <c r="H938" s="78"/>
      <c r="I938" s="78"/>
      <c r="J938" s="78"/>
      <c r="K938" s="78"/>
      <c r="L938" s="78"/>
      <c r="M938" s="78"/>
      <c r="N938" s="78"/>
      <c r="O938" s="95"/>
      <c r="P938" s="78"/>
      <c r="Q938" s="78"/>
    </row>
    <row r="939" spans="3:17" x14ac:dyDescent="0.2">
      <c r="C939" s="92"/>
      <c r="D939" s="94"/>
      <c r="E939" s="94"/>
      <c r="F939" s="78"/>
      <c r="G939" s="78"/>
      <c r="H939" s="78"/>
      <c r="I939" s="78"/>
      <c r="J939" s="78"/>
      <c r="K939" s="78"/>
      <c r="L939" s="78"/>
      <c r="M939" s="78"/>
      <c r="N939" s="78"/>
      <c r="O939" s="95"/>
      <c r="P939" s="78"/>
      <c r="Q939" s="78"/>
    </row>
    <row r="940" spans="3:17" x14ac:dyDescent="0.2">
      <c r="C940" s="92"/>
      <c r="D940" s="94"/>
      <c r="E940" s="94"/>
      <c r="F940" s="78"/>
      <c r="G940" s="78"/>
      <c r="H940" s="78"/>
      <c r="I940" s="78"/>
      <c r="J940" s="78"/>
      <c r="K940" s="78"/>
      <c r="L940" s="78"/>
      <c r="M940" s="78"/>
      <c r="N940" s="78"/>
      <c r="O940" s="95"/>
      <c r="P940" s="78"/>
      <c r="Q940" s="78"/>
    </row>
    <row r="941" spans="3:17" x14ac:dyDescent="0.2">
      <c r="C941" s="92"/>
      <c r="D941" s="94"/>
      <c r="E941" s="94"/>
      <c r="F941" s="78"/>
      <c r="G941" s="78"/>
      <c r="H941" s="78"/>
      <c r="I941" s="78"/>
      <c r="J941" s="78"/>
      <c r="K941" s="78"/>
      <c r="L941" s="78"/>
      <c r="M941" s="78"/>
      <c r="N941" s="78"/>
      <c r="O941" s="95"/>
      <c r="P941" s="78"/>
      <c r="Q941" s="78"/>
    </row>
    <row r="942" spans="3:17" x14ac:dyDescent="0.2">
      <c r="C942" s="92"/>
      <c r="D942" s="94"/>
      <c r="E942" s="94"/>
      <c r="F942" s="78"/>
      <c r="G942" s="78"/>
      <c r="H942" s="78"/>
      <c r="I942" s="78"/>
      <c r="J942" s="78"/>
      <c r="K942" s="78"/>
      <c r="L942" s="78"/>
      <c r="M942" s="78"/>
      <c r="N942" s="78"/>
      <c r="O942" s="95"/>
      <c r="P942" s="78"/>
      <c r="Q942" s="78"/>
    </row>
    <row r="943" spans="3:17" x14ac:dyDescent="0.2">
      <c r="C943" s="92"/>
      <c r="D943" s="94"/>
      <c r="E943" s="94"/>
      <c r="F943" s="78"/>
      <c r="G943" s="78"/>
      <c r="H943" s="78"/>
      <c r="I943" s="78"/>
      <c r="J943" s="78"/>
      <c r="K943" s="78"/>
      <c r="L943" s="78"/>
      <c r="M943" s="78"/>
      <c r="N943" s="78"/>
      <c r="O943" s="95"/>
      <c r="P943" s="78"/>
      <c r="Q943" s="78"/>
    </row>
    <row r="944" spans="3:17" x14ac:dyDescent="0.2">
      <c r="C944" s="92"/>
      <c r="D944" s="94"/>
      <c r="E944" s="94"/>
      <c r="F944" s="78"/>
      <c r="G944" s="78"/>
      <c r="H944" s="78"/>
      <c r="I944" s="78"/>
      <c r="J944" s="78"/>
      <c r="K944" s="78"/>
      <c r="L944" s="78"/>
      <c r="M944" s="78"/>
      <c r="N944" s="78"/>
      <c r="O944" s="95"/>
      <c r="P944" s="78"/>
      <c r="Q944" s="78"/>
    </row>
    <row r="945" spans="3:17" x14ac:dyDescent="0.2">
      <c r="C945" s="92"/>
      <c r="D945" s="94"/>
      <c r="E945" s="94"/>
      <c r="F945" s="78"/>
      <c r="G945" s="78"/>
      <c r="H945" s="78"/>
      <c r="I945" s="78"/>
      <c r="J945" s="78"/>
      <c r="K945" s="78"/>
      <c r="L945" s="78"/>
      <c r="M945" s="78"/>
      <c r="N945" s="78"/>
      <c r="O945" s="95"/>
      <c r="P945" s="78"/>
      <c r="Q945" s="78"/>
    </row>
    <row r="946" spans="3:17" x14ac:dyDescent="0.2">
      <c r="C946" s="92"/>
      <c r="D946" s="94"/>
      <c r="E946" s="94"/>
      <c r="F946" s="78"/>
      <c r="G946" s="78"/>
      <c r="H946" s="78"/>
      <c r="I946" s="78"/>
      <c r="J946" s="78"/>
      <c r="K946" s="78"/>
      <c r="L946" s="78"/>
      <c r="M946" s="78"/>
      <c r="N946" s="78"/>
      <c r="O946" s="95"/>
      <c r="P946" s="78"/>
      <c r="Q946" s="78"/>
    </row>
    <row r="947" spans="3:17" x14ac:dyDescent="0.2">
      <c r="C947" s="92"/>
      <c r="D947" s="94"/>
      <c r="E947" s="94"/>
      <c r="F947" s="78"/>
      <c r="G947" s="78"/>
      <c r="H947" s="78"/>
      <c r="I947" s="78"/>
      <c r="J947" s="78"/>
      <c r="K947" s="78"/>
      <c r="L947" s="78"/>
      <c r="M947" s="78"/>
      <c r="N947" s="78"/>
      <c r="O947" s="95"/>
      <c r="P947" s="78"/>
      <c r="Q947" s="78"/>
    </row>
    <row r="948" spans="3:17" x14ac:dyDescent="0.2">
      <c r="C948" s="92"/>
      <c r="D948" s="94"/>
      <c r="E948" s="94"/>
      <c r="F948" s="78"/>
      <c r="G948" s="78"/>
      <c r="H948" s="78"/>
      <c r="I948" s="78"/>
      <c r="J948" s="78"/>
      <c r="K948" s="78"/>
      <c r="L948" s="78"/>
      <c r="M948" s="78"/>
      <c r="N948" s="78"/>
      <c r="O948" s="95"/>
      <c r="P948" s="78"/>
      <c r="Q948" s="78"/>
    </row>
    <row r="949" spans="3:17" x14ac:dyDescent="0.2">
      <c r="C949" s="92"/>
      <c r="D949" s="94"/>
      <c r="E949" s="94"/>
      <c r="F949" s="78"/>
      <c r="G949" s="78"/>
      <c r="H949" s="78"/>
      <c r="I949" s="78"/>
      <c r="J949" s="78"/>
      <c r="K949" s="78"/>
      <c r="L949" s="78"/>
      <c r="M949" s="78"/>
      <c r="N949" s="78"/>
      <c r="O949" s="95"/>
      <c r="P949" s="78"/>
      <c r="Q949" s="78"/>
    </row>
    <row r="950" spans="3:17" x14ac:dyDescent="0.2">
      <c r="C950" s="92"/>
      <c r="D950" s="94"/>
      <c r="E950" s="94"/>
      <c r="F950" s="78"/>
      <c r="G950" s="78"/>
      <c r="H950" s="78"/>
      <c r="I950" s="78"/>
      <c r="J950" s="78"/>
      <c r="K950" s="78"/>
      <c r="L950" s="78"/>
      <c r="M950" s="78"/>
      <c r="N950" s="78"/>
      <c r="O950" s="95"/>
      <c r="P950" s="78"/>
      <c r="Q950" s="78"/>
    </row>
    <row r="951" spans="3:17" x14ac:dyDescent="0.2">
      <c r="C951" s="92"/>
      <c r="D951" s="94"/>
      <c r="E951" s="94"/>
      <c r="F951" s="78"/>
      <c r="G951" s="78"/>
      <c r="H951" s="78"/>
      <c r="I951" s="78"/>
      <c r="J951" s="78"/>
      <c r="K951" s="78"/>
      <c r="L951" s="78"/>
      <c r="M951" s="78"/>
      <c r="N951" s="78"/>
      <c r="O951" s="95"/>
      <c r="P951" s="78"/>
      <c r="Q951" s="78"/>
    </row>
    <row r="952" spans="3:17" x14ac:dyDescent="0.2">
      <c r="C952" s="92"/>
      <c r="D952" s="94"/>
      <c r="E952" s="94"/>
      <c r="F952" s="78"/>
      <c r="G952" s="78"/>
      <c r="H952" s="78"/>
      <c r="I952" s="78"/>
      <c r="J952" s="78"/>
      <c r="K952" s="78"/>
      <c r="L952" s="78"/>
      <c r="M952" s="78"/>
      <c r="N952" s="78"/>
      <c r="O952" s="95"/>
      <c r="P952" s="78"/>
      <c r="Q952" s="78"/>
    </row>
    <row r="953" spans="3:17" x14ac:dyDescent="0.2">
      <c r="C953" s="92"/>
      <c r="D953" s="94"/>
      <c r="E953" s="94"/>
      <c r="F953" s="78"/>
      <c r="G953" s="78"/>
      <c r="H953" s="78"/>
      <c r="I953" s="78"/>
      <c r="J953" s="78"/>
      <c r="K953" s="78"/>
      <c r="L953" s="78"/>
      <c r="M953" s="78"/>
      <c r="N953" s="78"/>
      <c r="O953" s="95"/>
      <c r="P953" s="78"/>
      <c r="Q953" s="78"/>
    </row>
    <row r="954" spans="3:17" x14ac:dyDescent="0.2">
      <c r="C954" s="92"/>
      <c r="D954" s="94"/>
      <c r="E954" s="94"/>
      <c r="F954" s="78"/>
      <c r="G954" s="78"/>
      <c r="H954" s="78"/>
      <c r="I954" s="78"/>
      <c r="J954" s="78"/>
      <c r="K954" s="78"/>
      <c r="L954" s="78"/>
      <c r="M954" s="78"/>
      <c r="N954" s="78"/>
      <c r="O954" s="95"/>
      <c r="P954" s="78"/>
      <c r="Q954" s="78"/>
    </row>
    <row r="955" spans="3:17" x14ac:dyDescent="0.2">
      <c r="C955" s="92"/>
      <c r="D955" s="94"/>
      <c r="E955" s="94"/>
      <c r="F955" s="78"/>
      <c r="G955" s="78"/>
      <c r="H955" s="78"/>
      <c r="I955" s="78"/>
      <c r="J955" s="78"/>
      <c r="K955" s="78"/>
      <c r="L955" s="78"/>
      <c r="M955" s="78"/>
      <c r="N955" s="78"/>
      <c r="O955" s="95"/>
      <c r="P955" s="78"/>
      <c r="Q955" s="78"/>
    </row>
    <row r="956" spans="3:17" x14ac:dyDescent="0.2">
      <c r="C956" s="92"/>
      <c r="D956" s="94"/>
      <c r="E956" s="94"/>
      <c r="F956" s="78"/>
      <c r="G956" s="78"/>
      <c r="H956" s="78"/>
      <c r="I956" s="78"/>
      <c r="J956" s="78"/>
      <c r="K956" s="78"/>
      <c r="L956" s="78"/>
      <c r="M956" s="78"/>
      <c r="N956" s="78"/>
      <c r="O956" s="95"/>
      <c r="P956" s="78"/>
      <c r="Q956" s="78"/>
    </row>
    <row r="957" spans="3:17" x14ac:dyDescent="0.2">
      <c r="C957" s="92"/>
      <c r="D957" s="94"/>
      <c r="E957" s="94"/>
      <c r="F957" s="78"/>
      <c r="G957" s="78"/>
      <c r="H957" s="78"/>
      <c r="I957" s="78"/>
      <c r="J957" s="78"/>
      <c r="K957" s="78"/>
      <c r="L957" s="78"/>
      <c r="M957" s="78"/>
      <c r="N957" s="78"/>
      <c r="O957" s="95"/>
      <c r="P957" s="78"/>
      <c r="Q957" s="78"/>
    </row>
    <row r="958" spans="3:17" x14ac:dyDescent="0.2">
      <c r="C958" s="92"/>
      <c r="D958" s="94"/>
      <c r="E958" s="94"/>
      <c r="F958" s="78"/>
      <c r="G958" s="78"/>
      <c r="H958" s="78"/>
      <c r="I958" s="78"/>
      <c r="J958" s="78"/>
      <c r="K958" s="78"/>
      <c r="L958" s="78"/>
      <c r="M958" s="78"/>
      <c r="N958" s="78"/>
      <c r="O958" s="95"/>
      <c r="P958" s="78"/>
      <c r="Q958" s="78"/>
    </row>
    <row r="959" spans="3:17" x14ac:dyDescent="0.2">
      <c r="C959" s="92"/>
      <c r="D959" s="94"/>
      <c r="E959" s="94"/>
      <c r="F959" s="78"/>
      <c r="G959" s="78"/>
      <c r="H959" s="78"/>
      <c r="I959" s="78"/>
      <c r="J959" s="78"/>
      <c r="K959" s="78"/>
      <c r="L959" s="78"/>
      <c r="M959" s="78"/>
      <c r="N959" s="78"/>
      <c r="O959" s="95"/>
      <c r="P959" s="78"/>
      <c r="Q959" s="78"/>
    </row>
    <row r="960" spans="3:17" x14ac:dyDescent="0.2">
      <c r="C960" s="92"/>
      <c r="D960" s="94"/>
      <c r="E960" s="94"/>
      <c r="F960" s="78"/>
      <c r="G960" s="78"/>
      <c r="H960" s="78"/>
      <c r="I960" s="78"/>
      <c r="J960" s="78"/>
      <c r="K960" s="78"/>
      <c r="L960" s="78"/>
      <c r="M960" s="78"/>
      <c r="N960" s="78"/>
      <c r="O960" s="95"/>
      <c r="P960" s="78"/>
      <c r="Q960" s="78"/>
    </row>
    <row r="961" spans="3:17" x14ac:dyDescent="0.2">
      <c r="C961" s="92"/>
      <c r="D961" s="94"/>
      <c r="E961" s="94"/>
      <c r="F961" s="78"/>
      <c r="G961" s="78"/>
      <c r="H961" s="78"/>
      <c r="I961" s="78"/>
      <c r="J961" s="78"/>
      <c r="K961" s="78"/>
      <c r="L961" s="78"/>
      <c r="M961" s="78"/>
      <c r="N961" s="78"/>
      <c r="O961" s="95"/>
      <c r="P961" s="78"/>
      <c r="Q961" s="78"/>
    </row>
    <row r="962" spans="3:17" x14ac:dyDescent="0.2">
      <c r="C962" s="92"/>
      <c r="D962" s="94"/>
      <c r="E962" s="94"/>
      <c r="F962" s="78"/>
      <c r="G962" s="78"/>
      <c r="H962" s="78"/>
      <c r="I962" s="78"/>
      <c r="J962" s="78"/>
      <c r="K962" s="78"/>
      <c r="L962" s="78"/>
      <c r="M962" s="78"/>
      <c r="N962" s="78"/>
      <c r="O962" s="95"/>
      <c r="P962" s="78"/>
      <c r="Q962" s="78"/>
    </row>
    <row r="963" spans="3:17" x14ac:dyDescent="0.2">
      <c r="C963" s="92"/>
      <c r="D963" s="94"/>
      <c r="E963" s="94"/>
      <c r="F963" s="78"/>
      <c r="G963" s="78"/>
      <c r="H963" s="78"/>
      <c r="I963" s="78"/>
      <c r="J963" s="78"/>
      <c r="K963" s="78"/>
      <c r="L963" s="78"/>
      <c r="M963" s="78"/>
      <c r="N963" s="78"/>
      <c r="O963" s="95"/>
      <c r="P963" s="78"/>
      <c r="Q963" s="78"/>
    </row>
    <row r="964" spans="3:17" x14ac:dyDescent="0.2">
      <c r="C964" s="92"/>
      <c r="D964" s="94"/>
      <c r="E964" s="94"/>
      <c r="F964" s="78"/>
      <c r="G964" s="78"/>
      <c r="H964" s="78"/>
      <c r="I964" s="78"/>
      <c r="J964" s="78"/>
      <c r="K964" s="78"/>
      <c r="L964" s="78"/>
      <c r="M964" s="78"/>
      <c r="N964" s="78"/>
      <c r="O964" s="95"/>
      <c r="P964" s="78"/>
      <c r="Q964" s="78"/>
    </row>
    <row r="965" spans="3:17" x14ac:dyDescent="0.2">
      <c r="C965" s="92"/>
      <c r="D965" s="94"/>
      <c r="E965" s="94"/>
      <c r="F965" s="78"/>
      <c r="G965" s="78"/>
      <c r="H965" s="78"/>
      <c r="I965" s="78"/>
      <c r="J965" s="78"/>
      <c r="K965" s="78"/>
      <c r="L965" s="78"/>
      <c r="M965" s="78"/>
      <c r="N965" s="78"/>
      <c r="O965" s="95"/>
      <c r="P965" s="78"/>
      <c r="Q965" s="78"/>
    </row>
    <row r="966" spans="3:17" x14ac:dyDescent="0.2">
      <c r="C966" s="92"/>
      <c r="D966" s="94"/>
      <c r="E966" s="94"/>
      <c r="F966" s="78"/>
      <c r="G966" s="78"/>
      <c r="H966" s="78"/>
      <c r="I966" s="78"/>
      <c r="J966" s="78"/>
      <c r="K966" s="78"/>
      <c r="L966" s="78"/>
      <c r="M966" s="78"/>
      <c r="N966" s="78"/>
      <c r="O966" s="95"/>
      <c r="P966" s="78"/>
      <c r="Q966" s="78"/>
    </row>
    <row r="967" spans="3:17" x14ac:dyDescent="0.2">
      <c r="C967" s="92"/>
      <c r="D967" s="94"/>
      <c r="E967" s="94"/>
      <c r="F967" s="78"/>
      <c r="G967" s="78"/>
      <c r="H967" s="78"/>
      <c r="I967" s="78"/>
      <c r="J967" s="78"/>
      <c r="K967" s="78"/>
      <c r="L967" s="78"/>
      <c r="M967" s="78"/>
      <c r="N967" s="78"/>
      <c r="O967" s="95"/>
      <c r="P967" s="78"/>
      <c r="Q967" s="78"/>
    </row>
    <row r="968" spans="3:17" x14ac:dyDescent="0.2">
      <c r="C968" s="92"/>
      <c r="D968" s="94"/>
      <c r="E968" s="94"/>
      <c r="F968" s="78"/>
      <c r="G968" s="78"/>
      <c r="H968" s="78"/>
      <c r="I968" s="78"/>
      <c r="J968" s="78"/>
      <c r="K968" s="78"/>
      <c r="L968" s="78"/>
      <c r="M968" s="78"/>
      <c r="N968" s="78"/>
      <c r="O968" s="95"/>
      <c r="P968" s="78"/>
      <c r="Q968" s="78"/>
    </row>
    <row r="969" spans="3:17" x14ac:dyDescent="0.2">
      <c r="C969" s="92"/>
      <c r="D969" s="94"/>
      <c r="E969" s="94"/>
      <c r="F969" s="78"/>
      <c r="G969" s="78"/>
      <c r="H969" s="78"/>
      <c r="I969" s="78"/>
      <c r="J969" s="78"/>
      <c r="K969" s="78"/>
      <c r="L969" s="78"/>
      <c r="M969" s="78"/>
      <c r="N969" s="78"/>
      <c r="O969" s="95"/>
      <c r="P969" s="78"/>
      <c r="Q969" s="78"/>
    </row>
    <row r="970" spans="3:17" x14ac:dyDescent="0.2">
      <c r="C970" s="92"/>
      <c r="D970" s="94"/>
      <c r="E970" s="94"/>
      <c r="F970" s="78"/>
      <c r="G970" s="78"/>
      <c r="H970" s="78"/>
      <c r="I970" s="78"/>
      <c r="J970" s="78"/>
      <c r="K970" s="78"/>
      <c r="L970" s="78"/>
      <c r="M970" s="78"/>
      <c r="N970" s="78"/>
      <c r="O970" s="95"/>
      <c r="P970" s="78"/>
      <c r="Q970" s="78"/>
    </row>
    <row r="971" spans="3:17" x14ac:dyDescent="0.2">
      <c r="C971" s="92"/>
      <c r="D971" s="94"/>
      <c r="E971" s="94"/>
      <c r="F971" s="78"/>
      <c r="G971" s="78"/>
      <c r="H971" s="78"/>
      <c r="I971" s="78"/>
      <c r="J971" s="78"/>
      <c r="K971" s="78"/>
      <c r="L971" s="78"/>
      <c r="M971" s="78"/>
      <c r="N971" s="78"/>
      <c r="O971" s="95"/>
      <c r="P971" s="78"/>
      <c r="Q971" s="78"/>
    </row>
    <row r="972" spans="3:17" x14ac:dyDescent="0.2">
      <c r="C972" s="92"/>
      <c r="D972" s="94"/>
      <c r="E972" s="94"/>
      <c r="F972" s="78"/>
      <c r="G972" s="78"/>
      <c r="H972" s="78"/>
      <c r="I972" s="78"/>
      <c r="J972" s="78"/>
      <c r="K972" s="78"/>
      <c r="L972" s="78"/>
      <c r="M972" s="78"/>
      <c r="N972" s="78"/>
      <c r="O972" s="95"/>
      <c r="P972" s="78"/>
      <c r="Q972" s="78"/>
    </row>
    <row r="973" spans="3:17" x14ac:dyDescent="0.2">
      <c r="C973" s="92"/>
      <c r="D973" s="94"/>
      <c r="E973" s="94"/>
      <c r="F973" s="78"/>
      <c r="G973" s="78"/>
      <c r="H973" s="78"/>
      <c r="I973" s="78"/>
      <c r="J973" s="78"/>
      <c r="K973" s="78"/>
      <c r="L973" s="78"/>
      <c r="M973" s="78"/>
      <c r="N973" s="78"/>
      <c r="O973" s="95"/>
      <c r="P973" s="78"/>
      <c r="Q973" s="78"/>
    </row>
    <row r="974" spans="3:17" x14ac:dyDescent="0.2">
      <c r="C974" s="92"/>
      <c r="D974" s="94"/>
      <c r="E974" s="94"/>
      <c r="F974" s="78"/>
      <c r="G974" s="78"/>
      <c r="H974" s="78"/>
      <c r="I974" s="78"/>
      <c r="J974" s="78"/>
      <c r="K974" s="78"/>
      <c r="L974" s="78"/>
      <c r="M974" s="78"/>
      <c r="N974" s="78"/>
      <c r="O974" s="95"/>
      <c r="P974" s="78"/>
      <c r="Q974" s="78"/>
    </row>
    <row r="975" spans="3:17" x14ac:dyDescent="0.2">
      <c r="C975" s="92"/>
      <c r="D975" s="94"/>
      <c r="E975" s="94"/>
      <c r="F975" s="78"/>
      <c r="G975" s="78"/>
      <c r="H975" s="78"/>
      <c r="I975" s="78"/>
      <c r="J975" s="78"/>
      <c r="K975" s="78"/>
      <c r="L975" s="78"/>
      <c r="M975" s="78"/>
      <c r="N975" s="78"/>
      <c r="O975" s="95"/>
      <c r="P975" s="78"/>
      <c r="Q975" s="78"/>
    </row>
    <row r="976" spans="3:17" x14ac:dyDescent="0.2">
      <c r="C976" s="92"/>
      <c r="D976" s="94"/>
      <c r="E976" s="94"/>
      <c r="F976" s="78"/>
      <c r="G976" s="78"/>
      <c r="H976" s="78"/>
      <c r="I976" s="78"/>
      <c r="J976" s="78"/>
      <c r="K976" s="78"/>
      <c r="L976" s="78"/>
      <c r="M976" s="78"/>
      <c r="N976" s="78"/>
      <c r="O976" s="95"/>
      <c r="P976" s="78"/>
      <c r="Q976" s="78"/>
    </row>
    <row r="977" spans="3:17" x14ac:dyDescent="0.2">
      <c r="C977" s="92"/>
      <c r="D977" s="94"/>
      <c r="E977" s="94"/>
      <c r="F977" s="78"/>
      <c r="G977" s="78"/>
      <c r="H977" s="78"/>
      <c r="I977" s="78"/>
      <c r="J977" s="78"/>
      <c r="K977" s="78"/>
      <c r="L977" s="78"/>
      <c r="M977" s="78"/>
      <c r="N977" s="78"/>
      <c r="O977" s="95"/>
      <c r="P977" s="78"/>
      <c r="Q977" s="78"/>
    </row>
    <row r="978" spans="3:17" x14ac:dyDescent="0.2">
      <c r="C978" s="92"/>
      <c r="D978" s="94"/>
      <c r="E978" s="94"/>
      <c r="F978" s="78"/>
      <c r="G978" s="78"/>
      <c r="H978" s="78"/>
      <c r="I978" s="78"/>
      <c r="J978" s="78"/>
      <c r="K978" s="78"/>
      <c r="L978" s="78"/>
      <c r="M978" s="78"/>
      <c r="N978" s="78"/>
      <c r="O978" s="95"/>
      <c r="P978" s="78"/>
      <c r="Q978" s="78"/>
    </row>
    <row r="979" spans="3:17" x14ac:dyDescent="0.2">
      <c r="C979" s="92"/>
      <c r="D979" s="94"/>
      <c r="E979" s="94"/>
      <c r="F979" s="78"/>
      <c r="G979" s="78"/>
      <c r="H979" s="78"/>
      <c r="I979" s="78"/>
      <c r="J979" s="78"/>
      <c r="K979" s="78"/>
      <c r="L979" s="78"/>
      <c r="M979" s="78"/>
      <c r="N979" s="78"/>
      <c r="O979" s="95"/>
      <c r="P979" s="78"/>
      <c r="Q979" s="78"/>
    </row>
    <row r="980" spans="3:17" x14ac:dyDescent="0.2">
      <c r="C980" s="92"/>
      <c r="D980" s="94"/>
      <c r="E980" s="94"/>
      <c r="F980" s="78"/>
      <c r="G980" s="78"/>
      <c r="H980" s="78"/>
      <c r="I980" s="78"/>
      <c r="J980" s="78"/>
      <c r="K980" s="78"/>
      <c r="L980" s="78"/>
      <c r="M980" s="78"/>
      <c r="N980" s="78"/>
      <c r="O980" s="95"/>
      <c r="P980" s="78"/>
      <c r="Q980" s="78"/>
    </row>
    <row r="981" spans="3:17" x14ac:dyDescent="0.2">
      <c r="C981" s="92"/>
      <c r="D981" s="94"/>
      <c r="E981" s="94"/>
      <c r="F981" s="78"/>
      <c r="G981" s="78"/>
      <c r="H981" s="78"/>
      <c r="I981" s="78"/>
      <c r="J981" s="78"/>
      <c r="K981" s="78"/>
      <c r="L981" s="78"/>
      <c r="M981" s="78"/>
      <c r="N981" s="78"/>
      <c r="O981" s="95"/>
      <c r="P981" s="78"/>
      <c r="Q981" s="78"/>
    </row>
    <row r="982" spans="3:17" x14ac:dyDescent="0.2">
      <c r="C982" s="92"/>
      <c r="D982" s="94"/>
      <c r="E982" s="94"/>
      <c r="F982" s="78"/>
      <c r="G982" s="78"/>
      <c r="H982" s="78"/>
      <c r="I982" s="78"/>
      <c r="J982" s="78"/>
      <c r="K982" s="78"/>
      <c r="L982" s="78"/>
      <c r="M982" s="78"/>
      <c r="N982" s="78"/>
      <c r="O982" s="95"/>
      <c r="P982" s="78"/>
      <c r="Q982" s="78"/>
    </row>
    <row r="983" spans="3:17" x14ac:dyDescent="0.2">
      <c r="C983" s="92"/>
      <c r="D983" s="94"/>
      <c r="E983" s="94"/>
      <c r="F983" s="78"/>
      <c r="G983" s="78"/>
      <c r="H983" s="78"/>
      <c r="I983" s="78"/>
      <c r="J983" s="78"/>
      <c r="K983" s="78"/>
      <c r="L983" s="78"/>
      <c r="M983" s="78"/>
      <c r="N983" s="78"/>
      <c r="O983" s="95"/>
      <c r="P983" s="78"/>
      <c r="Q983" s="78"/>
    </row>
    <row r="984" spans="3:17" x14ac:dyDescent="0.2">
      <c r="C984" s="92"/>
      <c r="D984" s="94"/>
      <c r="E984" s="94"/>
      <c r="F984" s="78"/>
      <c r="G984" s="78"/>
      <c r="H984" s="78"/>
      <c r="I984" s="78"/>
      <c r="J984" s="78"/>
      <c r="K984" s="78"/>
      <c r="L984" s="78"/>
      <c r="M984" s="78"/>
      <c r="N984" s="78"/>
      <c r="O984" s="95"/>
      <c r="P984" s="78"/>
      <c r="Q984" s="78"/>
    </row>
    <row r="985" spans="3:17" x14ac:dyDescent="0.2">
      <c r="C985" s="92"/>
      <c r="D985" s="94"/>
      <c r="E985" s="94"/>
      <c r="F985" s="78"/>
      <c r="G985" s="78"/>
      <c r="H985" s="78"/>
      <c r="I985" s="78"/>
      <c r="J985" s="78"/>
      <c r="K985" s="78"/>
      <c r="L985" s="78"/>
      <c r="M985" s="78"/>
      <c r="N985" s="78"/>
      <c r="O985" s="95"/>
      <c r="P985" s="78"/>
      <c r="Q985" s="78"/>
    </row>
    <row r="986" spans="3:17" x14ac:dyDescent="0.2">
      <c r="C986" s="92"/>
      <c r="D986" s="94"/>
      <c r="E986" s="94"/>
      <c r="F986" s="78"/>
      <c r="G986" s="78"/>
      <c r="H986" s="78"/>
      <c r="I986" s="78"/>
      <c r="J986" s="78"/>
      <c r="K986" s="78"/>
      <c r="L986" s="78"/>
      <c r="M986" s="78"/>
      <c r="N986" s="78"/>
      <c r="O986" s="95"/>
      <c r="P986" s="78"/>
      <c r="Q986" s="78"/>
    </row>
    <row r="987" spans="3:17" x14ac:dyDescent="0.2">
      <c r="C987" s="92"/>
      <c r="D987" s="94"/>
      <c r="E987" s="94"/>
      <c r="F987" s="78"/>
      <c r="G987" s="78"/>
      <c r="H987" s="78"/>
      <c r="I987" s="78"/>
      <c r="J987" s="78"/>
      <c r="K987" s="78"/>
      <c r="L987" s="78"/>
      <c r="M987" s="78"/>
      <c r="N987" s="78"/>
      <c r="O987" s="95"/>
      <c r="P987" s="78"/>
      <c r="Q987" s="78"/>
    </row>
    <row r="988" spans="3:17" x14ac:dyDescent="0.2">
      <c r="C988" s="92"/>
      <c r="D988" s="94"/>
      <c r="E988" s="94"/>
      <c r="F988" s="78"/>
      <c r="G988" s="78"/>
      <c r="H988" s="78"/>
      <c r="I988" s="78"/>
      <c r="J988" s="78"/>
      <c r="K988" s="78"/>
      <c r="L988" s="78"/>
      <c r="M988" s="78"/>
      <c r="N988" s="78"/>
      <c r="O988" s="95"/>
      <c r="P988" s="78"/>
      <c r="Q988" s="78"/>
    </row>
    <row r="989" spans="3:17" x14ac:dyDescent="0.2">
      <c r="C989" s="92"/>
      <c r="D989" s="94"/>
      <c r="E989" s="94"/>
      <c r="F989" s="78"/>
      <c r="G989" s="78"/>
      <c r="H989" s="78"/>
      <c r="I989" s="78"/>
      <c r="J989" s="78"/>
      <c r="K989" s="78"/>
      <c r="L989" s="78"/>
      <c r="M989" s="78"/>
      <c r="N989" s="78"/>
      <c r="O989" s="95"/>
      <c r="P989" s="78"/>
      <c r="Q989" s="78"/>
    </row>
    <row r="990" spans="3:17" x14ac:dyDescent="0.2">
      <c r="C990" s="92"/>
      <c r="D990" s="94"/>
      <c r="E990" s="94"/>
      <c r="F990" s="78"/>
      <c r="G990" s="78"/>
      <c r="H990" s="78"/>
      <c r="I990" s="78"/>
      <c r="J990" s="78"/>
      <c r="K990" s="78"/>
      <c r="L990" s="78"/>
      <c r="M990" s="78"/>
      <c r="N990" s="78"/>
      <c r="O990" s="95"/>
      <c r="P990" s="78"/>
      <c r="Q990" s="78"/>
    </row>
    <row r="991" spans="3:17" x14ac:dyDescent="0.2">
      <c r="C991" s="92"/>
      <c r="D991" s="94"/>
      <c r="E991" s="94"/>
      <c r="F991" s="78"/>
      <c r="G991" s="78"/>
      <c r="H991" s="78"/>
      <c r="I991" s="78"/>
      <c r="J991" s="78"/>
      <c r="K991" s="78"/>
      <c r="L991" s="78"/>
      <c r="M991" s="78"/>
      <c r="N991" s="78"/>
      <c r="O991" s="95"/>
      <c r="P991" s="78"/>
      <c r="Q991" s="78"/>
    </row>
    <row r="992" spans="3:17" x14ac:dyDescent="0.2">
      <c r="C992" s="92"/>
      <c r="D992" s="94"/>
      <c r="E992" s="94"/>
      <c r="F992" s="78"/>
      <c r="G992" s="78"/>
      <c r="H992" s="78"/>
      <c r="I992" s="78"/>
      <c r="J992" s="78"/>
      <c r="K992" s="78"/>
      <c r="L992" s="78"/>
      <c r="M992" s="78"/>
      <c r="N992" s="78"/>
      <c r="O992" s="95"/>
      <c r="P992" s="78"/>
      <c r="Q992" s="78"/>
    </row>
    <row r="993" spans="3:17" x14ac:dyDescent="0.2">
      <c r="C993" s="92"/>
      <c r="D993" s="94"/>
      <c r="E993" s="94"/>
      <c r="F993" s="78"/>
      <c r="G993" s="78"/>
      <c r="H993" s="78"/>
      <c r="I993" s="78"/>
      <c r="J993" s="78"/>
      <c r="K993" s="78"/>
      <c r="L993" s="78"/>
      <c r="M993" s="78"/>
      <c r="N993" s="78"/>
      <c r="O993" s="95"/>
      <c r="P993" s="78"/>
      <c r="Q993" s="78"/>
    </row>
    <row r="994" spans="3:17" x14ac:dyDescent="0.2">
      <c r="C994" s="92"/>
      <c r="D994" s="94"/>
      <c r="E994" s="94"/>
      <c r="F994" s="78"/>
      <c r="G994" s="78"/>
      <c r="H994" s="78"/>
      <c r="I994" s="78"/>
      <c r="J994" s="78"/>
      <c r="K994" s="78"/>
      <c r="L994" s="78"/>
      <c r="M994" s="78"/>
      <c r="N994" s="78"/>
      <c r="O994" s="95"/>
      <c r="P994" s="78"/>
      <c r="Q994" s="78"/>
    </row>
    <row r="995" spans="3:17" x14ac:dyDescent="0.2">
      <c r="C995" s="92"/>
      <c r="D995" s="94"/>
      <c r="E995" s="94"/>
      <c r="F995" s="78"/>
      <c r="G995" s="78"/>
      <c r="H995" s="78"/>
      <c r="I995" s="78"/>
      <c r="J995" s="78"/>
      <c r="K995" s="78"/>
      <c r="L995" s="78"/>
      <c r="M995" s="78"/>
      <c r="N995" s="78"/>
      <c r="O995" s="95"/>
      <c r="P995" s="78"/>
      <c r="Q995" s="78"/>
    </row>
    <row r="996" spans="3:17" x14ac:dyDescent="0.2">
      <c r="C996" s="92"/>
      <c r="D996" s="94"/>
      <c r="E996" s="94"/>
      <c r="F996" s="78"/>
      <c r="G996" s="78"/>
      <c r="H996" s="78"/>
      <c r="I996" s="78"/>
      <c r="J996" s="78"/>
      <c r="K996" s="78"/>
      <c r="L996" s="78"/>
      <c r="M996" s="78"/>
      <c r="N996" s="78"/>
      <c r="O996" s="95"/>
      <c r="P996" s="78"/>
      <c r="Q996" s="78"/>
    </row>
    <row r="997" spans="3:17" x14ac:dyDescent="0.2">
      <c r="C997" s="92"/>
      <c r="D997" s="94"/>
      <c r="E997" s="94"/>
      <c r="F997" s="78"/>
      <c r="G997" s="78"/>
      <c r="H997" s="78"/>
      <c r="I997" s="78"/>
      <c r="J997" s="78"/>
      <c r="K997" s="78"/>
      <c r="L997" s="78"/>
      <c r="M997" s="78"/>
      <c r="N997" s="78"/>
      <c r="O997" s="95"/>
      <c r="P997" s="78"/>
      <c r="Q997" s="78"/>
    </row>
    <row r="998" spans="3:17" x14ac:dyDescent="0.2">
      <c r="C998" s="92"/>
      <c r="D998" s="94"/>
      <c r="E998" s="94"/>
      <c r="F998" s="78"/>
      <c r="G998" s="78"/>
      <c r="H998" s="78"/>
      <c r="I998" s="78"/>
      <c r="J998" s="78"/>
      <c r="K998" s="78"/>
      <c r="L998" s="78"/>
      <c r="M998" s="78"/>
      <c r="N998" s="78"/>
      <c r="O998" s="95"/>
      <c r="P998" s="78"/>
      <c r="Q998" s="78"/>
    </row>
    <row r="999" spans="3:17" x14ac:dyDescent="0.2">
      <c r="C999" s="92"/>
      <c r="D999" s="94"/>
      <c r="E999" s="94"/>
      <c r="F999" s="78"/>
      <c r="G999" s="78"/>
      <c r="H999" s="78"/>
      <c r="I999" s="78"/>
      <c r="J999" s="78"/>
      <c r="K999" s="78"/>
      <c r="L999" s="78"/>
      <c r="M999" s="78"/>
      <c r="N999" s="78"/>
      <c r="O999" s="95"/>
      <c r="P999" s="78"/>
      <c r="Q999" s="78"/>
    </row>
    <row r="1000" spans="3:17" x14ac:dyDescent="0.2">
      <c r="C1000" s="92"/>
      <c r="D1000" s="94"/>
      <c r="E1000" s="94"/>
      <c r="F1000" s="78"/>
      <c r="G1000" s="78"/>
      <c r="H1000" s="78"/>
      <c r="I1000" s="78"/>
      <c r="J1000" s="78"/>
      <c r="K1000" s="78"/>
      <c r="L1000" s="78"/>
      <c r="M1000" s="78"/>
      <c r="N1000" s="78"/>
      <c r="O1000" s="95"/>
      <c r="P1000" s="78"/>
      <c r="Q1000" s="78"/>
    </row>
    <row r="1001" spans="3:17" x14ac:dyDescent="0.2">
      <c r="C1001" s="92"/>
      <c r="D1001" s="94"/>
      <c r="E1001" s="94"/>
      <c r="F1001" s="78"/>
      <c r="G1001" s="78"/>
      <c r="H1001" s="78"/>
      <c r="I1001" s="78"/>
      <c r="J1001" s="78"/>
      <c r="K1001" s="78"/>
      <c r="L1001" s="78"/>
      <c r="M1001" s="78"/>
      <c r="N1001" s="78"/>
      <c r="O1001" s="95"/>
      <c r="P1001" s="78"/>
      <c r="Q1001" s="78"/>
    </row>
    <row r="1002" spans="3:17" x14ac:dyDescent="0.2">
      <c r="C1002" s="92"/>
      <c r="D1002" s="94"/>
      <c r="E1002" s="94"/>
      <c r="F1002" s="78"/>
      <c r="G1002" s="78"/>
      <c r="H1002" s="78"/>
      <c r="I1002" s="78"/>
      <c r="J1002" s="78"/>
      <c r="K1002" s="78"/>
      <c r="L1002" s="78"/>
      <c r="M1002" s="78"/>
      <c r="N1002" s="78"/>
      <c r="O1002" s="95"/>
      <c r="P1002" s="78"/>
      <c r="Q1002" s="78"/>
    </row>
    <row r="1003" spans="3:17" x14ac:dyDescent="0.2">
      <c r="C1003" s="92"/>
      <c r="D1003" s="94"/>
      <c r="E1003" s="94"/>
      <c r="F1003" s="78"/>
      <c r="G1003" s="78"/>
      <c r="H1003" s="78"/>
      <c r="I1003" s="78"/>
      <c r="J1003" s="78"/>
      <c r="K1003" s="78"/>
      <c r="L1003" s="78"/>
      <c r="M1003" s="78"/>
      <c r="N1003" s="78"/>
      <c r="O1003" s="95"/>
      <c r="P1003" s="78"/>
      <c r="Q1003" s="78"/>
    </row>
    <row r="1004" spans="3:17" x14ac:dyDescent="0.2">
      <c r="C1004" s="92"/>
      <c r="D1004" s="94"/>
      <c r="E1004" s="94"/>
      <c r="F1004" s="78"/>
      <c r="G1004" s="78"/>
      <c r="H1004" s="78"/>
      <c r="I1004" s="78"/>
      <c r="J1004" s="78"/>
      <c r="K1004" s="78"/>
      <c r="L1004" s="78"/>
      <c r="M1004" s="78"/>
      <c r="N1004" s="78"/>
      <c r="O1004" s="95"/>
      <c r="P1004" s="78"/>
      <c r="Q1004" s="78"/>
    </row>
    <row r="1005" spans="3:17" x14ac:dyDescent="0.2">
      <c r="C1005" s="92"/>
      <c r="D1005" s="94"/>
      <c r="E1005" s="94"/>
      <c r="F1005" s="78"/>
      <c r="G1005" s="78"/>
      <c r="H1005" s="78"/>
      <c r="I1005" s="78"/>
      <c r="J1005" s="78"/>
      <c r="K1005" s="78"/>
      <c r="L1005" s="78"/>
      <c r="M1005" s="78"/>
      <c r="N1005" s="78"/>
      <c r="O1005" s="95"/>
      <c r="P1005" s="78"/>
      <c r="Q1005" s="78"/>
    </row>
    <row r="1006" spans="3:17" x14ac:dyDescent="0.2">
      <c r="C1006" s="92"/>
      <c r="D1006" s="94"/>
      <c r="E1006" s="94"/>
      <c r="F1006" s="78"/>
      <c r="G1006" s="78"/>
      <c r="H1006" s="78"/>
      <c r="I1006" s="78"/>
      <c r="J1006" s="78"/>
      <c r="K1006" s="78"/>
      <c r="L1006" s="78"/>
      <c r="M1006" s="78"/>
      <c r="N1006" s="78"/>
      <c r="O1006" s="95"/>
      <c r="P1006" s="78"/>
      <c r="Q1006" s="78"/>
    </row>
    <row r="1007" spans="3:17" x14ac:dyDescent="0.2">
      <c r="C1007" s="92"/>
      <c r="D1007" s="94"/>
      <c r="E1007" s="94"/>
      <c r="F1007" s="78"/>
      <c r="G1007" s="78"/>
      <c r="H1007" s="78"/>
      <c r="I1007" s="78"/>
      <c r="J1007" s="78"/>
      <c r="K1007" s="78"/>
      <c r="L1007" s="78"/>
      <c r="M1007" s="78"/>
      <c r="N1007" s="78"/>
      <c r="O1007" s="95"/>
      <c r="P1007" s="78"/>
      <c r="Q1007" s="78"/>
    </row>
    <row r="1008" spans="3:17" x14ac:dyDescent="0.2">
      <c r="C1008" s="92"/>
      <c r="D1008" s="94"/>
      <c r="E1008" s="94"/>
      <c r="F1008" s="78"/>
      <c r="G1008" s="78"/>
      <c r="H1008" s="78"/>
      <c r="I1008" s="78"/>
      <c r="J1008" s="78"/>
      <c r="K1008" s="78"/>
      <c r="L1008" s="78"/>
      <c r="M1008" s="78"/>
      <c r="N1008" s="78"/>
      <c r="O1008" s="95"/>
      <c r="P1008" s="78"/>
      <c r="Q1008" s="78"/>
    </row>
    <row r="1009" spans="3:17" x14ac:dyDescent="0.2">
      <c r="C1009" s="92"/>
      <c r="D1009" s="94"/>
      <c r="E1009" s="94"/>
      <c r="F1009" s="78"/>
      <c r="G1009" s="78"/>
      <c r="H1009" s="78"/>
      <c r="I1009" s="78"/>
      <c r="J1009" s="78"/>
      <c r="K1009" s="78"/>
      <c r="L1009" s="78"/>
      <c r="M1009" s="78"/>
      <c r="N1009" s="78"/>
      <c r="O1009" s="95"/>
      <c r="P1009" s="78"/>
      <c r="Q1009" s="78"/>
    </row>
    <row r="1010" spans="3:17" x14ac:dyDescent="0.2">
      <c r="C1010" s="92"/>
      <c r="D1010" s="94"/>
      <c r="E1010" s="94"/>
      <c r="F1010" s="78"/>
      <c r="G1010" s="78"/>
      <c r="H1010" s="78"/>
      <c r="I1010" s="78"/>
      <c r="J1010" s="78"/>
      <c r="K1010" s="78"/>
      <c r="L1010" s="78"/>
      <c r="M1010" s="78"/>
      <c r="N1010" s="78"/>
      <c r="O1010" s="95"/>
      <c r="P1010" s="78"/>
      <c r="Q1010" s="78"/>
    </row>
    <row r="1011" spans="3:17" x14ac:dyDescent="0.2">
      <c r="C1011" s="92"/>
      <c r="D1011" s="94"/>
      <c r="E1011" s="94"/>
      <c r="F1011" s="78"/>
      <c r="G1011" s="78"/>
      <c r="H1011" s="78"/>
      <c r="I1011" s="78"/>
      <c r="J1011" s="78"/>
      <c r="K1011" s="78"/>
      <c r="L1011" s="78"/>
      <c r="M1011" s="78"/>
      <c r="N1011" s="78"/>
      <c r="O1011" s="95"/>
      <c r="P1011" s="78"/>
      <c r="Q1011" s="78"/>
    </row>
    <row r="1012" spans="3:17" x14ac:dyDescent="0.2">
      <c r="C1012" s="92"/>
      <c r="D1012" s="94"/>
      <c r="E1012" s="94"/>
      <c r="F1012" s="78"/>
      <c r="G1012" s="78"/>
      <c r="H1012" s="78"/>
      <c r="I1012" s="78"/>
      <c r="J1012" s="78"/>
      <c r="K1012" s="78"/>
      <c r="L1012" s="78"/>
      <c r="M1012" s="78"/>
      <c r="N1012" s="78"/>
      <c r="O1012" s="95"/>
      <c r="P1012" s="78"/>
      <c r="Q1012" s="78"/>
    </row>
    <row r="1013" spans="3:17" x14ac:dyDescent="0.2">
      <c r="C1013" s="92"/>
      <c r="D1013" s="94"/>
      <c r="E1013" s="94"/>
      <c r="F1013" s="78"/>
      <c r="G1013" s="78"/>
      <c r="H1013" s="78"/>
      <c r="I1013" s="78"/>
      <c r="J1013" s="78"/>
      <c r="K1013" s="78"/>
      <c r="L1013" s="78"/>
      <c r="M1013" s="78"/>
      <c r="N1013" s="78"/>
      <c r="O1013" s="95"/>
      <c r="P1013" s="78"/>
      <c r="Q1013" s="78"/>
    </row>
    <row r="1014" spans="3:17" x14ac:dyDescent="0.2">
      <c r="C1014" s="92"/>
      <c r="D1014" s="94"/>
      <c r="E1014" s="94"/>
      <c r="F1014" s="78"/>
      <c r="G1014" s="78"/>
      <c r="H1014" s="78"/>
      <c r="I1014" s="78"/>
      <c r="J1014" s="78"/>
      <c r="K1014" s="78"/>
      <c r="L1014" s="78"/>
      <c r="M1014" s="78"/>
      <c r="N1014" s="78"/>
      <c r="O1014" s="95"/>
      <c r="P1014" s="78"/>
      <c r="Q1014" s="78"/>
    </row>
    <row r="1015" spans="3:17" x14ac:dyDescent="0.2">
      <c r="C1015" s="92"/>
      <c r="D1015" s="94"/>
      <c r="E1015" s="94"/>
      <c r="F1015" s="78"/>
      <c r="G1015" s="78"/>
      <c r="H1015" s="78"/>
      <c r="I1015" s="78"/>
      <c r="J1015" s="78"/>
      <c r="K1015" s="78"/>
      <c r="L1015" s="78"/>
      <c r="M1015" s="78"/>
      <c r="N1015" s="78"/>
      <c r="O1015" s="95"/>
      <c r="P1015" s="78"/>
      <c r="Q1015" s="78"/>
    </row>
    <row r="1016" spans="3:17" x14ac:dyDescent="0.2">
      <c r="C1016" s="92"/>
      <c r="D1016" s="94"/>
      <c r="E1016" s="94"/>
      <c r="F1016" s="78"/>
      <c r="G1016" s="78"/>
      <c r="H1016" s="78"/>
      <c r="I1016" s="78"/>
      <c r="J1016" s="78"/>
      <c r="K1016" s="78"/>
      <c r="L1016" s="78"/>
      <c r="M1016" s="78"/>
      <c r="N1016" s="78"/>
      <c r="O1016" s="95"/>
      <c r="P1016" s="78"/>
      <c r="Q1016" s="78"/>
    </row>
    <row r="1017" spans="3:17" x14ac:dyDescent="0.2">
      <c r="C1017" s="92"/>
      <c r="D1017" s="94"/>
      <c r="E1017" s="94"/>
      <c r="F1017" s="78"/>
      <c r="G1017" s="78"/>
      <c r="H1017" s="78"/>
      <c r="I1017" s="78"/>
      <c r="J1017" s="78"/>
      <c r="K1017" s="78"/>
      <c r="L1017" s="78"/>
      <c r="M1017" s="78"/>
      <c r="N1017" s="78"/>
      <c r="O1017" s="95"/>
      <c r="P1017" s="78"/>
      <c r="Q1017" s="78"/>
    </row>
    <row r="1018" spans="3:17" x14ac:dyDescent="0.2">
      <c r="C1018" s="92"/>
      <c r="D1018" s="94"/>
      <c r="E1018" s="94"/>
      <c r="F1018" s="78"/>
      <c r="G1018" s="78"/>
      <c r="H1018" s="78"/>
      <c r="I1018" s="78"/>
      <c r="J1018" s="78"/>
      <c r="K1018" s="78"/>
      <c r="L1018" s="78"/>
      <c r="M1018" s="78"/>
      <c r="N1018" s="78"/>
      <c r="O1018" s="95"/>
      <c r="P1018" s="78"/>
      <c r="Q1018" s="78"/>
    </row>
    <row r="1019" spans="3:17" x14ac:dyDescent="0.2">
      <c r="C1019" s="92"/>
      <c r="D1019" s="94"/>
      <c r="E1019" s="94"/>
      <c r="F1019" s="78"/>
      <c r="G1019" s="78"/>
      <c r="H1019" s="78"/>
      <c r="I1019" s="78"/>
      <c r="J1019" s="78"/>
      <c r="K1019" s="78"/>
      <c r="L1019" s="78"/>
      <c r="M1019" s="78"/>
      <c r="N1019" s="78"/>
      <c r="O1019" s="95"/>
      <c r="P1019" s="78"/>
      <c r="Q1019" s="78"/>
    </row>
    <row r="1020" spans="3:17" x14ac:dyDescent="0.2">
      <c r="C1020" s="92"/>
      <c r="D1020" s="94"/>
      <c r="E1020" s="94"/>
      <c r="F1020" s="78"/>
      <c r="G1020" s="78"/>
      <c r="H1020" s="78"/>
      <c r="I1020" s="78"/>
      <c r="J1020" s="78"/>
      <c r="K1020" s="78"/>
      <c r="L1020" s="78"/>
      <c r="M1020" s="78"/>
      <c r="N1020" s="78"/>
      <c r="O1020" s="95"/>
      <c r="P1020" s="78"/>
      <c r="Q1020" s="78"/>
    </row>
    <row r="1021" spans="3:17" x14ac:dyDescent="0.2">
      <c r="C1021" s="92"/>
      <c r="D1021" s="94"/>
      <c r="E1021" s="94"/>
      <c r="F1021" s="78"/>
      <c r="G1021" s="78"/>
      <c r="H1021" s="78"/>
      <c r="I1021" s="78"/>
      <c r="J1021" s="78"/>
      <c r="K1021" s="78"/>
      <c r="L1021" s="78"/>
      <c r="M1021" s="78"/>
      <c r="N1021" s="78"/>
      <c r="O1021" s="95"/>
      <c r="P1021" s="78"/>
      <c r="Q1021" s="78"/>
    </row>
    <row r="1022" spans="3:17" x14ac:dyDescent="0.2">
      <c r="C1022" s="92"/>
      <c r="D1022" s="94"/>
      <c r="E1022" s="94"/>
      <c r="F1022" s="78"/>
      <c r="G1022" s="78"/>
      <c r="H1022" s="78"/>
      <c r="I1022" s="78"/>
      <c r="J1022" s="78"/>
      <c r="K1022" s="78"/>
      <c r="L1022" s="78"/>
      <c r="M1022" s="78"/>
      <c r="N1022" s="78"/>
      <c r="O1022" s="95"/>
      <c r="P1022" s="78"/>
      <c r="Q1022" s="78"/>
    </row>
    <row r="1023" spans="3:17" x14ac:dyDescent="0.2">
      <c r="C1023" s="92"/>
      <c r="D1023" s="94"/>
      <c r="E1023" s="94"/>
      <c r="F1023" s="78"/>
      <c r="G1023" s="78"/>
      <c r="H1023" s="78"/>
      <c r="I1023" s="78"/>
      <c r="J1023" s="78"/>
      <c r="K1023" s="78"/>
      <c r="L1023" s="78"/>
      <c r="M1023" s="78"/>
      <c r="N1023" s="78"/>
      <c r="O1023" s="95"/>
      <c r="P1023" s="78"/>
      <c r="Q1023" s="78"/>
    </row>
    <row r="1024" spans="3:17" x14ac:dyDescent="0.2">
      <c r="C1024" s="92"/>
      <c r="D1024" s="94"/>
      <c r="E1024" s="94"/>
      <c r="F1024" s="78"/>
      <c r="G1024" s="78"/>
      <c r="H1024" s="78"/>
      <c r="I1024" s="78"/>
      <c r="J1024" s="78"/>
      <c r="K1024" s="78"/>
      <c r="L1024" s="78"/>
      <c r="M1024" s="78"/>
      <c r="N1024" s="78"/>
      <c r="O1024" s="95"/>
      <c r="P1024" s="78"/>
      <c r="Q1024" s="78"/>
    </row>
    <row r="1025" spans="3:17" x14ac:dyDescent="0.2">
      <c r="C1025" s="92"/>
      <c r="D1025" s="94"/>
      <c r="E1025" s="94"/>
      <c r="F1025" s="78"/>
      <c r="G1025" s="78"/>
      <c r="H1025" s="78"/>
      <c r="I1025" s="78"/>
      <c r="J1025" s="78"/>
      <c r="K1025" s="78"/>
      <c r="L1025" s="78"/>
      <c r="M1025" s="78"/>
      <c r="N1025" s="78"/>
      <c r="O1025" s="95"/>
      <c r="P1025" s="78"/>
      <c r="Q1025" s="78"/>
    </row>
    <row r="1026" spans="3:17" x14ac:dyDescent="0.2">
      <c r="C1026" s="92"/>
      <c r="D1026" s="94"/>
      <c r="E1026" s="94"/>
      <c r="F1026" s="78"/>
      <c r="G1026" s="78"/>
      <c r="H1026" s="78"/>
      <c r="I1026" s="78"/>
      <c r="J1026" s="78"/>
      <c r="K1026" s="78"/>
      <c r="L1026" s="78"/>
      <c r="M1026" s="78"/>
      <c r="N1026" s="78"/>
      <c r="O1026" s="95"/>
      <c r="P1026" s="78"/>
      <c r="Q1026" s="78"/>
    </row>
    <row r="1027" spans="3:17" x14ac:dyDescent="0.2">
      <c r="C1027" s="92"/>
      <c r="D1027" s="94"/>
      <c r="E1027" s="94"/>
      <c r="F1027" s="78"/>
      <c r="G1027" s="78"/>
      <c r="H1027" s="78"/>
      <c r="I1027" s="78"/>
      <c r="J1027" s="78"/>
      <c r="K1027" s="78"/>
      <c r="L1027" s="78"/>
      <c r="M1027" s="78"/>
      <c r="N1027" s="78"/>
      <c r="O1027" s="95"/>
      <c r="P1027" s="78"/>
      <c r="Q1027" s="78"/>
    </row>
    <row r="1028" spans="3:17" x14ac:dyDescent="0.2">
      <c r="C1028" s="92"/>
      <c r="D1028" s="94"/>
      <c r="E1028" s="94"/>
      <c r="F1028" s="78"/>
      <c r="G1028" s="78"/>
      <c r="H1028" s="78"/>
      <c r="I1028" s="78"/>
      <c r="J1028" s="78"/>
      <c r="K1028" s="78"/>
      <c r="L1028" s="78"/>
      <c r="M1028" s="78"/>
      <c r="N1028" s="78"/>
      <c r="O1028" s="95"/>
      <c r="P1028" s="78"/>
      <c r="Q1028" s="78"/>
    </row>
    <row r="1029" spans="3:17" x14ac:dyDescent="0.2">
      <c r="C1029" s="92"/>
      <c r="D1029" s="94"/>
      <c r="E1029" s="94"/>
      <c r="F1029" s="78"/>
      <c r="G1029" s="78"/>
      <c r="H1029" s="78"/>
      <c r="I1029" s="78"/>
      <c r="J1029" s="78"/>
      <c r="K1029" s="78"/>
      <c r="L1029" s="78"/>
      <c r="M1029" s="78"/>
      <c r="N1029" s="78"/>
      <c r="O1029" s="95"/>
      <c r="P1029" s="78"/>
      <c r="Q1029" s="78"/>
    </row>
    <row r="1030" spans="3:17" x14ac:dyDescent="0.2">
      <c r="C1030" s="92"/>
      <c r="D1030" s="94"/>
      <c r="E1030" s="94"/>
      <c r="F1030" s="78"/>
      <c r="G1030" s="78"/>
      <c r="H1030" s="78"/>
      <c r="I1030" s="78"/>
      <c r="J1030" s="78"/>
      <c r="K1030" s="78"/>
      <c r="L1030" s="78"/>
      <c r="M1030" s="78"/>
      <c r="N1030" s="78"/>
      <c r="O1030" s="95"/>
      <c r="P1030" s="78"/>
      <c r="Q1030" s="78"/>
    </row>
    <row r="1031" spans="3:17" x14ac:dyDescent="0.2">
      <c r="C1031" s="92"/>
      <c r="D1031" s="94"/>
      <c r="E1031" s="94"/>
      <c r="F1031" s="78"/>
      <c r="G1031" s="78"/>
      <c r="H1031" s="78"/>
      <c r="I1031" s="78"/>
      <c r="J1031" s="78"/>
      <c r="K1031" s="78"/>
      <c r="L1031" s="78"/>
      <c r="M1031" s="78"/>
      <c r="N1031" s="78"/>
      <c r="O1031" s="95"/>
      <c r="P1031" s="78"/>
      <c r="Q1031" s="78"/>
    </row>
    <row r="1032" spans="3:17" x14ac:dyDescent="0.2">
      <c r="C1032" s="92"/>
      <c r="D1032" s="94"/>
      <c r="E1032" s="94"/>
      <c r="F1032" s="78"/>
      <c r="G1032" s="78"/>
      <c r="H1032" s="78"/>
      <c r="I1032" s="78"/>
      <c r="J1032" s="78"/>
      <c r="K1032" s="78"/>
      <c r="L1032" s="78"/>
      <c r="M1032" s="78"/>
      <c r="N1032" s="78"/>
      <c r="O1032" s="95"/>
      <c r="P1032" s="78"/>
      <c r="Q1032" s="78"/>
    </row>
    <row r="1033" spans="3:17" x14ac:dyDescent="0.2">
      <c r="C1033" s="92"/>
      <c r="D1033" s="94"/>
      <c r="E1033" s="94"/>
      <c r="F1033" s="78"/>
      <c r="G1033" s="78"/>
      <c r="H1033" s="78"/>
      <c r="I1033" s="78"/>
      <c r="J1033" s="78"/>
      <c r="K1033" s="78"/>
      <c r="L1033" s="78"/>
      <c r="M1033" s="78"/>
      <c r="N1033" s="78"/>
      <c r="O1033" s="95"/>
      <c r="P1033" s="78"/>
      <c r="Q1033" s="78"/>
    </row>
    <row r="1034" spans="3:17" x14ac:dyDescent="0.2">
      <c r="C1034" s="92"/>
      <c r="D1034" s="94"/>
      <c r="E1034" s="94"/>
      <c r="F1034" s="78"/>
      <c r="G1034" s="78"/>
      <c r="H1034" s="78"/>
      <c r="I1034" s="78"/>
      <c r="J1034" s="78"/>
      <c r="K1034" s="78"/>
      <c r="L1034" s="78"/>
      <c r="M1034" s="78"/>
      <c r="N1034" s="78"/>
      <c r="O1034" s="95"/>
      <c r="P1034" s="78"/>
      <c r="Q1034" s="78"/>
    </row>
    <row r="1035" spans="3:17" x14ac:dyDescent="0.2">
      <c r="C1035" s="92"/>
      <c r="D1035" s="94"/>
      <c r="E1035" s="94"/>
      <c r="F1035" s="78"/>
      <c r="G1035" s="78"/>
      <c r="H1035" s="78"/>
      <c r="I1035" s="78"/>
      <c r="J1035" s="78"/>
      <c r="K1035" s="78"/>
      <c r="L1035" s="78"/>
      <c r="M1035" s="78"/>
      <c r="N1035" s="78"/>
      <c r="O1035" s="95"/>
      <c r="P1035" s="78"/>
      <c r="Q1035" s="78"/>
    </row>
    <row r="1036" spans="3:17" x14ac:dyDescent="0.2">
      <c r="C1036" s="92"/>
      <c r="D1036" s="94"/>
      <c r="E1036" s="94"/>
      <c r="F1036" s="78"/>
      <c r="G1036" s="78"/>
      <c r="H1036" s="78"/>
      <c r="I1036" s="78"/>
      <c r="J1036" s="78"/>
      <c r="K1036" s="78"/>
      <c r="L1036" s="78"/>
      <c r="M1036" s="78"/>
      <c r="N1036" s="78"/>
      <c r="O1036" s="95"/>
      <c r="P1036" s="78"/>
      <c r="Q1036" s="78"/>
    </row>
    <row r="1037" spans="3:17" x14ac:dyDescent="0.2">
      <c r="C1037" s="92"/>
      <c r="D1037" s="94"/>
      <c r="E1037" s="94"/>
      <c r="F1037" s="78"/>
      <c r="G1037" s="78"/>
      <c r="H1037" s="78"/>
      <c r="I1037" s="78"/>
      <c r="J1037" s="78"/>
      <c r="K1037" s="78"/>
      <c r="L1037" s="78"/>
      <c r="M1037" s="78"/>
      <c r="N1037" s="78"/>
      <c r="O1037" s="95"/>
      <c r="P1037" s="78"/>
      <c r="Q1037" s="78"/>
    </row>
    <row r="1038" spans="3:17" x14ac:dyDescent="0.2">
      <c r="C1038" s="92"/>
      <c r="D1038" s="94"/>
      <c r="E1038" s="94"/>
      <c r="F1038" s="78"/>
      <c r="G1038" s="78"/>
      <c r="H1038" s="78"/>
      <c r="I1038" s="78"/>
      <c r="J1038" s="78"/>
      <c r="K1038" s="78"/>
      <c r="L1038" s="78"/>
      <c r="M1038" s="78"/>
      <c r="N1038" s="78"/>
      <c r="O1038" s="95"/>
      <c r="P1038" s="78"/>
      <c r="Q1038" s="78"/>
    </row>
    <row r="1039" spans="3:17" x14ac:dyDescent="0.2">
      <c r="C1039" s="92"/>
      <c r="D1039" s="94"/>
      <c r="E1039" s="94"/>
      <c r="F1039" s="78"/>
      <c r="G1039" s="78"/>
      <c r="H1039" s="78"/>
      <c r="I1039" s="78"/>
      <c r="J1039" s="78"/>
      <c r="K1039" s="78"/>
      <c r="L1039" s="78"/>
      <c r="M1039" s="78"/>
      <c r="N1039" s="78"/>
      <c r="O1039" s="95"/>
      <c r="P1039" s="78"/>
      <c r="Q1039" s="78"/>
    </row>
    <row r="1040" spans="3:17" x14ac:dyDescent="0.2">
      <c r="C1040" s="92"/>
      <c r="D1040" s="94"/>
      <c r="E1040" s="94"/>
      <c r="F1040" s="78"/>
      <c r="G1040" s="78"/>
      <c r="H1040" s="78"/>
      <c r="I1040" s="78"/>
      <c r="J1040" s="78"/>
      <c r="K1040" s="78"/>
      <c r="L1040" s="78"/>
      <c r="M1040" s="78"/>
      <c r="N1040" s="78"/>
      <c r="O1040" s="95"/>
      <c r="P1040" s="78"/>
      <c r="Q1040" s="78"/>
    </row>
    <row r="1041" spans="3:17" x14ac:dyDescent="0.2">
      <c r="C1041" s="92"/>
      <c r="D1041" s="94"/>
      <c r="E1041" s="94"/>
      <c r="F1041" s="78"/>
      <c r="G1041" s="78"/>
      <c r="H1041" s="78"/>
      <c r="I1041" s="78"/>
      <c r="J1041" s="78"/>
      <c r="K1041" s="78"/>
      <c r="L1041" s="78"/>
      <c r="M1041" s="78"/>
      <c r="N1041" s="78"/>
      <c r="O1041" s="95"/>
      <c r="P1041" s="78"/>
      <c r="Q1041" s="78"/>
    </row>
    <row r="1042" spans="3:17" x14ac:dyDescent="0.2">
      <c r="C1042" s="92"/>
      <c r="D1042" s="94"/>
      <c r="E1042" s="94"/>
      <c r="F1042" s="78"/>
      <c r="G1042" s="78"/>
      <c r="H1042" s="78"/>
      <c r="I1042" s="78"/>
      <c r="J1042" s="78"/>
      <c r="K1042" s="78"/>
      <c r="L1042" s="78"/>
      <c r="M1042" s="78"/>
      <c r="N1042" s="78"/>
      <c r="O1042" s="95"/>
      <c r="P1042" s="78"/>
      <c r="Q1042" s="78"/>
    </row>
    <row r="1043" spans="3:17" x14ac:dyDescent="0.2">
      <c r="C1043" s="92"/>
      <c r="D1043" s="94"/>
      <c r="E1043" s="94"/>
      <c r="F1043" s="78"/>
      <c r="G1043" s="78"/>
      <c r="H1043" s="78"/>
      <c r="I1043" s="78"/>
      <c r="J1043" s="78"/>
      <c r="K1043" s="78"/>
      <c r="L1043" s="78"/>
      <c r="M1043" s="78"/>
      <c r="N1043" s="78"/>
      <c r="O1043" s="95"/>
      <c r="P1043" s="78"/>
      <c r="Q1043" s="78"/>
    </row>
    <row r="1044" spans="3:17" x14ac:dyDescent="0.2">
      <c r="C1044" s="92"/>
      <c r="D1044" s="94"/>
      <c r="E1044" s="94"/>
      <c r="F1044" s="78"/>
      <c r="G1044" s="78"/>
      <c r="H1044" s="78"/>
      <c r="I1044" s="78"/>
      <c r="J1044" s="78"/>
      <c r="K1044" s="78"/>
      <c r="L1044" s="78"/>
      <c r="M1044" s="78"/>
      <c r="N1044" s="78"/>
      <c r="O1044" s="95"/>
      <c r="P1044" s="78"/>
      <c r="Q1044" s="78"/>
    </row>
    <row r="1045" spans="3:17" x14ac:dyDescent="0.2">
      <c r="C1045" s="92"/>
      <c r="D1045" s="94"/>
      <c r="E1045" s="94"/>
      <c r="F1045" s="78"/>
      <c r="G1045" s="78"/>
      <c r="H1045" s="78"/>
      <c r="I1045" s="78"/>
      <c r="J1045" s="78"/>
      <c r="K1045" s="78"/>
      <c r="L1045" s="78"/>
      <c r="M1045" s="78"/>
      <c r="N1045" s="78"/>
      <c r="O1045" s="95"/>
      <c r="P1045" s="78"/>
      <c r="Q1045" s="78"/>
    </row>
    <row r="1046" spans="3:17" x14ac:dyDescent="0.2">
      <c r="C1046" s="92"/>
      <c r="D1046" s="94"/>
      <c r="E1046" s="94"/>
      <c r="F1046" s="78"/>
      <c r="G1046" s="78"/>
      <c r="H1046" s="78"/>
      <c r="I1046" s="78"/>
      <c r="J1046" s="78"/>
      <c r="K1046" s="78"/>
      <c r="L1046" s="78"/>
      <c r="M1046" s="78"/>
      <c r="N1046" s="78"/>
      <c r="O1046" s="95"/>
      <c r="P1046" s="78"/>
      <c r="Q1046" s="78"/>
    </row>
    <row r="1047" spans="3:17" x14ac:dyDescent="0.2">
      <c r="C1047" s="92"/>
      <c r="D1047" s="94"/>
      <c r="E1047" s="94"/>
      <c r="F1047" s="78"/>
      <c r="G1047" s="78"/>
      <c r="H1047" s="78"/>
      <c r="I1047" s="78"/>
      <c r="J1047" s="78"/>
      <c r="K1047" s="78"/>
      <c r="L1047" s="78"/>
      <c r="M1047" s="78"/>
      <c r="N1047" s="78"/>
      <c r="O1047" s="95"/>
      <c r="P1047" s="78"/>
      <c r="Q1047" s="78"/>
    </row>
    <row r="1048" spans="3:17" x14ac:dyDescent="0.2">
      <c r="C1048" s="92"/>
      <c r="D1048" s="94"/>
      <c r="E1048" s="94"/>
      <c r="F1048" s="78"/>
      <c r="G1048" s="78"/>
      <c r="H1048" s="78"/>
      <c r="I1048" s="78"/>
      <c r="J1048" s="78"/>
      <c r="K1048" s="78"/>
      <c r="L1048" s="78"/>
      <c r="M1048" s="78"/>
      <c r="N1048" s="78"/>
      <c r="O1048" s="95"/>
      <c r="P1048" s="78"/>
      <c r="Q1048" s="78"/>
    </row>
    <row r="1049" spans="3:17" x14ac:dyDescent="0.2">
      <c r="C1049" s="92"/>
      <c r="D1049" s="94"/>
      <c r="E1049" s="94"/>
      <c r="F1049" s="78"/>
      <c r="G1049" s="78"/>
      <c r="H1049" s="78"/>
      <c r="I1049" s="78"/>
      <c r="J1049" s="78"/>
      <c r="K1049" s="78"/>
      <c r="L1049" s="78"/>
      <c r="M1049" s="78"/>
      <c r="N1049" s="78"/>
      <c r="O1049" s="95"/>
      <c r="P1049" s="78"/>
      <c r="Q1049" s="78"/>
    </row>
    <row r="1050" spans="3:17" x14ac:dyDescent="0.2">
      <c r="C1050" s="92"/>
      <c r="D1050" s="94"/>
      <c r="E1050" s="94"/>
      <c r="F1050" s="78"/>
      <c r="G1050" s="78"/>
      <c r="H1050" s="78"/>
      <c r="I1050" s="78"/>
      <c r="J1050" s="78"/>
      <c r="K1050" s="78"/>
      <c r="L1050" s="78"/>
      <c r="M1050" s="78"/>
      <c r="N1050" s="78"/>
      <c r="O1050" s="95"/>
      <c r="P1050" s="78"/>
      <c r="Q1050" s="78"/>
    </row>
    <row r="1051" spans="3:17" x14ac:dyDescent="0.2">
      <c r="C1051" s="92"/>
      <c r="D1051" s="94"/>
      <c r="E1051" s="94"/>
      <c r="F1051" s="78"/>
      <c r="G1051" s="78"/>
      <c r="H1051" s="78"/>
      <c r="I1051" s="78"/>
      <c r="J1051" s="78"/>
      <c r="K1051" s="78"/>
      <c r="L1051" s="78"/>
      <c r="M1051" s="78"/>
      <c r="N1051" s="78"/>
      <c r="O1051" s="95"/>
      <c r="P1051" s="78"/>
      <c r="Q1051" s="78"/>
    </row>
    <row r="1052" spans="3:17" x14ac:dyDescent="0.2">
      <c r="C1052" s="92"/>
      <c r="D1052" s="94"/>
      <c r="E1052" s="94"/>
      <c r="F1052" s="78"/>
      <c r="G1052" s="78"/>
      <c r="H1052" s="78"/>
      <c r="I1052" s="78"/>
      <c r="J1052" s="78"/>
      <c r="K1052" s="78"/>
      <c r="L1052" s="78"/>
      <c r="M1052" s="78"/>
      <c r="N1052" s="78"/>
      <c r="O1052" s="95"/>
      <c r="P1052" s="78"/>
      <c r="Q1052" s="78"/>
    </row>
    <row r="1053" spans="3:17" x14ac:dyDescent="0.2">
      <c r="C1053" s="92"/>
      <c r="D1053" s="94"/>
      <c r="E1053" s="94"/>
      <c r="F1053" s="78"/>
      <c r="G1053" s="78"/>
      <c r="H1053" s="78"/>
      <c r="I1053" s="78"/>
      <c r="J1053" s="78"/>
      <c r="K1053" s="78"/>
      <c r="L1053" s="78"/>
      <c r="M1053" s="78"/>
      <c r="N1053" s="78"/>
      <c r="O1053" s="95"/>
      <c r="P1053" s="78"/>
      <c r="Q1053" s="78"/>
    </row>
    <row r="1054" spans="3:17" x14ac:dyDescent="0.2">
      <c r="C1054" s="92"/>
      <c r="D1054" s="94"/>
      <c r="E1054" s="94"/>
      <c r="F1054" s="78"/>
      <c r="G1054" s="78"/>
      <c r="H1054" s="78"/>
      <c r="I1054" s="78"/>
      <c r="J1054" s="78"/>
      <c r="K1054" s="78"/>
      <c r="L1054" s="78"/>
      <c r="M1054" s="78"/>
      <c r="N1054" s="78"/>
      <c r="O1054" s="95"/>
      <c r="P1054" s="78"/>
      <c r="Q1054" s="78"/>
    </row>
    <row r="1055" spans="3:17" x14ac:dyDescent="0.2">
      <c r="C1055" s="92"/>
      <c r="D1055" s="94"/>
      <c r="E1055" s="94"/>
      <c r="F1055" s="78"/>
      <c r="G1055" s="78"/>
      <c r="H1055" s="78"/>
      <c r="I1055" s="78"/>
      <c r="J1055" s="78"/>
      <c r="K1055" s="78"/>
      <c r="L1055" s="78"/>
      <c r="M1055" s="78"/>
      <c r="N1055" s="78"/>
      <c r="O1055" s="95"/>
      <c r="P1055" s="78"/>
      <c r="Q1055" s="78"/>
    </row>
    <row r="1056" spans="3:17" x14ac:dyDescent="0.2">
      <c r="C1056" s="92"/>
      <c r="D1056" s="94"/>
      <c r="E1056" s="94"/>
      <c r="F1056" s="78"/>
      <c r="G1056" s="78"/>
      <c r="H1056" s="78"/>
      <c r="I1056" s="78"/>
      <c r="J1056" s="78"/>
      <c r="K1056" s="78"/>
      <c r="L1056" s="78"/>
      <c r="M1056" s="78"/>
      <c r="N1056" s="78"/>
      <c r="O1056" s="95"/>
      <c r="P1056" s="78"/>
      <c r="Q1056" s="78"/>
    </row>
    <row r="1057" spans="3:17" x14ac:dyDescent="0.2">
      <c r="C1057" s="92"/>
      <c r="D1057" s="94"/>
      <c r="E1057" s="94"/>
      <c r="F1057" s="78"/>
      <c r="G1057" s="78"/>
      <c r="H1057" s="78"/>
      <c r="I1057" s="78"/>
      <c r="J1057" s="78"/>
      <c r="K1057" s="78"/>
      <c r="L1057" s="78"/>
      <c r="M1057" s="78"/>
      <c r="N1057" s="78"/>
      <c r="O1057" s="95"/>
      <c r="P1057" s="78"/>
      <c r="Q1057" s="78"/>
    </row>
    <row r="1058" spans="3:17" x14ac:dyDescent="0.2">
      <c r="C1058" s="92"/>
      <c r="D1058" s="94"/>
      <c r="E1058" s="94"/>
      <c r="F1058" s="78"/>
      <c r="G1058" s="78"/>
      <c r="H1058" s="78"/>
      <c r="I1058" s="78"/>
      <c r="J1058" s="78"/>
      <c r="K1058" s="78"/>
      <c r="L1058" s="78"/>
      <c r="M1058" s="78"/>
      <c r="N1058" s="78"/>
      <c r="O1058" s="95"/>
      <c r="P1058" s="78"/>
      <c r="Q1058" s="78"/>
    </row>
    <row r="1059" spans="3:17" x14ac:dyDescent="0.2">
      <c r="C1059" s="92"/>
      <c r="D1059" s="94"/>
      <c r="E1059" s="94"/>
      <c r="F1059" s="78"/>
      <c r="G1059" s="78"/>
      <c r="H1059" s="78"/>
      <c r="I1059" s="78"/>
      <c r="J1059" s="78"/>
      <c r="K1059" s="78"/>
      <c r="L1059" s="78"/>
      <c r="M1059" s="78"/>
      <c r="N1059" s="78"/>
      <c r="O1059" s="95"/>
      <c r="P1059" s="78"/>
      <c r="Q1059" s="78"/>
    </row>
    <row r="1060" spans="3:17" x14ac:dyDescent="0.2">
      <c r="C1060" s="92"/>
      <c r="D1060" s="94"/>
      <c r="E1060" s="94"/>
      <c r="F1060" s="78"/>
      <c r="G1060" s="78"/>
      <c r="H1060" s="78"/>
      <c r="I1060" s="78"/>
      <c r="J1060" s="78"/>
      <c r="K1060" s="78"/>
      <c r="L1060" s="78"/>
      <c r="M1060" s="78"/>
      <c r="N1060" s="78"/>
      <c r="O1060" s="95"/>
      <c r="P1060" s="78"/>
      <c r="Q1060" s="78"/>
    </row>
    <row r="1061" spans="3:17" x14ac:dyDescent="0.2">
      <c r="C1061" s="92"/>
      <c r="D1061" s="94"/>
      <c r="E1061" s="94"/>
      <c r="F1061" s="78"/>
      <c r="G1061" s="78"/>
      <c r="H1061" s="78"/>
      <c r="I1061" s="78"/>
      <c r="J1061" s="78"/>
      <c r="K1061" s="78"/>
      <c r="L1061" s="78"/>
      <c r="M1061" s="78"/>
      <c r="N1061" s="78"/>
      <c r="O1061" s="95"/>
      <c r="P1061" s="78"/>
      <c r="Q1061" s="78"/>
    </row>
    <row r="1062" spans="3:17" x14ac:dyDescent="0.2">
      <c r="C1062" s="92"/>
      <c r="D1062" s="94"/>
      <c r="E1062" s="94"/>
      <c r="F1062" s="78"/>
      <c r="G1062" s="78"/>
      <c r="H1062" s="78"/>
      <c r="I1062" s="78"/>
      <c r="J1062" s="78"/>
      <c r="K1062" s="78"/>
      <c r="L1062" s="78"/>
      <c r="M1062" s="78"/>
      <c r="N1062" s="78"/>
      <c r="O1062" s="95"/>
      <c r="P1062" s="78"/>
      <c r="Q1062" s="78"/>
    </row>
    <row r="1063" spans="3:17" x14ac:dyDescent="0.2">
      <c r="C1063" s="92"/>
      <c r="D1063" s="94"/>
      <c r="E1063" s="94"/>
      <c r="F1063" s="78"/>
      <c r="G1063" s="78"/>
      <c r="H1063" s="78"/>
      <c r="I1063" s="78"/>
      <c r="J1063" s="78"/>
      <c r="K1063" s="78"/>
      <c r="L1063" s="78"/>
      <c r="M1063" s="78"/>
      <c r="N1063" s="78"/>
      <c r="O1063" s="95"/>
      <c r="P1063" s="78"/>
      <c r="Q1063" s="78"/>
    </row>
    <row r="1064" spans="3:17" x14ac:dyDescent="0.2">
      <c r="C1064" s="92"/>
      <c r="D1064" s="94"/>
      <c r="E1064" s="94"/>
      <c r="F1064" s="78"/>
      <c r="G1064" s="78"/>
      <c r="H1064" s="78"/>
      <c r="I1064" s="78"/>
      <c r="J1064" s="78"/>
      <c r="K1064" s="78"/>
      <c r="L1064" s="78"/>
      <c r="M1064" s="78"/>
      <c r="N1064" s="78"/>
      <c r="O1064" s="95"/>
      <c r="P1064" s="78"/>
      <c r="Q1064" s="78"/>
    </row>
    <row r="1065" spans="3:17" x14ac:dyDescent="0.2">
      <c r="C1065" s="92"/>
      <c r="D1065" s="94"/>
      <c r="E1065" s="94"/>
      <c r="F1065" s="78"/>
      <c r="G1065" s="78"/>
      <c r="H1065" s="78"/>
      <c r="I1065" s="78"/>
      <c r="J1065" s="78"/>
      <c r="K1065" s="78"/>
      <c r="L1065" s="78"/>
      <c r="M1065" s="78"/>
      <c r="N1065" s="78"/>
      <c r="O1065" s="95"/>
      <c r="P1065" s="78"/>
      <c r="Q1065" s="78"/>
    </row>
    <row r="1066" spans="3:17" x14ac:dyDescent="0.2">
      <c r="C1066" s="92"/>
      <c r="D1066" s="94"/>
      <c r="E1066" s="94"/>
      <c r="F1066" s="78"/>
      <c r="G1066" s="78"/>
      <c r="H1066" s="78"/>
      <c r="I1066" s="78"/>
      <c r="J1066" s="78"/>
      <c r="K1066" s="78"/>
      <c r="L1066" s="78"/>
      <c r="M1066" s="78"/>
      <c r="N1066" s="78"/>
      <c r="O1066" s="95"/>
      <c r="P1066" s="78"/>
      <c r="Q1066" s="78"/>
    </row>
    <row r="1067" spans="3:17" x14ac:dyDescent="0.2">
      <c r="C1067" s="92"/>
      <c r="D1067" s="94"/>
      <c r="E1067" s="94"/>
      <c r="F1067" s="78"/>
      <c r="G1067" s="78"/>
      <c r="H1067" s="78"/>
      <c r="I1067" s="78"/>
      <c r="J1067" s="78"/>
      <c r="K1067" s="78"/>
      <c r="L1067" s="78"/>
      <c r="M1067" s="78"/>
      <c r="N1067" s="78"/>
      <c r="O1067" s="95"/>
      <c r="P1067" s="78"/>
      <c r="Q1067" s="78"/>
    </row>
    <row r="1068" spans="3:17" x14ac:dyDescent="0.2">
      <c r="C1068" s="92"/>
      <c r="D1068" s="94"/>
      <c r="E1068" s="94"/>
      <c r="F1068" s="78"/>
      <c r="G1068" s="78"/>
      <c r="H1068" s="78"/>
      <c r="I1068" s="78"/>
      <c r="J1068" s="78"/>
      <c r="K1068" s="78"/>
      <c r="L1068" s="78"/>
      <c r="M1068" s="78"/>
      <c r="N1068" s="78"/>
      <c r="O1068" s="95"/>
      <c r="P1068" s="78"/>
      <c r="Q1068" s="78"/>
    </row>
    <row r="1069" spans="3:17" x14ac:dyDescent="0.2">
      <c r="C1069" s="92"/>
      <c r="D1069" s="94"/>
      <c r="E1069" s="94"/>
      <c r="F1069" s="78"/>
      <c r="G1069" s="78"/>
      <c r="H1069" s="78"/>
      <c r="I1069" s="78"/>
      <c r="J1069" s="78"/>
      <c r="K1069" s="78"/>
      <c r="L1069" s="78"/>
      <c r="M1069" s="78"/>
      <c r="N1069" s="78"/>
      <c r="O1069" s="95"/>
      <c r="P1069" s="78"/>
      <c r="Q1069" s="78"/>
    </row>
    <row r="1070" spans="3:17" x14ac:dyDescent="0.2">
      <c r="C1070" s="92"/>
      <c r="D1070" s="94"/>
      <c r="E1070" s="94"/>
      <c r="F1070" s="78"/>
      <c r="G1070" s="78"/>
      <c r="H1070" s="78"/>
      <c r="I1070" s="78"/>
      <c r="J1070" s="78"/>
      <c r="K1070" s="78"/>
      <c r="L1070" s="78"/>
      <c r="M1070" s="78"/>
      <c r="N1070" s="78"/>
      <c r="O1070" s="95"/>
      <c r="P1070" s="78"/>
      <c r="Q1070" s="78"/>
    </row>
    <row r="1071" spans="3:17" x14ac:dyDescent="0.2">
      <c r="C1071" s="92"/>
      <c r="D1071" s="94"/>
      <c r="E1071" s="94"/>
      <c r="F1071" s="78"/>
      <c r="G1071" s="78"/>
      <c r="H1071" s="78"/>
      <c r="I1071" s="78"/>
      <c r="J1071" s="78"/>
      <c r="K1071" s="78"/>
      <c r="L1071" s="78"/>
      <c r="M1071" s="78"/>
      <c r="N1071" s="78"/>
      <c r="O1071" s="95"/>
      <c r="P1071" s="78"/>
      <c r="Q1071" s="78"/>
    </row>
    <row r="1072" spans="3:17" x14ac:dyDescent="0.2">
      <c r="C1072" s="92"/>
      <c r="D1072" s="94"/>
      <c r="E1072" s="94"/>
      <c r="F1072" s="78"/>
      <c r="G1072" s="78"/>
      <c r="H1072" s="78"/>
      <c r="I1072" s="78"/>
      <c r="J1072" s="78"/>
      <c r="K1072" s="78"/>
      <c r="L1072" s="78"/>
      <c r="M1072" s="78"/>
      <c r="N1072" s="78"/>
      <c r="O1072" s="95"/>
      <c r="P1072" s="78"/>
      <c r="Q1072" s="78"/>
    </row>
    <row r="1073" spans="3:17" x14ac:dyDescent="0.2">
      <c r="C1073" s="92"/>
      <c r="D1073" s="94"/>
      <c r="E1073" s="94"/>
      <c r="F1073" s="78"/>
      <c r="G1073" s="78"/>
      <c r="H1073" s="78"/>
      <c r="I1073" s="78"/>
      <c r="J1073" s="78"/>
      <c r="K1073" s="78"/>
      <c r="L1073" s="78"/>
      <c r="M1073" s="78"/>
      <c r="N1073" s="78"/>
      <c r="O1073" s="95"/>
      <c r="P1073" s="78"/>
      <c r="Q1073" s="78"/>
    </row>
    <row r="1074" spans="3:17" x14ac:dyDescent="0.2">
      <c r="C1074" s="92"/>
      <c r="D1074" s="94"/>
      <c r="E1074" s="94"/>
      <c r="F1074" s="78"/>
      <c r="G1074" s="78"/>
      <c r="H1074" s="78"/>
      <c r="I1074" s="78"/>
      <c r="J1074" s="78"/>
      <c r="K1074" s="78"/>
      <c r="L1074" s="78"/>
      <c r="M1074" s="78"/>
      <c r="N1074" s="78"/>
      <c r="O1074" s="95"/>
      <c r="P1074" s="78"/>
      <c r="Q1074" s="78"/>
    </row>
    <row r="1075" spans="3:17" x14ac:dyDescent="0.2">
      <c r="C1075" s="92"/>
      <c r="D1075" s="94"/>
      <c r="E1075" s="94"/>
      <c r="F1075" s="78"/>
      <c r="G1075" s="78"/>
      <c r="H1075" s="78"/>
      <c r="I1075" s="78"/>
      <c r="J1075" s="78"/>
      <c r="K1075" s="78"/>
      <c r="L1075" s="78"/>
      <c r="M1075" s="78"/>
      <c r="N1075" s="78"/>
      <c r="O1075" s="95"/>
      <c r="P1075" s="78"/>
      <c r="Q1075" s="78"/>
    </row>
    <row r="1076" spans="3:17" x14ac:dyDescent="0.2">
      <c r="C1076" s="92"/>
      <c r="D1076" s="94"/>
      <c r="E1076" s="94"/>
      <c r="F1076" s="78"/>
      <c r="G1076" s="78"/>
      <c r="H1076" s="78"/>
      <c r="I1076" s="78"/>
      <c r="J1076" s="78"/>
      <c r="K1076" s="78"/>
      <c r="L1076" s="78"/>
      <c r="M1076" s="78"/>
      <c r="N1076" s="78"/>
      <c r="O1076" s="95"/>
      <c r="P1076" s="78"/>
      <c r="Q1076" s="78"/>
    </row>
    <row r="1077" spans="3:17" x14ac:dyDescent="0.2">
      <c r="C1077" s="92"/>
      <c r="D1077" s="94"/>
      <c r="E1077" s="94"/>
      <c r="F1077" s="78"/>
      <c r="G1077" s="78"/>
      <c r="H1077" s="78"/>
      <c r="I1077" s="78"/>
      <c r="J1077" s="78"/>
      <c r="K1077" s="78"/>
      <c r="L1077" s="78"/>
      <c r="M1077" s="78"/>
      <c r="N1077" s="78"/>
      <c r="O1077" s="95"/>
      <c r="P1077" s="78"/>
      <c r="Q1077" s="78"/>
    </row>
    <row r="1078" spans="3:17" x14ac:dyDescent="0.2">
      <c r="C1078" s="92"/>
      <c r="D1078" s="94"/>
      <c r="E1078" s="94"/>
      <c r="F1078" s="78"/>
      <c r="G1078" s="78"/>
      <c r="H1078" s="78"/>
      <c r="I1078" s="78"/>
      <c r="J1078" s="78"/>
      <c r="K1078" s="78"/>
      <c r="L1078" s="78"/>
      <c r="M1078" s="78"/>
      <c r="N1078" s="78"/>
      <c r="O1078" s="95"/>
      <c r="P1078" s="78"/>
      <c r="Q1078" s="78"/>
    </row>
    <row r="1079" spans="3:17" x14ac:dyDescent="0.2">
      <c r="C1079" s="92"/>
      <c r="D1079" s="94"/>
      <c r="E1079" s="94"/>
      <c r="F1079" s="78"/>
      <c r="G1079" s="78"/>
      <c r="H1079" s="78"/>
      <c r="I1079" s="78"/>
      <c r="J1079" s="78"/>
      <c r="K1079" s="78"/>
      <c r="L1079" s="78"/>
      <c r="M1079" s="78"/>
      <c r="N1079" s="78"/>
      <c r="O1079" s="95"/>
      <c r="P1079" s="78"/>
      <c r="Q1079" s="78"/>
    </row>
    <row r="1080" spans="3:17" x14ac:dyDescent="0.2">
      <c r="C1080" s="92"/>
      <c r="D1080" s="94"/>
      <c r="E1080" s="94"/>
      <c r="F1080" s="78"/>
      <c r="G1080" s="78"/>
      <c r="H1080" s="78"/>
      <c r="I1080" s="78"/>
      <c r="J1080" s="78"/>
      <c r="K1080" s="78"/>
      <c r="L1080" s="78"/>
      <c r="M1080" s="78"/>
      <c r="N1080" s="78"/>
      <c r="O1080" s="95"/>
      <c r="P1080" s="78"/>
      <c r="Q1080" s="78"/>
    </row>
    <row r="1081" spans="3:17" x14ac:dyDescent="0.2">
      <c r="C1081" s="92"/>
      <c r="D1081" s="94"/>
      <c r="E1081" s="94"/>
      <c r="F1081" s="78"/>
      <c r="G1081" s="78"/>
      <c r="H1081" s="78"/>
      <c r="I1081" s="78"/>
      <c r="J1081" s="78"/>
      <c r="K1081" s="78"/>
      <c r="L1081" s="78"/>
      <c r="M1081" s="78"/>
      <c r="N1081" s="78"/>
      <c r="O1081" s="95"/>
      <c r="P1081" s="78"/>
      <c r="Q1081" s="78"/>
    </row>
    <row r="1082" spans="3:17" x14ac:dyDescent="0.2">
      <c r="C1082" s="92"/>
      <c r="D1082" s="94"/>
      <c r="E1082" s="94"/>
      <c r="F1082" s="78"/>
      <c r="G1082" s="78"/>
      <c r="H1082" s="78"/>
      <c r="I1082" s="78"/>
      <c r="J1082" s="78"/>
      <c r="K1082" s="78"/>
      <c r="L1082" s="78"/>
      <c r="M1082" s="78"/>
      <c r="N1082" s="78"/>
      <c r="O1082" s="95"/>
      <c r="P1082" s="78"/>
      <c r="Q1082" s="78"/>
    </row>
    <row r="1083" spans="3:17" x14ac:dyDescent="0.2">
      <c r="C1083" s="92"/>
      <c r="D1083" s="94"/>
      <c r="E1083" s="94"/>
      <c r="F1083" s="78"/>
      <c r="G1083" s="78"/>
      <c r="H1083" s="78"/>
      <c r="I1083" s="78"/>
      <c r="J1083" s="78"/>
      <c r="K1083" s="78"/>
      <c r="L1083" s="78"/>
      <c r="M1083" s="78"/>
      <c r="N1083" s="78"/>
      <c r="O1083" s="95"/>
      <c r="P1083" s="78"/>
      <c r="Q1083" s="78"/>
    </row>
    <row r="1084" spans="3:17" x14ac:dyDescent="0.2">
      <c r="C1084" s="92"/>
      <c r="D1084" s="94"/>
      <c r="E1084" s="94"/>
      <c r="F1084" s="78"/>
      <c r="G1084" s="78"/>
      <c r="H1084" s="78"/>
      <c r="I1084" s="78"/>
      <c r="J1084" s="78"/>
      <c r="K1084" s="78"/>
      <c r="L1084" s="78"/>
      <c r="M1084" s="78"/>
      <c r="N1084" s="78"/>
      <c r="O1084" s="95"/>
      <c r="P1084" s="78"/>
      <c r="Q1084" s="78"/>
    </row>
    <row r="1085" spans="3:17" x14ac:dyDescent="0.2">
      <c r="C1085" s="92"/>
      <c r="D1085" s="94"/>
      <c r="E1085" s="94"/>
      <c r="F1085" s="78"/>
      <c r="G1085" s="78"/>
      <c r="H1085" s="78"/>
      <c r="I1085" s="78"/>
      <c r="J1085" s="78"/>
      <c r="K1085" s="78"/>
      <c r="L1085" s="78"/>
      <c r="M1085" s="78"/>
      <c r="N1085" s="78"/>
      <c r="O1085" s="95"/>
      <c r="P1085" s="78"/>
      <c r="Q1085" s="78"/>
    </row>
    <row r="1086" spans="3:17" x14ac:dyDescent="0.2">
      <c r="C1086" s="92"/>
      <c r="D1086" s="94"/>
      <c r="E1086" s="94"/>
      <c r="F1086" s="78"/>
      <c r="G1086" s="78"/>
      <c r="H1086" s="78"/>
      <c r="I1086" s="78"/>
      <c r="J1086" s="78"/>
      <c r="K1086" s="78"/>
      <c r="L1086" s="78"/>
      <c r="M1086" s="78"/>
      <c r="N1086" s="78"/>
      <c r="O1086" s="95"/>
      <c r="P1086" s="78"/>
      <c r="Q1086" s="78"/>
    </row>
    <row r="1087" spans="3:17" x14ac:dyDescent="0.2">
      <c r="C1087" s="92"/>
      <c r="D1087" s="94"/>
      <c r="E1087" s="94"/>
      <c r="F1087" s="78"/>
      <c r="G1087" s="78"/>
      <c r="H1087" s="78"/>
      <c r="I1087" s="78"/>
      <c r="J1087" s="78"/>
      <c r="K1087" s="78"/>
      <c r="L1087" s="78"/>
      <c r="M1087" s="78"/>
      <c r="N1087" s="78"/>
      <c r="O1087" s="95"/>
      <c r="P1087" s="78"/>
      <c r="Q1087" s="78"/>
    </row>
    <row r="1088" spans="3:17" x14ac:dyDescent="0.2">
      <c r="C1088" s="92"/>
      <c r="D1088" s="94"/>
      <c r="E1088" s="94"/>
      <c r="F1088" s="78"/>
      <c r="G1088" s="78"/>
      <c r="H1088" s="78"/>
      <c r="I1088" s="78"/>
      <c r="J1088" s="78"/>
      <c r="K1088" s="78"/>
      <c r="L1088" s="78"/>
      <c r="M1088" s="78"/>
      <c r="N1088" s="78"/>
      <c r="O1088" s="95"/>
      <c r="P1088" s="78"/>
      <c r="Q1088" s="78"/>
    </row>
    <row r="1089" spans="3:17" x14ac:dyDescent="0.2">
      <c r="C1089" s="92"/>
      <c r="D1089" s="94"/>
      <c r="E1089" s="94"/>
      <c r="F1089" s="78"/>
      <c r="G1089" s="78"/>
      <c r="H1089" s="78"/>
      <c r="I1089" s="78"/>
      <c r="J1089" s="78"/>
      <c r="K1089" s="78"/>
      <c r="L1089" s="78"/>
      <c r="M1089" s="78"/>
      <c r="N1089" s="78"/>
      <c r="O1089" s="95"/>
      <c r="P1089" s="78"/>
      <c r="Q1089" s="78"/>
    </row>
    <row r="1090" spans="3:17" x14ac:dyDescent="0.2">
      <c r="C1090" s="92"/>
      <c r="D1090" s="94"/>
      <c r="E1090" s="94"/>
      <c r="F1090" s="78"/>
      <c r="G1090" s="78"/>
      <c r="H1090" s="78"/>
      <c r="I1090" s="78"/>
      <c r="J1090" s="78"/>
      <c r="K1090" s="78"/>
      <c r="L1090" s="78"/>
      <c r="M1090" s="78"/>
      <c r="N1090" s="78"/>
      <c r="O1090" s="95"/>
      <c r="P1090" s="78"/>
      <c r="Q1090" s="78"/>
    </row>
    <row r="1091" spans="3:17" x14ac:dyDescent="0.2">
      <c r="C1091" s="92"/>
      <c r="D1091" s="94"/>
      <c r="E1091" s="94"/>
      <c r="F1091" s="78"/>
      <c r="G1091" s="78"/>
      <c r="H1091" s="78"/>
      <c r="I1091" s="78"/>
      <c r="J1091" s="78"/>
      <c r="K1091" s="78"/>
      <c r="L1091" s="78"/>
      <c r="M1091" s="78"/>
      <c r="N1091" s="78"/>
      <c r="O1091" s="95"/>
      <c r="P1091" s="78"/>
      <c r="Q1091" s="78"/>
    </row>
    <row r="1092" spans="3:17" x14ac:dyDescent="0.2">
      <c r="C1092" s="92"/>
      <c r="D1092" s="94"/>
      <c r="E1092" s="94"/>
      <c r="F1092" s="78"/>
      <c r="G1092" s="78"/>
      <c r="H1092" s="78"/>
      <c r="I1092" s="78"/>
      <c r="J1092" s="78"/>
      <c r="K1092" s="78"/>
      <c r="L1092" s="78"/>
      <c r="M1092" s="78"/>
      <c r="N1092" s="78"/>
      <c r="O1092" s="95"/>
      <c r="P1092" s="78"/>
      <c r="Q1092" s="78"/>
    </row>
    <row r="1093" spans="3:17" x14ac:dyDescent="0.2">
      <c r="C1093" s="92"/>
      <c r="D1093" s="94"/>
      <c r="E1093" s="94"/>
      <c r="F1093" s="78"/>
      <c r="G1093" s="78"/>
      <c r="H1093" s="78"/>
      <c r="I1093" s="78"/>
      <c r="J1093" s="78"/>
      <c r="K1093" s="78"/>
      <c r="L1093" s="78"/>
      <c r="M1093" s="78"/>
      <c r="N1093" s="78"/>
      <c r="O1093" s="95"/>
      <c r="P1093" s="78"/>
      <c r="Q1093" s="78"/>
    </row>
    <row r="1094" spans="3:17" x14ac:dyDescent="0.2">
      <c r="C1094" s="92"/>
      <c r="D1094" s="94"/>
      <c r="E1094" s="94"/>
      <c r="F1094" s="78"/>
      <c r="G1094" s="78"/>
      <c r="H1094" s="78"/>
      <c r="I1094" s="78"/>
      <c r="J1094" s="78"/>
      <c r="K1094" s="78"/>
      <c r="L1094" s="78"/>
      <c r="M1094" s="78"/>
      <c r="N1094" s="78"/>
      <c r="O1094" s="95"/>
      <c r="P1094" s="78"/>
      <c r="Q1094" s="78"/>
    </row>
    <row r="1095" spans="3:17" x14ac:dyDescent="0.2">
      <c r="C1095" s="92"/>
      <c r="D1095" s="94"/>
      <c r="E1095" s="94"/>
      <c r="F1095" s="78"/>
      <c r="G1095" s="78"/>
      <c r="H1095" s="78"/>
      <c r="I1095" s="78"/>
      <c r="J1095" s="78"/>
      <c r="K1095" s="78"/>
      <c r="L1095" s="78"/>
      <c r="M1095" s="78"/>
      <c r="N1095" s="78"/>
      <c r="O1095" s="95"/>
      <c r="P1095" s="78"/>
      <c r="Q1095" s="78"/>
    </row>
    <row r="1096" spans="3:17" x14ac:dyDescent="0.2">
      <c r="C1096" s="92"/>
      <c r="D1096" s="94"/>
      <c r="E1096" s="94"/>
      <c r="F1096" s="78"/>
      <c r="G1096" s="78"/>
      <c r="H1096" s="78"/>
      <c r="I1096" s="78"/>
      <c r="J1096" s="78"/>
      <c r="K1096" s="78"/>
      <c r="L1096" s="78"/>
      <c r="M1096" s="78"/>
      <c r="N1096" s="78"/>
      <c r="O1096" s="95"/>
      <c r="P1096" s="78"/>
      <c r="Q1096" s="78"/>
    </row>
    <row r="1097" spans="3:17" x14ac:dyDescent="0.2">
      <c r="C1097" s="92"/>
      <c r="D1097" s="94"/>
      <c r="E1097" s="94"/>
      <c r="F1097" s="78"/>
      <c r="G1097" s="78"/>
      <c r="H1097" s="78"/>
      <c r="I1097" s="78"/>
      <c r="J1097" s="78"/>
      <c r="K1097" s="78"/>
      <c r="L1097" s="78"/>
      <c r="M1097" s="78"/>
      <c r="N1097" s="78"/>
      <c r="O1097" s="95"/>
      <c r="P1097" s="78"/>
      <c r="Q1097" s="78"/>
    </row>
    <row r="1098" spans="3:17" x14ac:dyDescent="0.2">
      <c r="C1098" s="92"/>
      <c r="D1098" s="94"/>
      <c r="E1098" s="94"/>
      <c r="F1098" s="78"/>
      <c r="G1098" s="78"/>
      <c r="H1098" s="78"/>
      <c r="I1098" s="78"/>
      <c r="J1098" s="78"/>
      <c r="K1098" s="78"/>
      <c r="L1098" s="78"/>
      <c r="M1098" s="78"/>
      <c r="N1098" s="78"/>
      <c r="O1098" s="95"/>
      <c r="P1098" s="78"/>
      <c r="Q1098" s="78"/>
    </row>
    <row r="1099" spans="3:17" x14ac:dyDescent="0.2">
      <c r="C1099" s="92"/>
      <c r="D1099" s="94"/>
      <c r="E1099" s="94"/>
      <c r="F1099" s="78"/>
      <c r="G1099" s="78"/>
      <c r="H1099" s="78"/>
      <c r="I1099" s="78"/>
      <c r="J1099" s="78"/>
      <c r="K1099" s="78"/>
      <c r="L1099" s="78"/>
      <c r="M1099" s="78"/>
      <c r="N1099" s="78"/>
      <c r="O1099" s="95"/>
      <c r="P1099" s="78"/>
      <c r="Q1099" s="78"/>
    </row>
    <row r="1100" spans="3:17" x14ac:dyDescent="0.2">
      <c r="C1100" s="92"/>
      <c r="D1100" s="94"/>
      <c r="E1100" s="94"/>
      <c r="F1100" s="78"/>
      <c r="G1100" s="78"/>
      <c r="H1100" s="78"/>
      <c r="I1100" s="78"/>
      <c r="J1100" s="78"/>
      <c r="K1100" s="78"/>
      <c r="L1100" s="78"/>
      <c r="M1100" s="78"/>
      <c r="N1100" s="78"/>
      <c r="O1100" s="95"/>
      <c r="P1100" s="78"/>
      <c r="Q1100" s="78"/>
    </row>
    <row r="1101" spans="3:17" x14ac:dyDescent="0.2">
      <c r="C1101" s="92"/>
      <c r="D1101" s="94"/>
      <c r="E1101" s="94"/>
      <c r="F1101" s="78"/>
      <c r="G1101" s="78"/>
      <c r="H1101" s="78"/>
      <c r="I1101" s="78"/>
      <c r="J1101" s="78"/>
      <c r="K1101" s="78"/>
      <c r="L1101" s="78"/>
      <c r="M1101" s="78"/>
      <c r="N1101" s="78"/>
      <c r="O1101" s="95"/>
      <c r="P1101" s="78"/>
      <c r="Q1101" s="78"/>
    </row>
    <row r="1102" spans="3:17" x14ac:dyDescent="0.2">
      <c r="C1102" s="92"/>
      <c r="D1102" s="94"/>
      <c r="E1102" s="94"/>
      <c r="F1102" s="78"/>
      <c r="G1102" s="78"/>
      <c r="H1102" s="78"/>
      <c r="I1102" s="78"/>
      <c r="J1102" s="78"/>
      <c r="K1102" s="78"/>
      <c r="L1102" s="78"/>
      <c r="M1102" s="78"/>
      <c r="N1102" s="78"/>
      <c r="O1102" s="95"/>
      <c r="P1102" s="78"/>
      <c r="Q1102" s="78"/>
    </row>
    <row r="1103" spans="3:17" x14ac:dyDescent="0.2">
      <c r="C1103" s="92"/>
      <c r="D1103" s="94"/>
      <c r="E1103" s="94"/>
      <c r="F1103" s="78"/>
      <c r="G1103" s="78"/>
      <c r="H1103" s="78"/>
      <c r="I1103" s="78"/>
      <c r="J1103" s="78"/>
      <c r="K1103" s="78"/>
      <c r="L1103" s="78"/>
      <c r="M1103" s="78"/>
      <c r="N1103" s="78"/>
      <c r="O1103" s="95"/>
      <c r="P1103" s="78"/>
      <c r="Q1103" s="78"/>
    </row>
    <row r="1104" spans="3:17" x14ac:dyDescent="0.2">
      <c r="C1104" s="92"/>
      <c r="D1104" s="94"/>
      <c r="E1104" s="94"/>
      <c r="F1104" s="78"/>
      <c r="G1104" s="78"/>
      <c r="H1104" s="78"/>
      <c r="I1104" s="78"/>
      <c r="J1104" s="78"/>
      <c r="K1104" s="78"/>
      <c r="L1104" s="78"/>
      <c r="M1104" s="78"/>
      <c r="N1104" s="78"/>
      <c r="O1104" s="95"/>
      <c r="P1104" s="78"/>
      <c r="Q1104" s="78"/>
    </row>
    <row r="1105" spans="3:17" x14ac:dyDescent="0.2">
      <c r="C1105" s="92"/>
      <c r="D1105" s="94"/>
      <c r="E1105" s="94"/>
      <c r="F1105" s="78"/>
      <c r="G1105" s="78"/>
      <c r="H1105" s="78"/>
      <c r="I1105" s="78"/>
      <c r="J1105" s="78"/>
      <c r="K1105" s="78"/>
      <c r="L1105" s="78"/>
      <c r="M1105" s="78"/>
      <c r="N1105" s="78"/>
      <c r="O1105" s="95"/>
      <c r="P1105" s="78"/>
      <c r="Q1105" s="78"/>
    </row>
    <row r="1106" spans="3:17" x14ac:dyDescent="0.2">
      <c r="C1106" s="92"/>
      <c r="D1106" s="94"/>
      <c r="E1106" s="94"/>
      <c r="F1106" s="78"/>
      <c r="G1106" s="78"/>
      <c r="H1106" s="78"/>
      <c r="I1106" s="78"/>
      <c r="J1106" s="78"/>
      <c r="K1106" s="78"/>
      <c r="L1106" s="78"/>
      <c r="M1106" s="78"/>
      <c r="N1106" s="78"/>
      <c r="O1106" s="95"/>
      <c r="P1106" s="78"/>
      <c r="Q1106" s="78"/>
    </row>
    <row r="1107" spans="3:17" x14ac:dyDescent="0.2">
      <c r="C1107" s="92"/>
      <c r="D1107" s="94"/>
      <c r="E1107" s="94"/>
      <c r="F1107" s="78"/>
      <c r="G1107" s="78"/>
      <c r="H1107" s="78"/>
      <c r="I1107" s="78"/>
      <c r="J1107" s="78"/>
      <c r="K1107" s="78"/>
      <c r="L1107" s="78"/>
      <c r="M1107" s="78"/>
      <c r="N1107" s="78"/>
      <c r="O1107" s="95"/>
      <c r="P1107" s="78"/>
      <c r="Q1107" s="78"/>
    </row>
    <row r="1108" spans="3:17" x14ac:dyDescent="0.2">
      <c r="C1108" s="92"/>
      <c r="D1108" s="94"/>
      <c r="E1108" s="94"/>
      <c r="F1108" s="78"/>
      <c r="G1108" s="78"/>
      <c r="H1108" s="78"/>
      <c r="I1108" s="78"/>
      <c r="J1108" s="78"/>
      <c r="K1108" s="78"/>
      <c r="L1108" s="78"/>
      <c r="M1108" s="78"/>
      <c r="N1108" s="78"/>
      <c r="O1108" s="95"/>
      <c r="P1108" s="78"/>
      <c r="Q1108" s="78"/>
    </row>
    <row r="1109" spans="3:17" x14ac:dyDescent="0.2">
      <c r="C1109" s="92"/>
      <c r="D1109" s="94"/>
      <c r="E1109" s="94"/>
      <c r="F1109" s="78"/>
      <c r="G1109" s="78"/>
      <c r="H1109" s="78"/>
      <c r="I1109" s="78"/>
      <c r="J1109" s="78"/>
      <c r="K1109" s="78"/>
      <c r="L1109" s="78"/>
      <c r="M1109" s="78"/>
      <c r="N1109" s="78"/>
      <c r="O1109" s="95"/>
      <c r="P1109" s="78"/>
      <c r="Q1109" s="78"/>
    </row>
    <row r="1110" spans="3:17" x14ac:dyDescent="0.2">
      <c r="C1110" s="92"/>
      <c r="D1110" s="94"/>
      <c r="E1110" s="94"/>
      <c r="F1110" s="78"/>
      <c r="G1110" s="78"/>
      <c r="H1110" s="78"/>
      <c r="I1110" s="78"/>
      <c r="J1110" s="78"/>
      <c r="K1110" s="78"/>
      <c r="L1110" s="78"/>
      <c r="M1110" s="78"/>
      <c r="N1110" s="78"/>
      <c r="O1110" s="95"/>
      <c r="P1110" s="78"/>
      <c r="Q1110" s="78"/>
    </row>
    <row r="1111" spans="3:17" x14ac:dyDescent="0.2">
      <c r="C1111" s="92"/>
      <c r="D1111" s="94"/>
      <c r="E1111" s="94"/>
      <c r="F1111" s="78"/>
      <c r="G1111" s="78"/>
      <c r="H1111" s="78"/>
      <c r="I1111" s="78"/>
      <c r="J1111" s="78"/>
      <c r="K1111" s="78"/>
      <c r="L1111" s="78"/>
      <c r="M1111" s="78"/>
      <c r="N1111" s="78"/>
      <c r="O1111" s="95"/>
      <c r="P1111" s="78"/>
      <c r="Q1111" s="78"/>
    </row>
    <row r="1112" spans="3:17" x14ac:dyDescent="0.2">
      <c r="C1112" s="92"/>
      <c r="D1112" s="94"/>
      <c r="E1112" s="94"/>
      <c r="F1112" s="78"/>
      <c r="G1112" s="78"/>
      <c r="H1112" s="78"/>
      <c r="I1112" s="78"/>
      <c r="J1112" s="78"/>
      <c r="K1112" s="78"/>
      <c r="L1112" s="78"/>
      <c r="M1112" s="78"/>
      <c r="N1112" s="78"/>
      <c r="O1112" s="95"/>
      <c r="P1112" s="78"/>
      <c r="Q1112" s="78"/>
    </row>
    <row r="1113" spans="3:17" x14ac:dyDescent="0.2">
      <c r="C1113" s="92"/>
      <c r="D1113" s="94"/>
      <c r="E1113" s="94"/>
      <c r="F1113" s="78"/>
      <c r="G1113" s="78"/>
      <c r="H1113" s="78"/>
      <c r="I1113" s="78"/>
      <c r="J1113" s="78"/>
      <c r="K1113" s="78"/>
      <c r="L1113" s="78"/>
      <c r="M1113" s="78"/>
      <c r="N1113" s="78"/>
      <c r="O1113" s="95"/>
      <c r="P1113" s="78"/>
      <c r="Q1113" s="78"/>
    </row>
    <row r="1114" spans="3:17" x14ac:dyDescent="0.2">
      <c r="C1114" s="92"/>
      <c r="D1114" s="94"/>
      <c r="E1114" s="94"/>
      <c r="F1114" s="78"/>
      <c r="G1114" s="78"/>
      <c r="H1114" s="78"/>
      <c r="I1114" s="78"/>
      <c r="J1114" s="78"/>
      <c r="K1114" s="78"/>
      <c r="L1114" s="78"/>
      <c r="M1114" s="78"/>
      <c r="N1114" s="78"/>
      <c r="O1114" s="95"/>
      <c r="P1114" s="78"/>
      <c r="Q1114" s="78"/>
    </row>
    <row r="1115" spans="3:17" x14ac:dyDescent="0.2">
      <c r="C1115" s="92"/>
      <c r="D1115" s="94"/>
      <c r="E1115" s="94"/>
      <c r="F1115" s="78"/>
      <c r="G1115" s="78"/>
      <c r="H1115" s="78"/>
      <c r="I1115" s="78"/>
      <c r="J1115" s="78"/>
      <c r="K1115" s="78"/>
      <c r="L1115" s="78"/>
      <c r="M1115" s="78"/>
      <c r="N1115" s="78"/>
      <c r="O1115" s="95"/>
      <c r="P1115" s="78"/>
      <c r="Q1115" s="78"/>
    </row>
    <row r="1116" spans="3:17" x14ac:dyDescent="0.2">
      <c r="C1116" s="92"/>
      <c r="D1116" s="94"/>
      <c r="E1116" s="94"/>
      <c r="F1116" s="78"/>
      <c r="G1116" s="78"/>
      <c r="H1116" s="78"/>
      <c r="I1116" s="78"/>
      <c r="J1116" s="78"/>
      <c r="K1116" s="78"/>
      <c r="L1116" s="78"/>
      <c r="M1116" s="78"/>
      <c r="N1116" s="78"/>
      <c r="O1116" s="95"/>
      <c r="P1116" s="78"/>
      <c r="Q1116" s="78"/>
    </row>
    <row r="1117" spans="3:17" x14ac:dyDescent="0.2">
      <c r="C1117" s="92"/>
      <c r="D1117" s="94"/>
      <c r="E1117" s="94"/>
      <c r="F1117" s="78"/>
      <c r="G1117" s="78"/>
      <c r="H1117" s="78"/>
      <c r="I1117" s="78"/>
      <c r="J1117" s="78"/>
      <c r="K1117" s="78"/>
      <c r="L1117" s="78"/>
      <c r="M1117" s="78"/>
      <c r="N1117" s="78"/>
      <c r="O1117" s="95"/>
      <c r="P1117" s="78"/>
      <c r="Q1117" s="78"/>
    </row>
    <row r="1118" spans="3:17" x14ac:dyDescent="0.2">
      <c r="C1118" s="92"/>
      <c r="D1118" s="94"/>
      <c r="E1118" s="94"/>
      <c r="F1118" s="78"/>
      <c r="G1118" s="78"/>
      <c r="H1118" s="78"/>
      <c r="I1118" s="78"/>
      <c r="J1118" s="78"/>
      <c r="K1118" s="78"/>
      <c r="L1118" s="78"/>
      <c r="M1118" s="78"/>
      <c r="N1118" s="78"/>
      <c r="O1118" s="95"/>
      <c r="P1118" s="78"/>
      <c r="Q1118" s="78"/>
    </row>
    <row r="1119" spans="3:17" x14ac:dyDescent="0.2">
      <c r="C1119" s="92"/>
      <c r="D1119" s="94"/>
      <c r="E1119" s="94"/>
      <c r="F1119" s="78"/>
      <c r="G1119" s="78"/>
      <c r="H1119" s="78"/>
      <c r="I1119" s="78"/>
      <c r="J1119" s="78"/>
      <c r="K1119" s="78"/>
      <c r="L1119" s="78"/>
      <c r="M1119" s="78"/>
      <c r="N1119" s="78"/>
      <c r="O1119" s="95"/>
      <c r="P1119" s="78"/>
      <c r="Q1119" s="78"/>
    </row>
    <row r="1120" spans="3:17" x14ac:dyDescent="0.2">
      <c r="C1120" s="92"/>
      <c r="D1120" s="94"/>
      <c r="E1120" s="94"/>
      <c r="F1120" s="78"/>
      <c r="G1120" s="78"/>
      <c r="H1120" s="78"/>
      <c r="I1120" s="78"/>
      <c r="J1120" s="78"/>
      <c r="K1120" s="78"/>
      <c r="L1120" s="78"/>
      <c r="M1120" s="78"/>
      <c r="N1120" s="78"/>
      <c r="O1120" s="95"/>
      <c r="P1120" s="78"/>
      <c r="Q1120" s="78"/>
    </row>
    <row r="1121" spans="3:17" x14ac:dyDescent="0.2">
      <c r="C1121" s="92"/>
      <c r="D1121" s="94"/>
      <c r="E1121" s="94"/>
      <c r="F1121" s="78"/>
      <c r="G1121" s="78"/>
      <c r="H1121" s="78"/>
      <c r="I1121" s="78"/>
      <c r="J1121" s="78"/>
      <c r="K1121" s="78"/>
      <c r="L1121" s="78"/>
      <c r="M1121" s="78"/>
      <c r="N1121" s="78"/>
      <c r="O1121" s="95"/>
      <c r="P1121" s="78"/>
      <c r="Q1121" s="78"/>
    </row>
    <row r="1122" spans="3:17" x14ac:dyDescent="0.2">
      <c r="C1122" s="92"/>
      <c r="D1122" s="94"/>
      <c r="E1122" s="94"/>
      <c r="F1122" s="78"/>
      <c r="G1122" s="78"/>
      <c r="H1122" s="78"/>
      <c r="I1122" s="78"/>
      <c r="J1122" s="78"/>
      <c r="K1122" s="78"/>
      <c r="L1122" s="78"/>
      <c r="M1122" s="78"/>
      <c r="N1122" s="78"/>
      <c r="O1122" s="95"/>
      <c r="P1122" s="78"/>
      <c r="Q1122" s="78"/>
    </row>
    <row r="1123" spans="3:17" x14ac:dyDescent="0.2">
      <c r="C1123" s="92"/>
      <c r="D1123" s="94"/>
      <c r="E1123" s="94"/>
      <c r="F1123" s="78"/>
      <c r="G1123" s="78"/>
      <c r="H1123" s="78"/>
      <c r="I1123" s="78"/>
      <c r="J1123" s="78"/>
      <c r="K1123" s="78"/>
      <c r="L1123" s="78"/>
      <c r="M1123" s="78"/>
      <c r="N1123" s="78"/>
      <c r="O1123" s="95"/>
      <c r="P1123" s="78"/>
      <c r="Q1123" s="78"/>
    </row>
    <row r="1124" spans="3:17" x14ac:dyDescent="0.2">
      <c r="C1124" s="92"/>
      <c r="D1124" s="94"/>
      <c r="E1124" s="94"/>
      <c r="F1124" s="78"/>
      <c r="G1124" s="78"/>
      <c r="H1124" s="78"/>
      <c r="I1124" s="78"/>
      <c r="J1124" s="78"/>
      <c r="K1124" s="78"/>
      <c r="L1124" s="78"/>
      <c r="M1124" s="78"/>
      <c r="N1124" s="78"/>
      <c r="O1124" s="95"/>
      <c r="P1124" s="78"/>
      <c r="Q1124" s="78"/>
    </row>
    <row r="1125" spans="3:17" x14ac:dyDescent="0.2">
      <c r="C1125" s="92"/>
      <c r="D1125" s="94"/>
      <c r="E1125" s="94"/>
      <c r="F1125" s="78"/>
      <c r="G1125" s="78"/>
      <c r="H1125" s="78"/>
      <c r="I1125" s="78"/>
      <c r="J1125" s="78"/>
      <c r="K1125" s="78"/>
      <c r="L1125" s="78"/>
      <c r="M1125" s="78"/>
      <c r="N1125" s="78"/>
      <c r="O1125" s="95"/>
      <c r="P1125" s="78"/>
      <c r="Q1125" s="78"/>
    </row>
    <row r="1126" spans="3:17" x14ac:dyDescent="0.2">
      <c r="C1126" s="92"/>
      <c r="D1126" s="94"/>
      <c r="E1126" s="94"/>
      <c r="F1126" s="78"/>
      <c r="G1126" s="78"/>
      <c r="H1126" s="78"/>
      <c r="I1126" s="78"/>
      <c r="J1126" s="78"/>
      <c r="K1126" s="78"/>
      <c r="L1126" s="78"/>
      <c r="M1126" s="78"/>
      <c r="N1126" s="78"/>
      <c r="O1126" s="95"/>
      <c r="P1126" s="78"/>
      <c r="Q1126" s="78"/>
    </row>
    <row r="1127" spans="3:17" x14ac:dyDescent="0.2">
      <c r="C1127" s="92"/>
      <c r="D1127" s="94"/>
      <c r="E1127" s="94"/>
      <c r="F1127" s="78"/>
      <c r="G1127" s="78"/>
      <c r="H1127" s="78"/>
      <c r="I1127" s="78"/>
      <c r="J1127" s="78"/>
      <c r="K1127" s="78"/>
      <c r="L1127" s="78"/>
      <c r="M1127" s="78"/>
      <c r="N1127" s="78"/>
      <c r="O1127" s="95"/>
      <c r="P1127" s="78"/>
      <c r="Q1127" s="78"/>
    </row>
    <row r="1128" spans="3:17" x14ac:dyDescent="0.2">
      <c r="C1128" s="92"/>
      <c r="D1128" s="94"/>
      <c r="E1128" s="94"/>
      <c r="F1128" s="78"/>
      <c r="G1128" s="78"/>
      <c r="H1128" s="78"/>
      <c r="I1128" s="78"/>
      <c r="J1128" s="78"/>
      <c r="K1128" s="78"/>
      <c r="L1128" s="78"/>
      <c r="M1128" s="78"/>
      <c r="N1128" s="78"/>
      <c r="O1128" s="95"/>
      <c r="P1128" s="78"/>
      <c r="Q1128" s="78"/>
    </row>
    <row r="1129" spans="3:17" x14ac:dyDescent="0.2">
      <c r="C1129" s="92"/>
      <c r="D1129" s="94"/>
      <c r="E1129" s="94"/>
      <c r="F1129" s="78"/>
      <c r="G1129" s="78"/>
      <c r="H1129" s="78"/>
      <c r="I1129" s="78"/>
      <c r="J1129" s="78"/>
      <c r="K1129" s="78"/>
      <c r="L1129" s="78"/>
      <c r="M1129" s="78"/>
      <c r="N1129" s="78"/>
      <c r="O1129" s="95"/>
      <c r="P1129" s="78"/>
      <c r="Q1129" s="78"/>
    </row>
    <row r="1130" spans="3:17" x14ac:dyDescent="0.2">
      <c r="C1130" s="92"/>
      <c r="D1130" s="94"/>
      <c r="E1130" s="94"/>
      <c r="F1130" s="78"/>
      <c r="G1130" s="78"/>
      <c r="H1130" s="78"/>
      <c r="I1130" s="78"/>
      <c r="J1130" s="78"/>
      <c r="K1130" s="78"/>
      <c r="L1130" s="78"/>
      <c r="M1130" s="78"/>
      <c r="N1130" s="78"/>
      <c r="O1130" s="95"/>
      <c r="P1130" s="78"/>
      <c r="Q1130" s="78"/>
    </row>
    <row r="1131" spans="3:17" x14ac:dyDescent="0.2">
      <c r="C1131" s="92"/>
      <c r="D1131" s="94"/>
      <c r="E1131" s="94"/>
      <c r="F1131" s="78"/>
      <c r="G1131" s="78"/>
      <c r="H1131" s="78"/>
      <c r="I1131" s="78"/>
      <c r="J1131" s="78"/>
      <c r="K1131" s="78"/>
      <c r="L1131" s="78"/>
      <c r="M1131" s="78"/>
      <c r="N1131" s="78"/>
      <c r="O1131" s="95"/>
      <c r="P1131" s="78"/>
      <c r="Q1131" s="78"/>
    </row>
    <row r="1132" spans="3:17" x14ac:dyDescent="0.2">
      <c r="C1132" s="92"/>
      <c r="D1132" s="94"/>
      <c r="E1132" s="94"/>
      <c r="F1132" s="78"/>
      <c r="G1132" s="78"/>
      <c r="H1132" s="78"/>
      <c r="I1132" s="78"/>
      <c r="J1132" s="78"/>
      <c r="K1132" s="78"/>
      <c r="L1132" s="78"/>
      <c r="M1132" s="78"/>
      <c r="N1132" s="78"/>
      <c r="O1132" s="95"/>
      <c r="P1132" s="78"/>
      <c r="Q1132" s="78"/>
    </row>
    <row r="1133" spans="3:17" x14ac:dyDescent="0.2">
      <c r="C1133" s="92"/>
      <c r="D1133" s="94"/>
      <c r="E1133" s="94"/>
      <c r="F1133" s="78"/>
      <c r="G1133" s="78"/>
      <c r="H1133" s="78"/>
      <c r="I1133" s="78"/>
      <c r="J1133" s="78"/>
      <c r="K1133" s="78"/>
      <c r="L1133" s="78"/>
      <c r="M1133" s="78"/>
      <c r="N1133" s="78"/>
      <c r="O1133" s="95"/>
      <c r="P1133" s="78"/>
      <c r="Q1133" s="78"/>
    </row>
    <row r="1134" spans="3:17" x14ac:dyDescent="0.2">
      <c r="C1134" s="92"/>
      <c r="D1134" s="94"/>
      <c r="E1134" s="94"/>
      <c r="F1134" s="78"/>
      <c r="G1134" s="78"/>
      <c r="H1134" s="78"/>
      <c r="I1134" s="78"/>
      <c r="J1134" s="78"/>
      <c r="K1134" s="78"/>
      <c r="L1134" s="78"/>
      <c r="M1134" s="78"/>
      <c r="N1134" s="78"/>
      <c r="O1134" s="95"/>
      <c r="P1134" s="78"/>
      <c r="Q1134" s="78"/>
    </row>
    <row r="1135" spans="3:17" x14ac:dyDescent="0.2">
      <c r="C1135" s="92"/>
      <c r="D1135" s="94"/>
      <c r="E1135" s="94"/>
      <c r="F1135" s="78"/>
      <c r="G1135" s="78"/>
      <c r="H1135" s="78"/>
      <c r="I1135" s="78"/>
      <c r="J1135" s="78"/>
      <c r="K1135" s="78"/>
      <c r="L1135" s="78"/>
      <c r="M1135" s="78"/>
      <c r="N1135" s="78"/>
      <c r="O1135" s="95"/>
      <c r="P1135" s="78"/>
      <c r="Q1135" s="78"/>
    </row>
    <row r="1136" spans="3:17" x14ac:dyDescent="0.2">
      <c r="C1136" s="92"/>
      <c r="D1136" s="94"/>
      <c r="E1136" s="94"/>
      <c r="F1136" s="78"/>
      <c r="G1136" s="78"/>
      <c r="H1136" s="78"/>
      <c r="I1136" s="78"/>
      <c r="J1136" s="78"/>
      <c r="K1136" s="78"/>
      <c r="L1136" s="78"/>
      <c r="M1136" s="78"/>
      <c r="N1136" s="78"/>
      <c r="O1136" s="95"/>
      <c r="P1136" s="78"/>
      <c r="Q1136" s="78"/>
    </row>
    <row r="1137" spans="3:17" x14ac:dyDescent="0.2">
      <c r="C1137" s="92"/>
      <c r="D1137" s="94"/>
      <c r="E1137" s="94"/>
      <c r="F1137" s="78"/>
      <c r="G1137" s="78"/>
      <c r="H1137" s="78"/>
      <c r="I1137" s="78"/>
      <c r="J1137" s="78"/>
      <c r="K1137" s="78"/>
      <c r="L1137" s="78"/>
      <c r="M1137" s="78"/>
      <c r="N1137" s="78"/>
      <c r="O1137" s="95"/>
      <c r="P1137" s="78"/>
      <c r="Q1137" s="78"/>
    </row>
    <row r="1138" spans="3:17" x14ac:dyDescent="0.2">
      <c r="C1138" s="92"/>
      <c r="D1138" s="94"/>
      <c r="E1138" s="94"/>
      <c r="F1138" s="78"/>
      <c r="G1138" s="78"/>
      <c r="H1138" s="78"/>
      <c r="I1138" s="78"/>
      <c r="J1138" s="78"/>
      <c r="K1138" s="78"/>
      <c r="L1138" s="78"/>
      <c r="M1138" s="78"/>
      <c r="N1138" s="78"/>
      <c r="O1138" s="95"/>
      <c r="P1138" s="78"/>
      <c r="Q1138" s="78"/>
    </row>
    <row r="1139" spans="3:17" x14ac:dyDescent="0.2">
      <c r="C1139" s="92"/>
      <c r="D1139" s="94"/>
      <c r="E1139" s="94"/>
      <c r="F1139" s="78"/>
      <c r="G1139" s="78"/>
      <c r="H1139" s="78"/>
      <c r="I1139" s="78"/>
      <c r="J1139" s="78"/>
      <c r="K1139" s="78"/>
      <c r="L1139" s="78"/>
      <c r="M1139" s="78"/>
      <c r="N1139" s="78"/>
      <c r="O1139" s="95"/>
      <c r="P1139" s="78"/>
      <c r="Q1139" s="78"/>
    </row>
    <row r="1140" spans="3:17" x14ac:dyDescent="0.2">
      <c r="C1140" s="92"/>
      <c r="D1140" s="94"/>
      <c r="E1140" s="94"/>
      <c r="F1140" s="78"/>
      <c r="G1140" s="78"/>
      <c r="H1140" s="78"/>
      <c r="I1140" s="78"/>
      <c r="J1140" s="78"/>
      <c r="K1140" s="78"/>
      <c r="L1140" s="78"/>
      <c r="M1140" s="78"/>
      <c r="N1140" s="78"/>
      <c r="O1140" s="95"/>
      <c r="P1140" s="78"/>
      <c r="Q1140" s="78"/>
    </row>
    <row r="1141" spans="3:17" x14ac:dyDescent="0.2">
      <c r="C1141" s="92"/>
      <c r="D1141" s="94"/>
      <c r="E1141" s="94"/>
      <c r="F1141" s="78"/>
      <c r="G1141" s="78"/>
      <c r="H1141" s="78"/>
      <c r="I1141" s="78"/>
      <c r="J1141" s="78"/>
      <c r="K1141" s="78"/>
      <c r="L1141" s="78"/>
      <c r="M1141" s="78"/>
      <c r="N1141" s="78"/>
      <c r="O1141" s="95"/>
      <c r="P1141" s="78"/>
      <c r="Q1141" s="78"/>
    </row>
    <row r="1142" spans="3:17" x14ac:dyDescent="0.2">
      <c r="C1142" s="92"/>
      <c r="D1142" s="94"/>
      <c r="E1142" s="94"/>
      <c r="F1142" s="78"/>
      <c r="G1142" s="78"/>
      <c r="H1142" s="78"/>
      <c r="I1142" s="78"/>
      <c r="J1142" s="78"/>
      <c r="K1142" s="78"/>
      <c r="L1142" s="78"/>
      <c r="M1142" s="78"/>
      <c r="N1142" s="78"/>
      <c r="O1142" s="95"/>
      <c r="P1142" s="78"/>
      <c r="Q1142" s="78"/>
    </row>
    <row r="1143" spans="3:17" x14ac:dyDescent="0.2">
      <c r="C1143" s="92"/>
      <c r="D1143" s="94"/>
      <c r="E1143" s="94"/>
      <c r="F1143" s="78"/>
      <c r="G1143" s="78"/>
      <c r="H1143" s="78"/>
      <c r="I1143" s="78"/>
      <c r="J1143" s="78"/>
      <c r="K1143" s="78"/>
      <c r="L1143" s="78"/>
      <c r="M1143" s="78"/>
      <c r="N1143" s="78"/>
      <c r="O1143" s="95"/>
      <c r="P1143" s="78"/>
      <c r="Q1143" s="78"/>
    </row>
    <row r="1144" spans="3:17" x14ac:dyDescent="0.2">
      <c r="C1144" s="92"/>
      <c r="D1144" s="94"/>
      <c r="E1144" s="94"/>
      <c r="F1144" s="78"/>
      <c r="G1144" s="78"/>
      <c r="H1144" s="78"/>
      <c r="I1144" s="78"/>
      <c r="J1144" s="78"/>
      <c r="K1144" s="78"/>
      <c r="L1144" s="78"/>
      <c r="M1144" s="78"/>
      <c r="N1144" s="78"/>
      <c r="O1144" s="95"/>
      <c r="P1144" s="78"/>
      <c r="Q1144" s="78"/>
    </row>
    <row r="1145" spans="3:17" x14ac:dyDescent="0.2">
      <c r="C1145" s="92"/>
      <c r="D1145" s="94"/>
      <c r="E1145" s="94"/>
      <c r="F1145" s="78"/>
      <c r="G1145" s="78"/>
      <c r="H1145" s="78"/>
      <c r="I1145" s="78"/>
      <c r="J1145" s="78"/>
      <c r="K1145" s="78"/>
      <c r="L1145" s="78"/>
      <c r="M1145" s="78"/>
      <c r="N1145" s="78"/>
      <c r="O1145" s="95"/>
      <c r="P1145" s="78"/>
      <c r="Q1145" s="78"/>
    </row>
    <row r="1146" spans="3:17" x14ac:dyDescent="0.2">
      <c r="C1146" s="92"/>
      <c r="D1146" s="94"/>
      <c r="E1146" s="94"/>
      <c r="F1146" s="78"/>
      <c r="G1146" s="78"/>
      <c r="H1146" s="78"/>
      <c r="I1146" s="78"/>
      <c r="J1146" s="78"/>
      <c r="K1146" s="78"/>
      <c r="L1146" s="78"/>
      <c r="M1146" s="78"/>
      <c r="N1146" s="78"/>
      <c r="O1146" s="95"/>
      <c r="P1146" s="78"/>
      <c r="Q1146" s="78"/>
    </row>
    <row r="1147" spans="3:17" x14ac:dyDescent="0.2">
      <c r="C1147" s="92"/>
      <c r="D1147" s="94"/>
      <c r="E1147" s="94"/>
      <c r="F1147" s="78"/>
      <c r="G1147" s="78"/>
      <c r="H1147" s="78"/>
      <c r="I1147" s="78"/>
      <c r="J1147" s="78"/>
      <c r="K1147" s="78"/>
      <c r="L1147" s="78"/>
      <c r="M1147" s="78"/>
      <c r="N1147" s="78"/>
      <c r="O1147" s="95"/>
      <c r="P1147" s="78"/>
      <c r="Q1147" s="78"/>
    </row>
    <row r="1148" spans="3:17" x14ac:dyDescent="0.2">
      <c r="C1148" s="92"/>
      <c r="D1148" s="94"/>
      <c r="E1148" s="94"/>
      <c r="F1148" s="78"/>
      <c r="G1148" s="78"/>
      <c r="H1148" s="78"/>
      <c r="I1148" s="78"/>
      <c r="J1148" s="78"/>
      <c r="K1148" s="78"/>
      <c r="L1148" s="78"/>
      <c r="M1148" s="78"/>
      <c r="N1148" s="78"/>
      <c r="O1148" s="95"/>
      <c r="P1148" s="78"/>
      <c r="Q1148" s="78"/>
    </row>
    <row r="1149" spans="3:17" x14ac:dyDescent="0.2">
      <c r="C1149" s="92"/>
      <c r="D1149" s="94"/>
      <c r="E1149" s="94"/>
      <c r="F1149" s="78"/>
      <c r="G1149" s="78"/>
      <c r="H1149" s="78"/>
      <c r="I1149" s="78"/>
      <c r="J1149" s="78"/>
      <c r="K1149" s="78"/>
      <c r="L1149" s="78"/>
      <c r="M1149" s="78"/>
      <c r="N1149" s="78"/>
      <c r="O1149" s="95"/>
      <c r="P1149" s="78"/>
      <c r="Q1149" s="78"/>
    </row>
    <row r="1150" spans="3:17" x14ac:dyDescent="0.2">
      <c r="C1150" s="92"/>
      <c r="D1150" s="94"/>
      <c r="E1150" s="94"/>
      <c r="F1150" s="78"/>
      <c r="G1150" s="78"/>
      <c r="H1150" s="78"/>
      <c r="I1150" s="78"/>
      <c r="J1150" s="78"/>
      <c r="K1150" s="78"/>
      <c r="L1150" s="78"/>
      <c r="M1150" s="78"/>
      <c r="N1150" s="78"/>
      <c r="O1150" s="95"/>
      <c r="P1150" s="78"/>
      <c r="Q1150" s="78"/>
    </row>
    <row r="1151" spans="3:17" x14ac:dyDescent="0.2">
      <c r="C1151" s="92"/>
      <c r="D1151" s="94"/>
      <c r="E1151" s="94"/>
      <c r="F1151" s="78"/>
      <c r="G1151" s="78"/>
      <c r="H1151" s="78"/>
      <c r="I1151" s="78"/>
      <c r="J1151" s="78"/>
      <c r="K1151" s="78"/>
      <c r="L1151" s="78"/>
      <c r="M1151" s="78"/>
      <c r="N1151" s="78"/>
      <c r="O1151" s="95"/>
      <c r="P1151" s="78"/>
      <c r="Q1151" s="78"/>
    </row>
    <row r="1152" spans="3:17" x14ac:dyDescent="0.2">
      <c r="C1152" s="92"/>
      <c r="D1152" s="94"/>
      <c r="E1152" s="94"/>
      <c r="F1152" s="78"/>
      <c r="G1152" s="78"/>
      <c r="H1152" s="78"/>
      <c r="I1152" s="78"/>
      <c r="J1152" s="78"/>
      <c r="K1152" s="78"/>
      <c r="L1152" s="78"/>
      <c r="M1152" s="78"/>
      <c r="N1152" s="78"/>
      <c r="O1152" s="95"/>
      <c r="P1152" s="78"/>
      <c r="Q1152" s="78"/>
    </row>
    <row r="1153" spans="3:17" x14ac:dyDescent="0.2">
      <c r="C1153" s="92"/>
      <c r="D1153" s="94"/>
      <c r="E1153" s="94"/>
      <c r="F1153" s="78"/>
      <c r="G1153" s="78"/>
      <c r="H1153" s="78"/>
      <c r="I1153" s="78"/>
      <c r="J1153" s="78"/>
      <c r="K1153" s="78"/>
      <c r="L1153" s="78"/>
      <c r="M1153" s="78"/>
      <c r="N1153" s="78"/>
      <c r="O1153" s="95"/>
      <c r="P1153" s="78"/>
      <c r="Q1153" s="78"/>
    </row>
    <row r="1154" spans="3:17" x14ac:dyDescent="0.2">
      <c r="C1154" s="92"/>
      <c r="D1154" s="94"/>
      <c r="E1154" s="94"/>
      <c r="F1154" s="78"/>
      <c r="G1154" s="78"/>
      <c r="H1154" s="78"/>
      <c r="I1154" s="78"/>
      <c r="J1154" s="78"/>
      <c r="K1154" s="78"/>
      <c r="L1154" s="78"/>
      <c r="M1154" s="78"/>
      <c r="N1154" s="78"/>
      <c r="O1154" s="95"/>
      <c r="P1154" s="78"/>
      <c r="Q1154" s="78"/>
    </row>
    <row r="1155" spans="3:17" x14ac:dyDescent="0.2">
      <c r="C1155" s="92"/>
      <c r="D1155" s="94"/>
      <c r="E1155" s="94"/>
      <c r="F1155" s="78"/>
      <c r="G1155" s="78"/>
      <c r="H1155" s="78"/>
      <c r="I1155" s="78"/>
      <c r="J1155" s="78"/>
      <c r="K1155" s="78"/>
      <c r="L1155" s="78"/>
      <c r="M1155" s="78"/>
      <c r="N1155" s="78"/>
      <c r="O1155" s="95"/>
      <c r="P1155" s="78"/>
      <c r="Q1155" s="78"/>
    </row>
    <row r="1156" spans="3:17" x14ac:dyDescent="0.2">
      <c r="C1156" s="92"/>
      <c r="D1156" s="94"/>
      <c r="E1156" s="94"/>
      <c r="F1156" s="78"/>
      <c r="G1156" s="78"/>
      <c r="H1156" s="78"/>
      <c r="I1156" s="78"/>
      <c r="J1156" s="78"/>
      <c r="K1156" s="78"/>
      <c r="L1156" s="78"/>
      <c r="M1156" s="78"/>
      <c r="N1156" s="78"/>
      <c r="O1156" s="95"/>
      <c r="P1156" s="78"/>
      <c r="Q1156" s="78"/>
    </row>
    <row r="1157" spans="3:17" x14ac:dyDescent="0.2">
      <c r="C1157" s="92"/>
      <c r="D1157" s="94"/>
      <c r="E1157" s="94"/>
      <c r="F1157" s="78"/>
      <c r="G1157" s="78"/>
      <c r="H1157" s="78"/>
      <c r="I1157" s="78"/>
      <c r="J1157" s="78"/>
      <c r="K1157" s="78"/>
      <c r="L1157" s="78"/>
      <c r="M1157" s="78"/>
      <c r="N1157" s="78"/>
      <c r="O1157" s="95"/>
      <c r="P1157" s="78"/>
      <c r="Q1157" s="78"/>
    </row>
    <row r="1158" spans="3:17" x14ac:dyDescent="0.2">
      <c r="C1158" s="92"/>
      <c r="D1158" s="94"/>
      <c r="E1158" s="94"/>
      <c r="F1158" s="78"/>
      <c r="G1158" s="78"/>
      <c r="H1158" s="78"/>
      <c r="I1158" s="78"/>
      <c r="J1158" s="78"/>
      <c r="K1158" s="78"/>
      <c r="L1158" s="78"/>
      <c r="M1158" s="78"/>
      <c r="N1158" s="78"/>
      <c r="O1158" s="95"/>
      <c r="P1158" s="78"/>
      <c r="Q1158" s="78"/>
    </row>
    <row r="1159" spans="3:17" x14ac:dyDescent="0.2">
      <c r="C1159" s="92"/>
      <c r="D1159" s="94"/>
      <c r="E1159" s="94"/>
      <c r="F1159" s="78"/>
      <c r="G1159" s="78"/>
      <c r="H1159" s="78"/>
      <c r="I1159" s="78"/>
      <c r="J1159" s="78"/>
      <c r="K1159" s="78"/>
      <c r="L1159" s="78"/>
      <c r="M1159" s="78"/>
      <c r="N1159" s="78"/>
      <c r="O1159" s="95"/>
      <c r="P1159" s="78"/>
      <c r="Q1159" s="78"/>
    </row>
    <row r="1160" spans="3:17" x14ac:dyDescent="0.2">
      <c r="C1160" s="92"/>
      <c r="D1160" s="94"/>
      <c r="E1160" s="94"/>
      <c r="F1160" s="78"/>
      <c r="G1160" s="78"/>
      <c r="H1160" s="78"/>
      <c r="I1160" s="78"/>
      <c r="J1160" s="78"/>
      <c r="K1160" s="78"/>
      <c r="L1160" s="78"/>
      <c r="M1160" s="78"/>
      <c r="N1160" s="78"/>
      <c r="O1160" s="95"/>
      <c r="P1160" s="78"/>
      <c r="Q1160" s="78"/>
    </row>
    <row r="1161" spans="3:17" x14ac:dyDescent="0.2">
      <c r="C1161" s="92"/>
      <c r="D1161" s="94"/>
      <c r="E1161" s="94"/>
      <c r="F1161" s="78"/>
      <c r="G1161" s="78"/>
      <c r="H1161" s="78"/>
      <c r="I1161" s="78"/>
      <c r="J1161" s="78"/>
      <c r="K1161" s="78"/>
      <c r="L1161" s="78"/>
      <c r="M1161" s="78"/>
      <c r="N1161" s="78"/>
      <c r="O1161" s="95"/>
      <c r="P1161" s="78"/>
      <c r="Q1161" s="78"/>
    </row>
    <row r="1162" spans="3:17" x14ac:dyDescent="0.2">
      <c r="C1162" s="92"/>
      <c r="D1162" s="94"/>
      <c r="E1162" s="94"/>
      <c r="F1162" s="78"/>
      <c r="G1162" s="78"/>
      <c r="H1162" s="78"/>
      <c r="I1162" s="78"/>
      <c r="J1162" s="78"/>
      <c r="K1162" s="78"/>
      <c r="L1162" s="78"/>
      <c r="M1162" s="78"/>
      <c r="N1162" s="78"/>
      <c r="O1162" s="95"/>
      <c r="P1162" s="78"/>
      <c r="Q1162" s="78"/>
    </row>
    <row r="1163" spans="3:17" x14ac:dyDescent="0.2">
      <c r="C1163" s="92"/>
      <c r="D1163" s="94"/>
      <c r="E1163" s="94"/>
      <c r="F1163" s="78"/>
      <c r="G1163" s="78"/>
      <c r="H1163" s="78"/>
      <c r="I1163" s="78"/>
      <c r="J1163" s="78"/>
      <c r="K1163" s="78"/>
      <c r="L1163" s="78"/>
      <c r="M1163" s="78"/>
      <c r="N1163" s="78"/>
      <c r="O1163" s="95"/>
      <c r="P1163" s="78"/>
      <c r="Q1163" s="78"/>
    </row>
    <row r="1164" spans="3:17" x14ac:dyDescent="0.2">
      <c r="C1164" s="92"/>
      <c r="D1164" s="94"/>
      <c r="E1164" s="94"/>
      <c r="F1164" s="78"/>
      <c r="G1164" s="78"/>
      <c r="H1164" s="78"/>
      <c r="I1164" s="78"/>
      <c r="J1164" s="78"/>
      <c r="K1164" s="78"/>
      <c r="L1164" s="78"/>
      <c r="M1164" s="78"/>
      <c r="N1164" s="78"/>
      <c r="O1164" s="95"/>
      <c r="P1164" s="78"/>
      <c r="Q1164" s="78"/>
    </row>
    <row r="1165" spans="3:17" x14ac:dyDescent="0.2">
      <c r="C1165" s="92"/>
      <c r="D1165" s="94"/>
      <c r="E1165" s="94"/>
      <c r="F1165" s="78"/>
      <c r="G1165" s="78"/>
      <c r="H1165" s="78"/>
      <c r="I1165" s="78"/>
      <c r="J1165" s="78"/>
      <c r="K1165" s="78"/>
      <c r="L1165" s="78"/>
      <c r="M1165" s="78"/>
      <c r="N1165" s="78"/>
      <c r="O1165" s="95"/>
      <c r="P1165" s="78"/>
      <c r="Q1165" s="78"/>
    </row>
    <row r="1166" spans="3:17" x14ac:dyDescent="0.2">
      <c r="C1166" s="92"/>
      <c r="D1166" s="94"/>
      <c r="E1166" s="94"/>
      <c r="F1166" s="78"/>
      <c r="G1166" s="78"/>
      <c r="H1166" s="78"/>
      <c r="I1166" s="78"/>
      <c r="J1166" s="78"/>
      <c r="K1166" s="78"/>
      <c r="L1166" s="78"/>
      <c r="M1166" s="78"/>
      <c r="N1166" s="78"/>
      <c r="O1166" s="95"/>
      <c r="P1166" s="78"/>
      <c r="Q1166" s="78"/>
    </row>
    <row r="1167" spans="3:17" x14ac:dyDescent="0.2">
      <c r="C1167" s="92"/>
      <c r="D1167" s="94"/>
      <c r="E1167" s="94"/>
      <c r="F1167" s="78"/>
      <c r="G1167" s="78"/>
      <c r="H1167" s="78"/>
      <c r="I1167" s="78"/>
      <c r="J1167" s="78"/>
      <c r="K1167" s="78"/>
      <c r="L1167" s="78"/>
      <c r="M1167" s="78"/>
      <c r="N1167" s="78"/>
      <c r="O1167" s="95"/>
      <c r="P1167" s="78"/>
      <c r="Q1167" s="78"/>
    </row>
    <row r="1168" spans="3:17" x14ac:dyDescent="0.2">
      <c r="C1168" s="92"/>
      <c r="D1168" s="94"/>
      <c r="E1168" s="94"/>
      <c r="F1168" s="78"/>
      <c r="G1168" s="78"/>
      <c r="H1168" s="78"/>
      <c r="I1168" s="78"/>
      <c r="J1168" s="78"/>
      <c r="K1168" s="78"/>
      <c r="L1168" s="78"/>
      <c r="M1168" s="78"/>
      <c r="N1168" s="78"/>
      <c r="O1168" s="95"/>
      <c r="P1168" s="78"/>
      <c r="Q1168" s="78"/>
    </row>
    <row r="1169" spans="3:17" x14ac:dyDescent="0.2">
      <c r="C1169" s="92"/>
      <c r="D1169" s="94"/>
      <c r="E1169" s="94"/>
      <c r="F1169" s="78"/>
      <c r="G1169" s="78"/>
      <c r="H1169" s="78"/>
      <c r="I1169" s="78"/>
      <c r="J1169" s="78"/>
      <c r="K1169" s="78"/>
      <c r="L1169" s="78"/>
      <c r="M1169" s="78"/>
      <c r="N1169" s="78"/>
      <c r="O1169" s="95"/>
      <c r="P1169" s="78"/>
      <c r="Q1169" s="78"/>
    </row>
    <row r="1170" spans="3:17" x14ac:dyDescent="0.2">
      <c r="C1170" s="92"/>
      <c r="D1170" s="94"/>
      <c r="E1170" s="94"/>
      <c r="F1170" s="78"/>
      <c r="G1170" s="78"/>
      <c r="H1170" s="78"/>
      <c r="I1170" s="78"/>
      <c r="J1170" s="78"/>
      <c r="K1170" s="78"/>
      <c r="L1170" s="78"/>
      <c r="M1170" s="78"/>
      <c r="N1170" s="78"/>
      <c r="O1170" s="95"/>
      <c r="P1170" s="78"/>
      <c r="Q1170" s="78"/>
    </row>
    <row r="1171" spans="3:17" x14ac:dyDescent="0.2">
      <c r="C1171" s="92"/>
      <c r="D1171" s="94"/>
      <c r="E1171" s="94"/>
      <c r="F1171" s="78"/>
      <c r="G1171" s="78"/>
      <c r="H1171" s="78"/>
      <c r="I1171" s="78"/>
      <c r="J1171" s="78"/>
      <c r="K1171" s="78"/>
      <c r="L1171" s="78"/>
      <c r="M1171" s="78"/>
      <c r="N1171" s="78"/>
      <c r="O1171" s="95"/>
      <c r="P1171" s="78"/>
      <c r="Q1171" s="78"/>
    </row>
    <row r="1172" spans="3:17" x14ac:dyDescent="0.2">
      <c r="C1172" s="92"/>
      <c r="D1172" s="94"/>
      <c r="E1172" s="94"/>
      <c r="F1172" s="78"/>
      <c r="G1172" s="78"/>
      <c r="H1172" s="78"/>
      <c r="I1172" s="78"/>
      <c r="J1172" s="78"/>
      <c r="K1172" s="78"/>
      <c r="L1172" s="78"/>
      <c r="M1172" s="78"/>
      <c r="N1172" s="78"/>
      <c r="O1172" s="95"/>
      <c r="P1172" s="78"/>
      <c r="Q1172" s="78"/>
    </row>
    <row r="1173" spans="3:17" x14ac:dyDescent="0.2">
      <c r="C1173" s="92"/>
      <c r="D1173" s="94"/>
      <c r="E1173" s="94"/>
      <c r="F1173" s="78"/>
      <c r="G1173" s="78"/>
      <c r="H1173" s="78"/>
      <c r="I1173" s="78"/>
      <c r="J1173" s="78"/>
      <c r="K1173" s="78"/>
      <c r="L1173" s="78"/>
      <c r="M1173" s="78"/>
      <c r="N1173" s="78"/>
      <c r="O1173" s="95"/>
      <c r="P1173" s="78"/>
      <c r="Q1173" s="78"/>
    </row>
    <row r="1174" spans="3:17" x14ac:dyDescent="0.2">
      <c r="C1174" s="92"/>
      <c r="D1174" s="94"/>
      <c r="E1174" s="94"/>
      <c r="F1174" s="78"/>
      <c r="G1174" s="78"/>
      <c r="H1174" s="78"/>
      <c r="I1174" s="78"/>
      <c r="J1174" s="78"/>
      <c r="K1174" s="78"/>
      <c r="L1174" s="78"/>
      <c r="M1174" s="78"/>
      <c r="N1174" s="78"/>
      <c r="O1174" s="95"/>
      <c r="P1174" s="78"/>
      <c r="Q1174" s="78"/>
    </row>
    <row r="1175" spans="3:17" x14ac:dyDescent="0.2">
      <c r="C1175" s="92"/>
      <c r="D1175" s="94"/>
      <c r="E1175" s="94"/>
      <c r="F1175" s="78"/>
      <c r="G1175" s="78"/>
      <c r="H1175" s="78"/>
      <c r="I1175" s="78"/>
      <c r="J1175" s="78"/>
      <c r="K1175" s="78"/>
      <c r="L1175" s="78"/>
      <c r="M1175" s="78"/>
      <c r="N1175" s="78"/>
      <c r="O1175" s="95"/>
      <c r="P1175" s="78"/>
      <c r="Q1175" s="78"/>
    </row>
    <row r="1176" spans="3:17" x14ac:dyDescent="0.2">
      <c r="C1176" s="92"/>
      <c r="D1176" s="94"/>
      <c r="E1176" s="94"/>
      <c r="F1176" s="78"/>
      <c r="G1176" s="78"/>
      <c r="H1176" s="78"/>
      <c r="I1176" s="78"/>
      <c r="J1176" s="78"/>
      <c r="K1176" s="78"/>
      <c r="L1176" s="78"/>
      <c r="M1176" s="78"/>
      <c r="N1176" s="78"/>
      <c r="O1176" s="95"/>
      <c r="P1176" s="78"/>
      <c r="Q1176" s="78"/>
    </row>
    <row r="1177" spans="3:17" x14ac:dyDescent="0.2">
      <c r="C1177" s="92"/>
      <c r="D1177" s="94"/>
      <c r="E1177" s="94"/>
      <c r="F1177" s="78"/>
      <c r="G1177" s="78"/>
      <c r="H1177" s="78"/>
      <c r="I1177" s="78"/>
      <c r="J1177" s="78"/>
      <c r="K1177" s="78"/>
      <c r="L1177" s="78"/>
      <c r="M1177" s="78"/>
      <c r="N1177" s="78"/>
      <c r="O1177" s="95"/>
      <c r="P1177" s="78"/>
      <c r="Q1177" s="78"/>
    </row>
    <row r="1178" spans="3:17" x14ac:dyDescent="0.2">
      <c r="C1178" s="92"/>
      <c r="D1178" s="94"/>
      <c r="E1178" s="94"/>
      <c r="F1178" s="78"/>
      <c r="G1178" s="78"/>
      <c r="H1178" s="78"/>
      <c r="I1178" s="78"/>
      <c r="J1178" s="78"/>
      <c r="K1178" s="78"/>
      <c r="L1178" s="78"/>
      <c r="M1178" s="78"/>
      <c r="N1178" s="78"/>
      <c r="O1178" s="95"/>
      <c r="P1178" s="78"/>
      <c r="Q1178" s="78"/>
    </row>
    <row r="1179" spans="3:17" x14ac:dyDescent="0.2">
      <c r="C1179" s="92"/>
      <c r="D1179" s="94"/>
      <c r="E1179" s="94"/>
      <c r="F1179" s="78"/>
      <c r="G1179" s="78"/>
      <c r="H1179" s="78"/>
      <c r="I1179" s="78"/>
      <c r="J1179" s="78"/>
      <c r="K1179" s="78"/>
      <c r="L1179" s="78"/>
      <c r="M1179" s="78"/>
      <c r="N1179" s="78"/>
      <c r="O1179" s="95"/>
      <c r="P1179" s="78"/>
      <c r="Q1179" s="78"/>
    </row>
    <row r="1180" spans="3:17" x14ac:dyDescent="0.2">
      <c r="C1180" s="92"/>
      <c r="D1180" s="94"/>
      <c r="E1180" s="94"/>
      <c r="F1180" s="78"/>
      <c r="G1180" s="78"/>
      <c r="H1180" s="78"/>
      <c r="I1180" s="78"/>
      <c r="J1180" s="78"/>
      <c r="K1180" s="78"/>
      <c r="L1180" s="78"/>
      <c r="M1180" s="78"/>
      <c r="N1180" s="78"/>
      <c r="O1180" s="95"/>
      <c r="P1180" s="78"/>
      <c r="Q1180" s="78"/>
    </row>
    <row r="1181" spans="3:17" x14ac:dyDescent="0.2">
      <c r="C1181" s="92"/>
      <c r="D1181" s="94"/>
      <c r="E1181" s="94"/>
      <c r="F1181" s="78"/>
      <c r="G1181" s="78"/>
      <c r="H1181" s="78"/>
      <c r="I1181" s="78"/>
      <c r="J1181" s="78"/>
      <c r="K1181" s="78"/>
      <c r="L1181" s="78"/>
      <c r="M1181" s="78"/>
      <c r="N1181" s="78"/>
      <c r="O1181" s="95"/>
      <c r="P1181" s="78"/>
      <c r="Q1181" s="78"/>
    </row>
    <row r="1182" spans="3:17" x14ac:dyDescent="0.2">
      <c r="C1182" s="92"/>
      <c r="D1182" s="94"/>
      <c r="E1182" s="94"/>
      <c r="F1182" s="78"/>
      <c r="G1182" s="78"/>
      <c r="H1182" s="78"/>
      <c r="I1182" s="78"/>
      <c r="J1182" s="78"/>
      <c r="K1182" s="78"/>
      <c r="L1182" s="78"/>
      <c r="M1182" s="78"/>
      <c r="N1182" s="78"/>
      <c r="O1182" s="95"/>
      <c r="P1182" s="78"/>
      <c r="Q1182" s="78"/>
    </row>
    <row r="1183" spans="3:17" x14ac:dyDescent="0.2">
      <c r="C1183" s="92"/>
      <c r="D1183" s="94"/>
      <c r="E1183" s="94"/>
      <c r="F1183" s="78"/>
      <c r="G1183" s="78"/>
      <c r="H1183" s="78"/>
      <c r="I1183" s="78"/>
      <c r="J1183" s="78"/>
      <c r="K1183" s="78"/>
      <c r="L1183" s="78"/>
      <c r="M1183" s="78"/>
      <c r="N1183" s="78"/>
      <c r="O1183" s="95"/>
      <c r="P1183" s="78"/>
      <c r="Q1183" s="78"/>
    </row>
    <row r="1184" spans="3:17" x14ac:dyDescent="0.2">
      <c r="C1184" s="92"/>
      <c r="D1184" s="94"/>
      <c r="E1184" s="94"/>
      <c r="F1184" s="78"/>
      <c r="G1184" s="78"/>
      <c r="H1184" s="78"/>
      <c r="I1184" s="78"/>
      <c r="J1184" s="78"/>
      <c r="K1184" s="78"/>
      <c r="L1184" s="78"/>
      <c r="M1184" s="78"/>
      <c r="N1184" s="78"/>
      <c r="O1184" s="95"/>
      <c r="P1184" s="78"/>
      <c r="Q1184" s="78"/>
    </row>
    <row r="1185" spans="3:17" x14ac:dyDescent="0.2">
      <c r="C1185" s="92"/>
      <c r="D1185" s="94"/>
      <c r="E1185" s="94"/>
      <c r="F1185" s="78"/>
      <c r="G1185" s="78"/>
      <c r="H1185" s="78"/>
      <c r="I1185" s="78"/>
      <c r="J1185" s="78"/>
      <c r="K1185" s="78"/>
      <c r="L1185" s="78"/>
      <c r="M1185" s="78"/>
      <c r="N1185" s="78"/>
      <c r="O1185" s="95"/>
      <c r="P1185" s="78"/>
      <c r="Q1185" s="78"/>
    </row>
    <row r="1186" spans="3:17" x14ac:dyDescent="0.2">
      <c r="C1186" s="92"/>
      <c r="D1186" s="94"/>
      <c r="E1186" s="94"/>
      <c r="F1186" s="78"/>
      <c r="G1186" s="78"/>
      <c r="H1186" s="78"/>
      <c r="I1186" s="78"/>
      <c r="J1186" s="78"/>
      <c r="K1186" s="78"/>
      <c r="L1186" s="78"/>
      <c r="M1186" s="78"/>
      <c r="N1186" s="78"/>
      <c r="O1186" s="95"/>
      <c r="P1186" s="78"/>
      <c r="Q1186" s="78"/>
    </row>
    <row r="1187" spans="3:17" x14ac:dyDescent="0.2">
      <c r="C1187" s="92"/>
      <c r="D1187" s="94"/>
      <c r="E1187" s="94"/>
      <c r="F1187" s="78"/>
      <c r="G1187" s="78"/>
      <c r="H1187" s="78"/>
      <c r="I1187" s="78"/>
      <c r="J1187" s="78"/>
      <c r="K1187" s="78"/>
      <c r="L1187" s="78"/>
      <c r="M1187" s="78"/>
      <c r="N1187" s="78"/>
      <c r="O1187" s="95"/>
      <c r="P1187" s="78"/>
      <c r="Q1187" s="78"/>
    </row>
    <row r="1188" spans="3:17" x14ac:dyDescent="0.2">
      <c r="C1188" s="92"/>
      <c r="D1188" s="94"/>
      <c r="E1188" s="94"/>
      <c r="F1188" s="78"/>
      <c r="G1188" s="78"/>
      <c r="H1188" s="78"/>
      <c r="I1188" s="78"/>
      <c r="J1188" s="78"/>
      <c r="K1188" s="78"/>
      <c r="L1188" s="78"/>
      <c r="M1188" s="78"/>
      <c r="N1188" s="78"/>
      <c r="O1188" s="95"/>
      <c r="P1188" s="78"/>
      <c r="Q1188" s="78"/>
    </row>
    <row r="1189" spans="3:17" x14ac:dyDescent="0.2">
      <c r="C1189" s="92"/>
      <c r="D1189" s="94"/>
      <c r="E1189" s="94"/>
      <c r="F1189" s="78"/>
      <c r="G1189" s="78"/>
      <c r="H1189" s="78"/>
      <c r="I1189" s="78"/>
      <c r="J1189" s="78"/>
      <c r="K1189" s="78"/>
      <c r="L1189" s="78"/>
      <c r="M1189" s="78"/>
      <c r="N1189" s="78"/>
      <c r="O1189" s="95"/>
      <c r="P1189" s="78"/>
      <c r="Q1189" s="78"/>
    </row>
    <row r="1190" spans="3:17" x14ac:dyDescent="0.2">
      <c r="C1190" s="92"/>
      <c r="D1190" s="94"/>
      <c r="E1190" s="94"/>
      <c r="F1190" s="78"/>
      <c r="G1190" s="78"/>
      <c r="H1190" s="78"/>
      <c r="I1190" s="78"/>
      <c r="J1190" s="78"/>
      <c r="K1190" s="78"/>
      <c r="L1190" s="78"/>
      <c r="M1190" s="78"/>
      <c r="N1190" s="78"/>
      <c r="O1190" s="95"/>
      <c r="P1190" s="78"/>
      <c r="Q1190" s="78"/>
    </row>
    <row r="1191" spans="3:17" x14ac:dyDescent="0.2">
      <c r="C1191" s="92"/>
      <c r="D1191" s="94"/>
      <c r="E1191" s="94"/>
      <c r="F1191" s="78"/>
      <c r="G1191" s="78"/>
      <c r="H1191" s="78"/>
      <c r="I1191" s="78"/>
      <c r="J1191" s="78"/>
      <c r="K1191" s="78"/>
      <c r="L1191" s="78"/>
      <c r="M1191" s="78"/>
      <c r="N1191" s="78"/>
      <c r="O1191" s="95"/>
      <c r="P1191" s="78"/>
      <c r="Q1191" s="78"/>
    </row>
    <row r="1192" spans="3:17" x14ac:dyDescent="0.2">
      <c r="C1192" s="92"/>
      <c r="D1192" s="94"/>
      <c r="E1192" s="94"/>
      <c r="F1192" s="78"/>
      <c r="G1192" s="78"/>
      <c r="H1192" s="78"/>
      <c r="I1192" s="78"/>
      <c r="J1192" s="78"/>
      <c r="K1192" s="78"/>
      <c r="L1192" s="78"/>
      <c r="M1192" s="78"/>
      <c r="N1192" s="78"/>
      <c r="O1192" s="95"/>
      <c r="P1192" s="78"/>
      <c r="Q1192" s="78"/>
    </row>
    <row r="1193" spans="3:17" x14ac:dyDescent="0.2">
      <c r="C1193" s="92"/>
      <c r="D1193" s="94"/>
      <c r="E1193" s="94"/>
      <c r="F1193" s="78"/>
      <c r="G1193" s="78"/>
      <c r="H1193" s="78"/>
      <c r="I1193" s="78"/>
      <c r="J1193" s="78"/>
      <c r="K1193" s="78"/>
      <c r="L1193" s="78"/>
      <c r="M1193" s="78"/>
      <c r="N1193" s="78"/>
      <c r="O1193" s="95"/>
      <c r="P1193" s="78"/>
      <c r="Q1193" s="78"/>
    </row>
    <row r="1194" spans="3:17" x14ac:dyDescent="0.2">
      <c r="C1194" s="92"/>
      <c r="D1194" s="94"/>
      <c r="E1194" s="94"/>
      <c r="F1194" s="78"/>
      <c r="G1194" s="78"/>
      <c r="H1194" s="78"/>
      <c r="I1194" s="78"/>
      <c r="J1194" s="78"/>
      <c r="K1194" s="78"/>
      <c r="L1194" s="78"/>
      <c r="M1194" s="78"/>
      <c r="N1194" s="78"/>
      <c r="O1194" s="95"/>
      <c r="P1194" s="78"/>
      <c r="Q1194" s="78"/>
    </row>
    <row r="1195" spans="3:17" x14ac:dyDescent="0.2">
      <c r="C1195" s="92"/>
      <c r="D1195" s="94"/>
      <c r="E1195" s="94"/>
      <c r="F1195" s="78"/>
      <c r="G1195" s="78"/>
      <c r="H1195" s="78"/>
      <c r="I1195" s="78"/>
      <c r="J1195" s="78"/>
      <c r="K1195" s="78"/>
      <c r="L1195" s="78"/>
      <c r="M1195" s="78"/>
      <c r="N1195" s="78"/>
      <c r="O1195" s="95"/>
      <c r="P1195" s="78"/>
      <c r="Q1195" s="78"/>
    </row>
    <row r="1196" spans="3:17" x14ac:dyDescent="0.2">
      <c r="C1196" s="92"/>
      <c r="D1196" s="94"/>
      <c r="E1196" s="94"/>
      <c r="F1196" s="78"/>
      <c r="G1196" s="78"/>
      <c r="H1196" s="78"/>
      <c r="I1196" s="78"/>
      <c r="J1196" s="78"/>
      <c r="K1196" s="78"/>
      <c r="L1196" s="78"/>
      <c r="M1196" s="78"/>
      <c r="N1196" s="78"/>
      <c r="O1196" s="95"/>
      <c r="P1196" s="78"/>
      <c r="Q1196" s="78"/>
    </row>
    <row r="1197" spans="3:17" x14ac:dyDescent="0.2">
      <c r="C1197" s="92"/>
      <c r="D1197" s="94"/>
      <c r="E1197" s="94"/>
      <c r="F1197" s="78"/>
      <c r="G1197" s="78"/>
      <c r="H1197" s="78"/>
      <c r="I1197" s="78"/>
      <c r="J1197" s="78"/>
      <c r="K1197" s="78"/>
      <c r="L1197" s="78"/>
      <c r="M1197" s="78"/>
      <c r="N1197" s="78"/>
      <c r="O1197" s="95"/>
      <c r="P1197" s="78"/>
      <c r="Q1197" s="78"/>
    </row>
    <row r="1198" spans="3:17" x14ac:dyDescent="0.2">
      <c r="C1198" s="92"/>
      <c r="D1198" s="94"/>
      <c r="E1198" s="94"/>
      <c r="F1198" s="78"/>
      <c r="G1198" s="78"/>
      <c r="H1198" s="78"/>
      <c r="I1198" s="78"/>
      <c r="J1198" s="78"/>
      <c r="K1198" s="78"/>
      <c r="L1198" s="78"/>
      <c r="M1198" s="78"/>
      <c r="N1198" s="78"/>
      <c r="O1198" s="95"/>
      <c r="P1198" s="78"/>
      <c r="Q1198" s="78"/>
    </row>
    <row r="1199" spans="3:17" x14ac:dyDescent="0.2">
      <c r="C1199" s="92"/>
      <c r="D1199" s="94"/>
      <c r="E1199" s="94"/>
      <c r="F1199" s="78"/>
      <c r="G1199" s="78"/>
      <c r="H1199" s="78"/>
      <c r="I1199" s="78"/>
      <c r="J1199" s="78"/>
      <c r="K1199" s="78"/>
      <c r="L1199" s="78"/>
      <c r="M1199" s="78"/>
      <c r="N1199" s="78"/>
      <c r="O1199" s="95"/>
      <c r="P1199" s="78"/>
      <c r="Q1199" s="78"/>
    </row>
    <row r="1200" spans="3:17" x14ac:dyDescent="0.2">
      <c r="C1200" s="92"/>
      <c r="D1200" s="94"/>
      <c r="E1200" s="94"/>
      <c r="F1200" s="78"/>
      <c r="G1200" s="78"/>
      <c r="H1200" s="78"/>
      <c r="I1200" s="78"/>
      <c r="J1200" s="78"/>
      <c r="K1200" s="78"/>
      <c r="L1200" s="78"/>
      <c r="M1200" s="78"/>
      <c r="N1200" s="78"/>
      <c r="O1200" s="95"/>
      <c r="P1200" s="78"/>
      <c r="Q1200" s="78"/>
    </row>
    <row r="1201" spans="3:17" x14ac:dyDescent="0.2">
      <c r="C1201" s="92"/>
      <c r="D1201" s="94"/>
      <c r="E1201" s="94"/>
      <c r="F1201" s="78"/>
      <c r="G1201" s="78"/>
      <c r="H1201" s="78"/>
      <c r="I1201" s="78"/>
      <c r="J1201" s="78"/>
      <c r="K1201" s="78"/>
      <c r="L1201" s="78"/>
      <c r="M1201" s="78"/>
      <c r="N1201" s="78"/>
      <c r="O1201" s="95"/>
      <c r="P1201" s="78"/>
      <c r="Q1201" s="78"/>
    </row>
    <row r="1202" spans="3:17" x14ac:dyDescent="0.2">
      <c r="C1202" s="92"/>
      <c r="D1202" s="94"/>
      <c r="E1202" s="94"/>
      <c r="F1202" s="78"/>
      <c r="G1202" s="78"/>
      <c r="H1202" s="78"/>
      <c r="I1202" s="78"/>
      <c r="J1202" s="78"/>
      <c r="K1202" s="78"/>
      <c r="L1202" s="78"/>
      <c r="M1202" s="78"/>
      <c r="N1202" s="78"/>
      <c r="O1202" s="95"/>
      <c r="P1202" s="78"/>
      <c r="Q1202" s="78"/>
    </row>
    <row r="1203" spans="3:17" x14ac:dyDescent="0.2">
      <c r="C1203" s="92"/>
      <c r="D1203" s="94"/>
      <c r="E1203" s="94"/>
      <c r="F1203" s="78"/>
      <c r="G1203" s="78"/>
      <c r="H1203" s="78"/>
      <c r="I1203" s="78"/>
      <c r="J1203" s="78"/>
      <c r="K1203" s="78"/>
      <c r="L1203" s="78"/>
      <c r="M1203" s="78"/>
      <c r="N1203" s="78"/>
      <c r="O1203" s="95"/>
      <c r="P1203" s="78"/>
      <c r="Q1203" s="78"/>
    </row>
    <row r="1204" spans="3:17" x14ac:dyDescent="0.2">
      <c r="C1204" s="92"/>
      <c r="D1204" s="94"/>
      <c r="E1204" s="94"/>
      <c r="F1204" s="78"/>
      <c r="G1204" s="78"/>
      <c r="H1204" s="78"/>
      <c r="I1204" s="78"/>
      <c r="J1204" s="78"/>
      <c r="K1204" s="78"/>
      <c r="L1204" s="78"/>
      <c r="M1204" s="78"/>
      <c r="N1204" s="78"/>
      <c r="O1204" s="95"/>
      <c r="P1204" s="78"/>
      <c r="Q1204" s="78"/>
    </row>
    <row r="1205" spans="3:17" x14ac:dyDescent="0.2">
      <c r="C1205" s="92"/>
      <c r="D1205" s="94"/>
      <c r="E1205" s="94"/>
      <c r="F1205" s="78"/>
      <c r="G1205" s="78"/>
      <c r="H1205" s="78"/>
      <c r="I1205" s="78"/>
      <c r="J1205" s="78"/>
      <c r="K1205" s="78"/>
      <c r="L1205" s="78"/>
      <c r="M1205" s="78"/>
      <c r="N1205" s="78"/>
      <c r="O1205" s="95"/>
      <c r="P1205" s="78"/>
      <c r="Q1205" s="78"/>
    </row>
    <row r="1206" spans="3:17" x14ac:dyDescent="0.2">
      <c r="C1206" s="97"/>
    </row>
    <row r="1207" spans="3:17" x14ac:dyDescent="0.2">
      <c r="C1207" s="97"/>
    </row>
    <row r="1208" spans="3:17" x14ac:dyDescent="0.2">
      <c r="C1208" s="97"/>
    </row>
    <row r="1209" spans="3:17" x14ac:dyDescent="0.2">
      <c r="C1209" s="97"/>
    </row>
    <row r="1210" spans="3:17" x14ac:dyDescent="0.2">
      <c r="C1210" s="97"/>
    </row>
    <row r="1211" spans="3:17" x14ac:dyDescent="0.2">
      <c r="C1211" s="97"/>
    </row>
    <row r="1212" spans="3:17" x14ac:dyDescent="0.2">
      <c r="C1212" s="97"/>
    </row>
    <row r="1213" spans="3:17" x14ac:dyDescent="0.2">
      <c r="C1213" s="97"/>
    </row>
    <row r="1214" spans="3:17" x14ac:dyDescent="0.2">
      <c r="C1214" s="97"/>
    </row>
    <row r="1215" spans="3:17" x14ac:dyDescent="0.2">
      <c r="C1215" s="97"/>
    </row>
    <row r="1216" spans="3:17" x14ac:dyDescent="0.2">
      <c r="C1216" s="97"/>
    </row>
    <row r="1217" spans="3:3" x14ac:dyDescent="0.2">
      <c r="C1217" s="97"/>
    </row>
    <row r="1218" spans="3:3" x14ac:dyDescent="0.2">
      <c r="C1218" s="97"/>
    </row>
    <row r="1219" spans="3:3" x14ac:dyDescent="0.2">
      <c r="C1219" s="97"/>
    </row>
    <row r="1220" spans="3:3" x14ac:dyDescent="0.2">
      <c r="C1220" s="97"/>
    </row>
    <row r="1221" spans="3:3" x14ac:dyDescent="0.2">
      <c r="C1221" s="97"/>
    </row>
    <row r="1222" spans="3:3" x14ac:dyDescent="0.2">
      <c r="C1222" s="97"/>
    </row>
    <row r="1223" spans="3:3" x14ac:dyDescent="0.2">
      <c r="C1223" s="97"/>
    </row>
    <row r="1224" spans="3:3" x14ac:dyDescent="0.2">
      <c r="C1224" s="97"/>
    </row>
    <row r="1225" spans="3:3" x14ac:dyDescent="0.2">
      <c r="C1225" s="97"/>
    </row>
    <row r="1226" spans="3:3" x14ac:dyDescent="0.2">
      <c r="C1226" s="97"/>
    </row>
    <row r="1227" spans="3:3" x14ac:dyDescent="0.2">
      <c r="C1227" s="97"/>
    </row>
    <row r="1228" spans="3:3" x14ac:dyDescent="0.2">
      <c r="C1228" s="97"/>
    </row>
    <row r="1229" spans="3:3" x14ac:dyDescent="0.2">
      <c r="C1229" s="97"/>
    </row>
    <row r="1230" spans="3:3" x14ac:dyDescent="0.2">
      <c r="C1230" s="97"/>
    </row>
    <row r="1231" spans="3:3" x14ac:dyDescent="0.2">
      <c r="C1231" s="97"/>
    </row>
    <row r="1232" spans="3:3" x14ac:dyDescent="0.2">
      <c r="C1232" s="97"/>
    </row>
    <row r="1233" spans="3:3" x14ac:dyDescent="0.2">
      <c r="C1233" s="97"/>
    </row>
    <row r="1234" spans="3:3" x14ac:dyDescent="0.2">
      <c r="C1234" s="97"/>
    </row>
    <row r="1235" spans="3:3" x14ac:dyDescent="0.2">
      <c r="C1235" s="97"/>
    </row>
    <row r="1236" spans="3:3" x14ac:dyDescent="0.2">
      <c r="C1236" s="97"/>
    </row>
    <row r="1237" spans="3:3" x14ac:dyDescent="0.2">
      <c r="C1237" s="97"/>
    </row>
    <row r="1238" spans="3:3" x14ac:dyDescent="0.2">
      <c r="C1238" s="97"/>
    </row>
    <row r="1239" spans="3:3" x14ac:dyDescent="0.2">
      <c r="C1239" s="97"/>
    </row>
    <row r="1240" spans="3:3" x14ac:dyDescent="0.2">
      <c r="C1240" s="97"/>
    </row>
    <row r="1241" spans="3:3" x14ac:dyDescent="0.2">
      <c r="C1241" s="97"/>
    </row>
    <row r="1242" spans="3:3" x14ac:dyDescent="0.2">
      <c r="C1242" s="97"/>
    </row>
    <row r="1243" spans="3:3" x14ac:dyDescent="0.2">
      <c r="C1243" s="97"/>
    </row>
    <row r="1244" spans="3:3" x14ac:dyDescent="0.2">
      <c r="C1244" s="97"/>
    </row>
    <row r="1245" spans="3:3" x14ac:dyDescent="0.2">
      <c r="C1245" s="97"/>
    </row>
    <row r="1246" spans="3:3" x14ac:dyDescent="0.2">
      <c r="C1246" s="97"/>
    </row>
    <row r="1247" spans="3:3" x14ac:dyDescent="0.2">
      <c r="C1247" s="97"/>
    </row>
    <row r="1248" spans="3:3" x14ac:dyDescent="0.2">
      <c r="C1248" s="97"/>
    </row>
    <row r="1249" spans="3:3" x14ac:dyDescent="0.2">
      <c r="C1249" s="97"/>
    </row>
    <row r="1250" spans="3:3" x14ac:dyDescent="0.2">
      <c r="C1250" s="97"/>
    </row>
    <row r="1251" spans="3:3" x14ac:dyDescent="0.2">
      <c r="C1251" s="97"/>
    </row>
    <row r="1252" spans="3:3" x14ac:dyDescent="0.2">
      <c r="C1252" s="97"/>
    </row>
    <row r="1253" spans="3:3" x14ac:dyDescent="0.2">
      <c r="C1253" s="97"/>
    </row>
    <row r="1254" spans="3:3" x14ac:dyDescent="0.2">
      <c r="C1254" s="97"/>
    </row>
    <row r="1255" spans="3:3" x14ac:dyDescent="0.2">
      <c r="C1255" s="97"/>
    </row>
    <row r="1256" spans="3:3" x14ac:dyDescent="0.2">
      <c r="C1256" s="97"/>
    </row>
    <row r="1257" spans="3:3" x14ac:dyDescent="0.2">
      <c r="C1257" s="97"/>
    </row>
    <row r="1258" spans="3:3" x14ac:dyDescent="0.2">
      <c r="C1258" s="97"/>
    </row>
    <row r="1259" spans="3:3" x14ac:dyDescent="0.2">
      <c r="C1259" s="97"/>
    </row>
    <row r="1260" spans="3:3" x14ac:dyDescent="0.2">
      <c r="C1260" s="97"/>
    </row>
    <row r="1261" spans="3:3" x14ac:dyDescent="0.2">
      <c r="C1261" s="97"/>
    </row>
    <row r="1262" spans="3:3" x14ac:dyDescent="0.2">
      <c r="C1262" s="97"/>
    </row>
    <row r="1263" spans="3:3" x14ac:dyDescent="0.2">
      <c r="C1263" s="97"/>
    </row>
    <row r="1264" spans="3:3" x14ac:dyDescent="0.2">
      <c r="C1264" s="97"/>
    </row>
    <row r="1265" spans="3:3" x14ac:dyDescent="0.2">
      <c r="C1265" s="97"/>
    </row>
    <row r="1266" spans="3:3" x14ac:dyDescent="0.2">
      <c r="C1266" s="97"/>
    </row>
    <row r="1267" spans="3:3" x14ac:dyDescent="0.2">
      <c r="C1267" s="97"/>
    </row>
    <row r="1268" spans="3:3" x14ac:dyDescent="0.2">
      <c r="C1268" s="97"/>
    </row>
    <row r="1269" spans="3:3" x14ac:dyDescent="0.2">
      <c r="C1269" s="97"/>
    </row>
    <row r="1270" spans="3:3" x14ac:dyDescent="0.2">
      <c r="C1270" s="97"/>
    </row>
    <row r="1271" spans="3:3" x14ac:dyDescent="0.2">
      <c r="C1271" s="97"/>
    </row>
    <row r="1272" spans="3:3" x14ac:dyDescent="0.2">
      <c r="C1272" s="97"/>
    </row>
    <row r="1273" spans="3:3" x14ac:dyDescent="0.2">
      <c r="C1273" s="97"/>
    </row>
    <row r="1274" spans="3:3" x14ac:dyDescent="0.2">
      <c r="C1274" s="97"/>
    </row>
    <row r="1275" spans="3:3" x14ac:dyDescent="0.2">
      <c r="C1275" s="97"/>
    </row>
    <row r="1276" spans="3:3" x14ac:dyDescent="0.2">
      <c r="C1276" s="97"/>
    </row>
    <row r="1277" spans="3:3" x14ac:dyDescent="0.2">
      <c r="C1277" s="97"/>
    </row>
    <row r="1278" spans="3:3" x14ac:dyDescent="0.2">
      <c r="C1278" s="97"/>
    </row>
    <row r="1279" spans="3:3" x14ac:dyDescent="0.2">
      <c r="C1279" s="97"/>
    </row>
    <row r="1280" spans="3:3" x14ac:dyDescent="0.2">
      <c r="C1280" s="97"/>
    </row>
    <row r="1281" spans="3:3" x14ac:dyDescent="0.2">
      <c r="C1281" s="97"/>
    </row>
    <row r="1282" spans="3:3" x14ac:dyDescent="0.2">
      <c r="C1282" s="97"/>
    </row>
    <row r="1283" spans="3:3" x14ac:dyDescent="0.2">
      <c r="C1283" s="97"/>
    </row>
    <row r="1284" spans="3:3" x14ac:dyDescent="0.2">
      <c r="C1284" s="97"/>
    </row>
    <row r="1285" spans="3:3" x14ac:dyDescent="0.2">
      <c r="C1285" s="97"/>
    </row>
    <row r="1286" spans="3:3" x14ac:dyDescent="0.2">
      <c r="C1286" s="97"/>
    </row>
    <row r="1287" spans="3:3" x14ac:dyDescent="0.2">
      <c r="C1287" s="97"/>
    </row>
    <row r="1288" spans="3:3" x14ac:dyDescent="0.2">
      <c r="C1288" s="97"/>
    </row>
    <row r="1289" spans="3:3" x14ac:dyDescent="0.2">
      <c r="C1289" s="97"/>
    </row>
    <row r="1290" spans="3:3" x14ac:dyDescent="0.2">
      <c r="C1290" s="97"/>
    </row>
    <row r="1291" spans="3:3" x14ac:dyDescent="0.2">
      <c r="C1291" s="97"/>
    </row>
    <row r="1292" spans="3:3" x14ac:dyDescent="0.2">
      <c r="C1292" s="97"/>
    </row>
    <row r="1293" spans="3:3" x14ac:dyDescent="0.2">
      <c r="C1293" s="97"/>
    </row>
    <row r="1294" spans="3:3" x14ac:dyDescent="0.2">
      <c r="C1294" s="97"/>
    </row>
    <row r="1295" spans="3:3" x14ac:dyDescent="0.2">
      <c r="C1295" s="97"/>
    </row>
    <row r="1296" spans="3:3" x14ac:dyDescent="0.2">
      <c r="C1296" s="97"/>
    </row>
    <row r="1297" spans="3:3" x14ac:dyDescent="0.2">
      <c r="C1297" s="97"/>
    </row>
    <row r="1298" spans="3:3" x14ac:dyDescent="0.2">
      <c r="C1298" s="97"/>
    </row>
    <row r="1299" spans="3:3" x14ac:dyDescent="0.2">
      <c r="C1299" s="97"/>
    </row>
    <row r="1300" spans="3:3" x14ac:dyDescent="0.2">
      <c r="C1300" s="97"/>
    </row>
    <row r="1301" spans="3:3" x14ac:dyDescent="0.2">
      <c r="C1301" s="97"/>
    </row>
    <row r="1302" spans="3:3" x14ac:dyDescent="0.2">
      <c r="C1302" s="97"/>
    </row>
    <row r="1303" spans="3:3" x14ac:dyDescent="0.2">
      <c r="C1303" s="97"/>
    </row>
    <row r="1304" spans="3:3" x14ac:dyDescent="0.2">
      <c r="C1304" s="97"/>
    </row>
    <row r="1305" spans="3:3" x14ac:dyDescent="0.2">
      <c r="C1305" s="97"/>
    </row>
    <row r="1306" spans="3:3" x14ac:dyDescent="0.2">
      <c r="C1306" s="97"/>
    </row>
    <row r="1307" spans="3:3" x14ac:dyDescent="0.2">
      <c r="C1307" s="97"/>
    </row>
    <row r="1308" spans="3:3" x14ac:dyDescent="0.2">
      <c r="C1308" s="97"/>
    </row>
    <row r="1309" spans="3:3" x14ac:dyDescent="0.2">
      <c r="C1309" s="97"/>
    </row>
    <row r="1310" spans="3:3" x14ac:dyDescent="0.2">
      <c r="C1310" s="97"/>
    </row>
    <row r="1311" spans="3:3" x14ac:dyDescent="0.2">
      <c r="C1311" s="97"/>
    </row>
    <row r="1312" spans="3:3" x14ac:dyDescent="0.2">
      <c r="C1312" s="97"/>
    </row>
    <row r="1313" spans="3:3" x14ac:dyDescent="0.2">
      <c r="C1313" s="97"/>
    </row>
    <row r="1314" spans="3:3" x14ac:dyDescent="0.2">
      <c r="C1314" s="97"/>
    </row>
    <row r="1315" spans="3:3" x14ac:dyDescent="0.2">
      <c r="C1315" s="97"/>
    </row>
    <row r="1316" spans="3:3" x14ac:dyDescent="0.2">
      <c r="C1316" s="97"/>
    </row>
    <row r="1317" spans="3:3" x14ac:dyDescent="0.2">
      <c r="C1317" s="97"/>
    </row>
    <row r="1318" spans="3:3" x14ac:dyDescent="0.2">
      <c r="C1318" s="97"/>
    </row>
    <row r="1319" spans="3:3" x14ac:dyDescent="0.2">
      <c r="C1319" s="97"/>
    </row>
    <row r="1320" spans="3:3" x14ac:dyDescent="0.2">
      <c r="C1320" s="97"/>
    </row>
    <row r="1321" spans="3:3" x14ac:dyDescent="0.2">
      <c r="C1321" s="97"/>
    </row>
    <row r="1322" spans="3:3" x14ac:dyDescent="0.2">
      <c r="C1322" s="97"/>
    </row>
    <row r="1323" spans="3:3" x14ac:dyDescent="0.2">
      <c r="C1323" s="97"/>
    </row>
    <row r="1324" spans="3:3" x14ac:dyDescent="0.2">
      <c r="C1324" s="97"/>
    </row>
    <row r="1325" spans="3:3" x14ac:dyDescent="0.2">
      <c r="C1325" s="97"/>
    </row>
    <row r="1326" spans="3:3" x14ac:dyDescent="0.2">
      <c r="C1326" s="97"/>
    </row>
    <row r="1327" spans="3:3" x14ac:dyDescent="0.2">
      <c r="C1327" s="97"/>
    </row>
    <row r="1328" spans="3:3" x14ac:dyDescent="0.2">
      <c r="C1328" s="97"/>
    </row>
    <row r="1329" spans="3:3" x14ac:dyDescent="0.2">
      <c r="C1329" s="97"/>
    </row>
    <row r="1330" spans="3:3" x14ac:dyDescent="0.2">
      <c r="C1330" s="97"/>
    </row>
    <row r="1331" spans="3:3" x14ac:dyDescent="0.2">
      <c r="C1331" s="97"/>
    </row>
    <row r="1332" spans="3:3" x14ac:dyDescent="0.2">
      <c r="C1332" s="97"/>
    </row>
    <row r="1333" spans="3:3" x14ac:dyDescent="0.2">
      <c r="C1333" s="97"/>
    </row>
    <row r="1334" spans="3:3" x14ac:dyDescent="0.2">
      <c r="C1334" s="97"/>
    </row>
    <row r="1335" spans="3:3" x14ac:dyDescent="0.2">
      <c r="C1335" s="97"/>
    </row>
    <row r="1336" spans="3:3" x14ac:dyDescent="0.2">
      <c r="C1336" s="97"/>
    </row>
    <row r="1337" spans="3:3" x14ac:dyDescent="0.2">
      <c r="C1337" s="97"/>
    </row>
    <row r="1338" spans="3:3" x14ac:dyDescent="0.2">
      <c r="C1338" s="97"/>
    </row>
    <row r="1339" spans="3:3" x14ac:dyDescent="0.2">
      <c r="C1339" s="97"/>
    </row>
    <row r="1340" spans="3:3" x14ac:dyDescent="0.2">
      <c r="C1340" s="97"/>
    </row>
    <row r="1341" spans="3:3" x14ac:dyDescent="0.2">
      <c r="C1341" s="97"/>
    </row>
    <row r="1342" spans="3:3" x14ac:dyDescent="0.2">
      <c r="C1342" s="97"/>
    </row>
    <row r="1343" spans="3:3" x14ac:dyDescent="0.2">
      <c r="C1343" s="97"/>
    </row>
    <row r="1344" spans="3:3" x14ac:dyDescent="0.2">
      <c r="C1344" s="97"/>
    </row>
    <row r="1345" spans="3:3" x14ac:dyDescent="0.2">
      <c r="C1345" s="97"/>
    </row>
    <row r="1346" spans="3:3" x14ac:dyDescent="0.2">
      <c r="C1346" s="97"/>
    </row>
    <row r="1347" spans="3:3" x14ac:dyDescent="0.2">
      <c r="C1347" s="97"/>
    </row>
    <row r="1348" spans="3:3" x14ac:dyDescent="0.2">
      <c r="C1348" s="97"/>
    </row>
    <row r="1349" spans="3:3" x14ac:dyDescent="0.2">
      <c r="C1349" s="97"/>
    </row>
    <row r="1350" spans="3:3" x14ac:dyDescent="0.2">
      <c r="C1350" s="97"/>
    </row>
    <row r="1351" spans="3:3" x14ac:dyDescent="0.2">
      <c r="C1351" s="97"/>
    </row>
    <row r="1352" spans="3:3" x14ac:dyDescent="0.2">
      <c r="C1352" s="97"/>
    </row>
    <row r="1353" spans="3:3" x14ac:dyDescent="0.2">
      <c r="C1353" s="97"/>
    </row>
    <row r="1354" spans="3:3" x14ac:dyDescent="0.2">
      <c r="C1354" s="97"/>
    </row>
    <row r="1355" spans="3:3" x14ac:dyDescent="0.2">
      <c r="C1355" s="97"/>
    </row>
    <row r="1356" spans="3:3" x14ac:dyDescent="0.2">
      <c r="C1356" s="97"/>
    </row>
    <row r="1357" spans="3:3" x14ac:dyDescent="0.2">
      <c r="C1357" s="97"/>
    </row>
    <row r="1358" spans="3:3" x14ac:dyDescent="0.2">
      <c r="C1358" s="97"/>
    </row>
    <row r="1359" spans="3:3" x14ac:dyDescent="0.2">
      <c r="C1359" s="97"/>
    </row>
    <row r="1360" spans="3:3" x14ac:dyDescent="0.2">
      <c r="C1360" s="97"/>
    </row>
    <row r="1361" spans="3:3" x14ac:dyDescent="0.2">
      <c r="C1361" s="97"/>
    </row>
    <row r="1362" spans="3:3" x14ac:dyDescent="0.2">
      <c r="C1362" s="97"/>
    </row>
    <row r="1363" spans="3:3" x14ac:dyDescent="0.2">
      <c r="C1363" s="97"/>
    </row>
    <row r="1364" spans="3:3" x14ac:dyDescent="0.2">
      <c r="C1364" s="97"/>
    </row>
    <row r="1365" spans="3:3" x14ac:dyDescent="0.2">
      <c r="C1365" s="97"/>
    </row>
    <row r="1366" spans="3:3" x14ac:dyDescent="0.2">
      <c r="C1366" s="97"/>
    </row>
    <row r="1367" spans="3:3" x14ac:dyDescent="0.2">
      <c r="C1367" s="97"/>
    </row>
    <row r="1368" spans="3:3" x14ac:dyDescent="0.2">
      <c r="C1368" s="97"/>
    </row>
    <row r="1369" spans="3:3" x14ac:dyDescent="0.2">
      <c r="C1369" s="97"/>
    </row>
    <row r="1370" spans="3:3" x14ac:dyDescent="0.2">
      <c r="C1370" s="97"/>
    </row>
    <row r="1371" spans="3:3" x14ac:dyDescent="0.2">
      <c r="C1371" s="97"/>
    </row>
    <row r="1372" spans="3:3" x14ac:dyDescent="0.2">
      <c r="C1372" s="97"/>
    </row>
    <row r="1373" spans="3:3" x14ac:dyDescent="0.2">
      <c r="C1373" s="97"/>
    </row>
    <row r="1374" spans="3:3" x14ac:dyDescent="0.2">
      <c r="C1374" s="97"/>
    </row>
    <row r="1375" spans="3:3" x14ac:dyDescent="0.2">
      <c r="C1375" s="97"/>
    </row>
    <row r="1376" spans="3:3" x14ac:dyDescent="0.2">
      <c r="C1376" s="97"/>
    </row>
    <row r="1377" spans="3:3" x14ac:dyDescent="0.2">
      <c r="C1377" s="97"/>
    </row>
    <row r="1378" spans="3:3" x14ac:dyDescent="0.2">
      <c r="C1378" s="97"/>
    </row>
    <row r="1379" spans="3:3" x14ac:dyDescent="0.2">
      <c r="C1379" s="97"/>
    </row>
    <row r="1380" spans="3:3" x14ac:dyDescent="0.2">
      <c r="C1380" s="97"/>
    </row>
    <row r="1381" spans="3:3" x14ac:dyDescent="0.2">
      <c r="C1381" s="97"/>
    </row>
    <row r="1382" spans="3:3" x14ac:dyDescent="0.2">
      <c r="C1382" s="97"/>
    </row>
    <row r="1383" spans="3:3" x14ac:dyDescent="0.2">
      <c r="C1383" s="97"/>
    </row>
    <row r="1384" spans="3:3" x14ac:dyDescent="0.2">
      <c r="C1384" s="97"/>
    </row>
    <row r="1385" spans="3:3" x14ac:dyDescent="0.2">
      <c r="C1385" s="97"/>
    </row>
    <row r="1386" spans="3:3" x14ac:dyDescent="0.2">
      <c r="C1386" s="97"/>
    </row>
    <row r="1387" spans="3:3" x14ac:dyDescent="0.2">
      <c r="C1387" s="97"/>
    </row>
    <row r="1388" spans="3:3" x14ac:dyDescent="0.2">
      <c r="C1388" s="97"/>
    </row>
    <row r="1389" spans="3:3" x14ac:dyDescent="0.2">
      <c r="C1389" s="97"/>
    </row>
    <row r="1390" spans="3:3" x14ac:dyDescent="0.2">
      <c r="C1390" s="97"/>
    </row>
    <row r="1391" spans="3:3" x14ac:dyDescent="0.2">
      <c r="C1391" s="97"/>
    </row>
    <row r="1392" spans="3:3" x14ac:dyDescent="0.2">
      <c r="C1392" s="97"/>
    </row>
    <row r="1393" spans="3:3" x14ac:dyDescent="0.2">
      <c r="C1393" s="97"/>
    </row>
    <row r="1394" spans="3:3" x14ac:dyDescent="0.2">
      <c r="C1394" s="97"/>
    </row>
    <row r="1395" spans="3:3" x14ac:dyDescent="0.2">
      <c r="C1395" s="97"/>
    </row>
    <row r="1396" spans="3:3" x14ac:dyDescent="0.2">
      <c r="C1396" s="97"/>
    </row>
    <row r="1397" spans="3:3" x14ac:dyDescent="0.2">
      <c r="C1397" s="97"/>
    </row>
    <row r="1398" spans="3:3" x14ac:dyDescent="0.2">
      <c r="C1398" s="97"/>
    </row>
    <row r="1399" spans="3:3" x14ac:dyDescent="0.2">
      <c r="C1399" s="97"/>
    </row>
    <row r="1400" spans="3:3" x14ac:dyDescent="0.2">
      <c r="C1400" s="97"/>
    </row>
    <row r="1401" spans="3:3" x14ac:dyDescent="0.2">
      <c r="C1401" s="97"/>
    </row>
    <row r="1402" spans="3:3" x14ac:dyDescent="0.2">
      <c r="C1402" s="97"/>
    </row>
    <row r="1403" spans="3:3" x14ac:dyDescent="0.2">
      <c r="C1403" s="97"/>
    </row>
    <row r="1404" spans="3:3" x14ac:dyDescent="0.2">
      <c r="C1404" s="97"/>
    </row>
    <row r="1405" spans="3:3" x14ac:dyDescent="0.2">
      <c r="C1405" s="97"/>
    </row>
    <row r="1406" spans="3:3" x14ac:dyDescent="0.2">
      <c r="C1406" s="97"/>
    </row>
    <row r="1407" spans="3:3" x14ac:dyDescent="0.2">
      <c r="C1407" s="97"/>
    </row>
    <row r="1408" spans="3:3" x14ac:dyDescent="0.2">
      <c r="C1408" s="97"/>
    </row>
    <row r="1409" spans="3:3" x14ac:dyDescent="0.2">
      <c r="C1409" s="97"/>
    </row>
    <row r="1410" spans="3:3" x14ac:dyDescent="0.2">
      <c r="C1410" s="97"/>
    </row>
    <row r="1411" spans="3:3" x14ac:dyDescent="0.2">
      <c r="C1411" s="97"/>
    </row>
    <row r="1412" spans="3:3" x14ac:dyDescent="0.2">
      <c r="C1412" s="97"/>
    </row>
    <row r="1413" spans="3:3" x14ac:dyDescent="0.2">
      <c r="C1413" s="97"/>
    </row>
    <row r="1414" spans="3:3" x14ac:dyDescent="0.2">
      <c r="C1414" s="97"/>
    </row>
    <row r="1415" spans="3:3" x14ac:dyDescent="0.2">
      <c r="C1415" s="97"/>
    </row>
    <row r="1416" spans="3:3" x14ac:dyDescent="0.2">
      <c r="C1416" s="97"/>
    </row>
    <row r="1417" spans="3:3" x14ac:dyDescent="0.2">
      <c r="C1417" s="97"/>
    </row>
    <row r="1418" spans="3:3" x14ac:dyDescent="0.2">
      <c r="C1418" s="97"/>
    </row>
    <row r="1419" spans="3:3" x14ac:dyDescent="0.2">
      <c r="C1419" s="97"/>
    </row>
    <row r="1420" spans="3:3" x14ac:dyDescent="0.2">
      <c r="C1420" s="97"/>
    </row>
    <row r="1421" spans="3:3" x14ac:dyDescent="0.2">
      <c r="C1421" s="97"/>
    </row>
    <row r="1422" spans="3:3" x14ac:dyDescent="0.2">
      <c r="C1422" s="97"/>
    </row>
    <row r="1423" spans="3:3" x14ac:dyDescent="0.2">
      <c r="C1423" s="97"/>
    </row>
    <row r="1424" spans="3:3" x14ac:dyDescent="0.2">
      <c r="C1424" s="97"/>
    </row>
    <row r="1425" spans="3:3" x14ac:dyDescent="0.2">
      <c r="C1425" s="97"/>
    </row>
    <row r="1426" spans="3:3" x14ac:dyDescent="0.2">
      <c r="C1426" s="97"/>
    </row>
    <row r="1427" spans="3:3" x14ac:dyDescent="0.2">
      <c r="C1427" s="97"/>
    </row>
    <row r="1428" spans="3:3" x14ac:dyDescent="0.2">
      <c r="C1428" s="97"/>
    </row>
    <row r="1429" spans="3:3" x14ac:dyDescent="0.2">
      <c r="C1429" s="97"/>
    </row>
    <row r="1430" spans="3:3" x14ac:dyDescent="0.2">
      <c r="C1430" s="97"/>
    </row>
    <row r="1431" spans="3:3" x14ac:dyDescent="0.2">
      <c r="C1431" s="97"/>
    </row>
    <row r="1432" spans="3:3" x14ac:dyDescent="0.2">
      <c r="C1432" s="97"/>
    </row>
    <row r="1433" spans="3:3" x14ac:dyDescent="0.2">
      <c r="C1433" s="97"/>
    </row>
    <row r="1434" spans="3:3" x14ac:dyDescent="0.2">
      <c r="C1434" s="97"/>
    </row>
    <row r="1435" spans="3:3" x14ac:dyDescent="0.2">
      <c r="C1435" s="97"/>
    </row>
    <row r="1436" spans="3:3" x14ac:dyDescent="0.2">
      <c r="C1436" s="97"/>
    </row>
  </sheetData>
  <phoneticPr fontId="8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93"/>
  <sheetViews>
    <sheetView topLeftCell="A91" workbookViewId="0">
      <selection activeCell="A92" sqref="A92:D128"/>
    </sheetView>
  </sheetViews>
  <sheetFormatPr defaultRowHeight="12.75" x14ac:dyDescent="0.2"/>
  <cols>
    <col min="1" max="1" width="19.7109375" style="9" customWidth="1"/>
    <col min="2" max="2" width="4.42578125" style="7" customWidth="1"/>
    <col min="3" max="3" width="12.7109375" style="9" customWidth="1"/>
    <col min="4" max="4" width="5.42578125" style="7" customWidth="1"/>
    <col min="5" max="5" width="14.85546875" style="7" customWidth="1"/>
    <col min="6" max="6" width="9.140625" style="7"/>
    <col min="7" max="7" width="12" style="7" customWidth="1"/>
    <col min="8" max="8" width="14.140625" style="9" customWidth="1"/>
    <col min="9" max="9" width="22.5703125" style="7" customWidth="1"/>
    <col min="10" max="10" width="25.140625" style="7" customWidth="1"/>
    <col min="11" max="11" width="15.7109375" style="7" customWidth="1"/>
    <col min="12" max="12" width="14.140625" style="7" customWidth="1"/>
    <col min="13" max="13" width="9.5703125" style="7" customWidth="1"/>
    <col min="14" max="14" width="14.140625" style="7" customWidth="1"/>
    <col min="15" max="15" width="23.42578125" style="7" customWidth="1"/>
    <col min="16" max="16" width="16.5703125" style="7" customWidth="1"/>
    <col min="17" max="17" width="41" style="7" customWidth="1"/>
    <col min="18" max="16384" width="9.140625" style="7"/>
  </cols>
  <sheetData>
    <row r="1" spans="1:16" ht="15.75" x14ac:dyDescent="0.25">
      <c r="A1" s="26" t="s">
        <v>183</v>
      </c>
      <c r="I1" s="27" t="s">
        <v>184</v>
      </c>
      <c r="J1" s="28" t="s">
        <v>185</v>
      </c>
    </row>
    <row r="2" spans="1:16" x14ac:dyDescent="0.2">
      <c r="I2" s="29" t="s">
        <v>186</v>
      </c>
      <c r="J2" s="30" t="s">
        <v>187</v>
      </c>
    </row>
    <row r="3" spans="1:16" x14ac:dyDescent="0.2">
      <c r="A3" s="31" t="s">
        <v>188</v>
      </c>
      <c r="I3" s="29" t="s">
        <v>189</v>
      </c>
      <c r="J3" s="30" t="s">
        <v>190</v>
      </c>
    </row>
    <row r="4" spans="1:16" x14ac:dyDescent="0.2">
      <c r="I4" s="29" t="s">
        <v>191</v>
      </c>
      <c r="J4" s="30" t="s">
        <v>190</v>
      </c>
    </row>
    <row r="5" spans="1:16" ht="13.5" thickBot="1" x14ac:dyDescent="0.25">
      <c r="I5" s="32" t="s">
        <v>192</v>
      </c>
      <c r="J5" s="33" t="s">
        <v>193</v>
      </c>
    </row>
    <row r="10" spans="1:16" ht="13.5" thickBot="1" x14ac:dyDescent="0.25"/>
    <row r="11" spans="1:16" ht="12.75" customHeight="1" thickBot="1" x14ac:dyDescent="0.25">
      <c r="A11" s="9" t="str">
        <f t="shared" ref="A11:A42" si="0">P11</f>
        <v> VB 5.12 </v>
      </c>
      <c r="B11" s="8" t="str">
        <f t="shared" ref="B11:B42" si="1">IF(H11=INT(H11),"I","II")</f>
        <v>I</v>
      </c>
      <c r="C11" s="9">
        <f t="shared" ref="C11:C42" si="2">1*G11</f>
        <v>26716.292000000001</v>
      </c>
      <c r="D11" s="7" t="str">
        <f t="shared" ref="D11:D42" si="3">VLOOKUP(F11,I$1:J$5,2,FALSE)</f>
        <v>vis</v>
      </c>
      <c r="E11" s="34">
        <f>VLOOKUP(C11,Active!C$21:E$972,3,FALSE)</f>
        <v>-9327.9878953290317</v>
      </c>
      <c r="F11" s="8" t="s">
        <v>192</v>
      </c>
      <c r="G11" s="7" t="str">
        <f t="shared" ref="G11:G42" si="4">MID(I11,3,LEN(I11)-3)</f>
        <v>26716.292</v>
      </c>
      <c r="H11" s="9">
        <f t="shared" ref="H11:H42" si="5">1*K11</f>
        <v>-25516</v>
      </c>
      <c r="I11" s="35" t="s">
        <v>196</v>
      </c>
      <c r="J11" s="36" t="s">
        <v>197</v>
      </c>
      <c r="K11" s="35">
        <v>-25516</v>
      </c>
      <c r="L11" s="35" t="s">
        <v>198</v>
      </c>
      <c r="M11" s="36" t="s">
        <v>199</v>
      </c>
      <c r="N11" s="36"/>
      <c r="O11" s="37" t="s">
        <v>200</v>
      </c>
      <c r="P11" s="37" t="s">
        <v>201</v>
      </c>
    </row>
    <row r="12" spans="1:16" ht="12.75" customHeight="1" thickBot="1" x14ac:dyDescent="0.25">
      <c r="A12" s="9" t="str">
        <f t="shared" si="0"/>
        <v> VB 5.12 </v>
      </c>
      <c r="B12" s="8" t="str">
        <f t="shared" si="1"/>
        <v>I</v>
      </c>
      <c r="C12" s="9">
        <f t="shared" si="2"/>
        <v>27016.420999999998</v>
      </c>
      <c r="D12" s="7" t="str">
        <f t="shared" si="3"/>
        <v>vis</v>
      </c>
      <c r="E12" s="34">
        <f>VLOOKUP(C12,Active!C$21:E$972,3,FALSE)</f>
        <v>-9030.9830888879878</v>
      </c>
      <c r="F12" s="8" t="s">
        <v>192</v>
      </c>
      <c r="G12" s="7" t="str">
        <f t="shared" si="4"/>
        <v>27016.421</v>
      </c>
      <c r="H12" s="9">
        <f t="shared" si="5"/>
        <v>-25219</v>
      </c>
      <c r="I12" s="35" t="s">
        <v>202</v>
      </c>
      <c r="J12" s="36" t="s">
        <v>203</v>
      </c>
      <c r="K12" s="35">
        <v>-25219</v>
      </c>
      <c r="L12" s="35" t="s">
        <v>204</v>
      </c>
      <c r="M12" s="36" t="s">
        <v>199</v>
      </c>
      <c r="N12" s="36"/>
      <c r="O12" s="37" t="s">
        <v>200</v>
      </c>
      <c r="P12" s="37" t="s">
        <v>201</v>
      </c>
    </row>
    <row r="13" spans="1:16" ht="12.75" customHeight="1" thickBot="1" x14ac:dyDescent="0.25">
      <c r="A13" s="9" t="str">
        <f t="shared" si="0"/>
        <v> VB 5.12 </v>
      </c>
      <c r="B13" s="8" t="str">
        <f t="shared" si="1"/>
        <v>I</v>
      </c>
      <c r="C13" s="9">
        <f t="shared" si="2"/>
        <v>27397.38</v>
      </c>
      <c r="D13" s="7" t="str">
        <f t="shared" si="3"/>
        <v>vis</v>
      </c>
      <c r="E13" s="34">
        <f>VLOOKUP(C13,Active!C$21:E$972,3,FALSE)</f>
        <v>-8653.9896825294709</v>
      </c>
      <c r="F13" s="8" t="s">
        <v>192</v>
      </c>
      <c r="G13" s="7" t="str">
        <f t="shared" si="4"/>
        <v>27397.380</v>
      </c>
      <c r="H13" s="9">
        <f t="shared" si="5"/>
        <v>-24842</v>
      </c>
      <c r="I13" s="35" t="s">
        <v>205</v>
      </c>
      <c r="J13" s="36" t="s">
        <v>206</v>
      </c>
      <c r="K13" s="35">
        <v>-24842</v>
      </c>
      <c r="L13" s="35" t="s">
        <v>207</v>
      </c>
      <c r="M13" s="36" t="s">
        <v>199</v>
      </c>
      <c r="N13" s="36"/>
      <c r="O13" s="37" t="s">
        <v>200</v>
      </c>
      <c r="P13" s="37" t="s">
        <v>201</v>
      </c>
    </row>
    <row r="14" spans="1:16" ht="12.75" customHeight="1" thickBot="1" x14ac:dyDescent="0.25">
      <c r="A14" s="9" t="str">
        <f t="shared" si="0"/>
        <v> VB 5.12 </v>
      </c>
      <c r="B14" s="8" t="str">
        <f t="shared" si="1"/>
        <v>I</v>
      </c>
      <c r="C14" s="9">
        <f t="shared" si="2"/>
        <v>28078.433000000001</v>
      </c>
      <c r="D14" s="7" t="str">
        <f t="shared" si="3"/>
        <v>vis</v>
      </c>
      <c r="E14" s="34">
        <f>VLOOKUP(C14,Active!C$21:E$972,3,FALSE)</f>
        <v>-7980.0261053973227</v>
      </c>
      <c r="F14" s="8" t="s">
        <v>192</v>
      </c>
      <c r="G14" s="7" t="str">
        <f t="shared" si="4"/>
        <v>28078.433</v>
      </c>
      <c r="H14" s="9">
        <f t="shared" si="5"/>
        <v>-24168</v>
      </c>
      <c r="I14" s="35" t="s">
        <v>208</v>
      </c>
      <c r="J14" s="36" t="s">
        <v>209</v>
      </c>
      <c r="K14" s="35">
        <v>-24168</v>
      </c>
      <c r="L14" s="35" t="s">
        <v>210</v>
      </c>
      <c r="M14" s="36" t="s">
        <v>199</v>
      </c>
      <c r="N14" s="36"/>
      <c r="O14" s="37" t="s">
        <v>200</v>
      </c>
      <c r="P14" s="37" t="s">
        <v>201</v>
      </c>
    </row>
    <row r="15" spans="1:16" ht="12.75" customHeight="1" thickBot="1" x14ac:dyDescent="0.25">
      <c r="A15" s="9" t="str">
        <f t="shared" si="0"/>
        <v> VB 5.12 </v>
      </c>
      <c r="B15" s="8" t="str">
        <f t="shared" si="1"/>
        <v>I</v>
      </c>
      <c r="C15" s="9">
        <f t="shared" si="2"/>
        <v>29309.278999999999</v>
      </c>
      <c r="D15" s="7" t="str">
        <f t="shared" si="3"/>
        <v>vis</v>
      </c>
      <c r="E15" s="34">
        <f>VLOOKUP(C15,Active!C$21:E$972,3,FALSE)</f>
        <v>-6761.9925998422586</v>
      </c>
      <c r="F15" s="8" t="s">
        <v>192</v>
      </c>
      <c r="G15" s="7" t="str">
        <f t="shared" si="4"/>
        <v>29309.279</v>
      </c>
      <c r="H15" s="9">
        <f t="shared" si="5"/>
        <v>-22950</v>
      </c>
      <c r="I15" s="35" t="s">
        <v>211</v>
      </c>
      <c r="J15" s="36" t="s">
        <v>212</v>
      </c>
      <c r="K15" s="35">
        <v>-22950</v>
      </c>
      <c r="L15" s="35" t="s">
        <v>213</v>
      </c>
      <c r="M15" s="36" t="s">
        <v>199</v>
      </c>
      <c r="N15" s="36"/>
      <c r="O15" s="37" t="s">
        <v>200</v>
      </c>
      <c r="P15" s="37" t="s">
        <v>201</v>
      </c>
    </row>
    <row r="16" spans="1:16" ht="12.75" customHeight="1" thickBot="1" x14ac:dyDescent="0.25">
      <c r="A16" s="9" t="str">
        <f t="shared" si="0"/>
        <v> AC 194.25 </v>
      </c>
      <c r="B16" s="8" t="str">
        <f t="shared" si="1"/>
        <v>II</v>
      </c>
      <c r="C16" s="9">
        <f t="shared" si="2"/>
        <v>35716.480000000003</v>
      </c>
      <c r="D16" s="7" t="str">
        <f t="shared" si="3"/>
        <v>vis</v>
      </c>
      <c r="E16" s="34">
        <f>VLOOKUP(C16,Active!C$21:E$972,3,FALSE)</f>
        <v>-421.48737430963183</v>
      </c>
      <c r="F16" s="8" t="s">
        <v>192</v>
      </c>
      <c r="G16" s="7" t="str">
        <f t="shared" si="4"/>
        <v>35716.48</v>
      </c>
      <c r="H16" s="9">
        <f t="shared" si="5"/>
        <v>-16609.5</v>
      </c>
      <c r="I16" s="35" t="s">
        <v>214</v>
      </c>
      <c r="J16" s="36" t="s">
        <v>215</v>
      </c>
      <c r="K16" s="35">
        <v>-16609.5</v>
      </c>
      <c r="L16" s="35" t="s">
        <v>216</v>
      </c>
      <c r="M16" s="36" t="s">
        <v>199</v>
      </c>
      <c r="N16" s="36"/>
      <c r="O16" s="37" t="s">
        <v>217</v>
      </c>
      <c r="P16" s="37" t="s">
        <v>218</v>
      </c>
    </row>
    <row r="17" spans="1:16" ht="12.75" customHeight="1" thickBot="1" x14ac:dyDescent="0.25">
      <c r="A17" s="9" t="str">
        <f t="shared" si="0"/>
        <v> AC 194.25 </v>
      </c>
      <c r="B17" s="8" t="str">
        <f t="shared" si="1"/>
        <v>II</v>
      </c>
      <c r="C17" s="9">
        <f t="shared" si="2"/>
        <v>35718.480000000003</v>
      </c>
      <c r="D17" s="7" t="str">
        <f t="shared" si="3"/>
        <v>vis</v>
      </c>
      <c r="E17" s="34">
        <f>VLOOKUP(C17,Active!C$21:E$972,3,FALSE)</f>
        <v>-419.50819331451942</v>
      </c>
      <c r="F17" s="8" t="s">
        <v>192</v>
      </c>
      <c r="G17" s="7" t="str">
        <f t="shared" si="4"/>
        <v>35718.48</v>
      </c>
      <c r="H17" s="9">
        <f t="shared" si="5"/>
        <v>-16607.5</v>
      </c>
      <c r="I17" s="35" t="s">
        <v>219</v>
      </c>
      <c r="J17" s="36" t="s">
        <v>220</v>
      </c>
      <c r="K17" s="35">
        <v>-16607.5</v>
      </c>
      <c r="L17" s="35" t="s">
        <v>221</v>
      </c>
      <c r="M17" s="36" t="s">
        <v>199</v>
      </c>
      <c r="N17" s="36"/>
      <c r="O17" s="37" t="s">
        <v>217</v>
      </c>
      <c r="P17" s="37" t="s">
        <v>218</v>
      </c>
    </row>
    <row r="18" spans="1:16" ht="12.75" customHeight="1" thickBot="1" x14ac:dyDescent="0.25">
      <c r="A18" s="9" t="str">
        <f t="shared" si="0"/>
        <v> AC 194.25 </v>
      </c>
      <c r="B18" s="8" t="str">
        <f t="shared" si="1"/>
        <v>II</v>
      </c>
      <c r="C18" s="9">
        <f t="shared" si="2"/>
        <v>35720.47</v>
      </c>
      <c r="D18" s="7" t="str">
        <f t="shared" si="3"/>
        <v>vis</v>
      </c>
      <c r="E18" s="34">
        <f>VLOOKUP(C18,Active!C$21:E$972,3,FALSE)</f>
        <v>-417.53890822438456</v>
      </c>
      <c r="F18" s="8" t="s">
        <v>192</v>
      </c>
      <c r="G18" s="7" t="str">
        <f t="shared" si="4"/>
        <v>35720.47</v>
      </c>
      <c r="H18" s="9">
        <f t="shared" si="5"/>
        <v>-16605.5</v>
      </c>
      <c r="I18" s="35" t="s">
        <v>222</v>
      </c>
      <c r="J18" s="36" t="s">
        <v>223</v>
      </c>
      <c r="K18" s="35">
        <v>-16605.5</v>
      </c>
      <c r="L18" s="35" t="s">
        <v>224</v>
      </c>
      <c r="M18" s="36" t="s">
        <v>199</v>
      </c>
      <c r="N18" s="36"/>
      <c r="O18" s="37" t="s">
        <v>217</v>
      </c>
      <c r="P18" s="37" t="s">
        <v>218</v>
      </c>
    </row>
    <row r="19" spans="1:16" ht="12.75" customHeight="1" thickBot="1" x14ac:dyDescent="0.25">
      <c r="A19" s="9" t="str">
        <f t="shared" si="0"/>
        <v> AC 194.25 </v>
      </c>
      <c r="B19" s="8" t="str">
        <f t="shared" si="1"/>
        <v>I</v>
      </c>
      <c r="C19" s="9">
        <f t="shared" si="2"/>
        <v>35752.39</v>
      </c>
      <c r="D19" s="7" t="str">
        <f t="shared" si="3"/>
        <v>vis</v>
      </c>
      <c r="E19" s="34">
        <f>VLOOKUP(C19,Active!C$21:E$972,3,FALSE)</f>
        <v>-385.9511795423922</v>
      </c>
      <c r="F19" s="8" t="s">
        <v>192</v>
      </c>
      <c r="G19" s="7" t="str">
        <f t="shared" si="4"/>
        <v>35752.39</v>
      </c>
      <c r="H19" s="9">
        <f t="shared" si="5"/>
        <v>-16574</v>
      </c>
      <c r="I19" s="35" t="s">
        <v>225</v>
      </c>
      <c r="J19" s="36" t="s">
        <v>226</v>
      </c>
      <c r="K19" s="35">
        <v>-16574</v>
      </c>
      <c r="L19" s="35" t="s">
        <v>227</v>
      </c>
      <c r="M19" s="36" t="s">
        <v>199</v>
      </c>
      <c r="N19" s="36"/>
      <c r="O19" s="37" t="s">
        <v>217</v>
      </c>
      <c r="P19" s="37" t="s">
        <v>218</v>
      </c>
    </row>
    <row r="20" spans="1:16" ht="12.75" customHeight="1" thickBot="1" x14ac:dyDescent="0.25">
      <c r="A20" s="9" t="str">
        <f t="shared" si="0"/>
        <v> AC 194.25 </v>
      </c>
      <c r="B20" s="8" t="str">
        <f t="shared" si="1"/>
        <v>I</v>
      </c>
      <c r="C20" s="9">
        <f t="shared" si="2"/>
        <v>35755.410000000003</v>
      </c>
      <c r="D20" s="7" t="str">
        <f t="shared" si="3"/>
        <v>vis</v>
      </c>
      <c r="E20" s="34">
        <f>VLOOKUP(C20,Active!C$21:E$972,3,FALSE)</f>
        <v>-382.96261623976841</v>
      </c>
      <c r="F20" s="8" t="s">
        <v>192</v>
      </c>
      <c r="G20" s="7" t="str">
        <f t="shared" si="4"/>
        <v>35755.41</v>
      </c>
      <c r="H20" s="9">
        <f t="shared" si="5"/>
        <v>-16571</v>
      </c>
      <c r="I20" s="35" t="s">
        <v>228</v>
      </c>
      <c r="J20" s="36" t="s">
        <v>229</v>
      </c>
      <c r="K20" s="35">
        <v>-16571</v>
      </c>
      <c r="L20" s="35" t="s">
        <v>230</v>
      </c>
      <c r="M20" s="36" t="s">
        <v>199</v>
      </c>
      <c r="N20" s="36"/>
      <c r="O20" s="37" t="s">
        <v>217</v>
      </c>
      <c r="P20" s="37" t="s">
        <v>218</v>
      </c>
    </row>
    <row r="21" spans="1:16" ht="12.75" customHeight="1" thickBot="1" x14ac:dyDescent="0.25">
      <c r="A21" s="9" t="str">
        <f t="shared" si="0"/>
        <v> AC 194.25 </v>
      </c>
      <c r="B21" s="8" t="str">
        <f t="shared" si="1"/>
        <v>I</v>
      </c>
      <c r="C21" s="9">
        <f t="shared" si="2"/>
        <v>36138.375</v>
      </c>
      <c r="D21" s="7" t="str">
        <f t="shared" si="3"/>
        <v>vis</v>
      </c>
      <c r="E21" s="34">
        <f>VLOOKUP(C21,Active!C$21:E$972,3,FALSE)</f>
        <v>-3.9840913431593283</v>
      </c>
      <c r="F21" s="8" t="s">
        <v>192</v>
      </c>
      <c r="G21" s="7" t="str">
        <f t="shared" si="4"/>
        <v>36138.375</v>
      </c>
      <c r="H21" s="9">
        <f t="shared" si="5"/>
        <v>-16192</v>
      </c>
      <c r="I21" s="35" t="s">
        <v>231</v>
      </c>
      <c r="J21" s="36" t="s">
        <v>232</v>
      </c>
      <c r="K21" s="35">
        <v>-16192</v>
      </c>
      <c r="L21" s="35" t="s">
        <v>233</v>
      </c>
      <c r="M21" s="36" t="s">
        <v>195</v>
      </c>
      <c r="N21" s="36"/>
      <c r="O21" s="37" t="s">
        <v>217</v>
      </c>
      <c r="P21" s="37" t="s">
        <v>218</v>
      </c>
    </row>
    <row r="22" spans="1:16" ht="12.75" customHeight="1" thickBot="1" x14ac:dyDescent="0.25">
      <c r="A22" s="9" t="str">
        <f t="shared" si="0"/>
        <v> AC 194.25 </v>
      </c>
      <c r="B22" s="8" t="str">
        <f t="shared" si="1"/>
        <v>I</v>
      </c>
      <c r="C22" s="9">
        <f t="shared" si="2"/>
        <v>36140.36</v>
      </c>
      <c r="D22" s="7" t="str">
        <f t="shared" si="3"/>
        <v>vis</v>
      </c>
      <c r="E22" s="34">
        <f>VLOOKUP(C22,Active!C$21:E$972,3,FALSE)</f>
        <v>-2.0197542055096824</v>
      </c>
      <c r="F22" s="8" t="s">
        <v>192</v>
      </c>
      <c r="G22" s="7" t="str">
        <f t="shared" si="4"/>
        <v>36140.36</v>
      </c>
      <c r="H22" s="9">
        <f t="shared" si="5"/>
        <v>-16190</v>
      </c>
      <c r="I22" s="35" t="s">
        <v>234</v>
      </c>
      <c r="J22" s="36" t="s">
        <v>235</v>
      </c>
      <c r="K22" s="35">
        <v>-16190</v>
      </c>
      <c r="L22" s="35" t="s">
        <v>236</v>
      </c>
      <c r="M22" s="36" t="s">
        <v>199</v>
      </c>
      <c r="N22" s="36"/>
      <c r="O22" s="37" t="s">
        <v>217</v>
      </c>
      <c r="P22" s="37" t="s">
        <v>218</v>
      </c>
    </row>
    <row r="23" spans="1:16" ht="12.75" customHeight="1" thickBot="1" x14ac:dyDescent="0.25">
      <c r="A23" s="9" t="str">
        <f t="shared" si="0"/>
        <v> AC 194.25 </v>
      </c>
      <c r="B23" s="8" t="str">
        <f t="shared" si="1"/>
        <v>I</v>
      </c>
      <c r="C23" s="9">
        <f t="shared" si="2"/>
        <v>36141.394999999997</v>
      </c>
      <c r="D23" s="7" t="str">
        <f t="shared" si="3"/>
        <v>vis</v>
      </c>
      <c r="E23" s="34">
        <f>VLOOKUP(C23,Active!C$21:E$972,3,FALSE)</f>
        <v>-0.99552804054275323</v>
      </c>
      <c r="F23" s="8" t="s">
        <v>192</v>
      </c>
      <c r="G23" s="7" t="str">
        <f t="shared" si="4"/>
        <v>36141.395</v>
      </c>
      <c r="H23" s="9">
        <f t="shared" si="5"/>
        <v>-16189</v>
      </c>
      <c r="I23" s="35" t="s">
        <v>237</v>
      </c>
      <c r="J23" s="36" t="s">
        <v>238</v>
      </c>
      <c r="K23" s="35">
        <v>-16189</v>
      </c>
      <c r="L23" s="35" t="s">
        <v>239</v>
      </c>
      <c r="M23" s="36" t="s">
        <v>195</v>
      </c>
      <c r="N23" s="36"/>
      <c r="O23" s="37" t="s">
        <v>217</v>
      </c>
      <c r="P23" s="37" t="s">
        <v>218</v>
      </c>
    </row>
    <row r="24" spans="1:16" ht="12.75" customHeight="1" thickBot="1" x14ac:dyDescent="0.25">
      <c r="A24" s="9" t="str">
        <f t="shared" si="0"/>
        <v> HABZ 82 </v>
      </c>
      <c r="B24" s="8" t="str">
        <f t="shared" si="1"/>
        <v>I</v>
      </c>
      <c r="C24" s="9">
        <f t="shared" si="2"/>
        <v>39026.438000000002</v>
      </c>
      <c r="D24" s="7" t="str">
        <f t="shared" si="3"/>
        <v>vis</v>
      </c>
      <c r="E24" s="34">
        <f>VLOOKUP(C24,Active!C$21:E$972,3,FALSE)</f>
        <v>2854.0156098005123</v>
      </c>
      <c r="F24" s="8" t="s">
        <v>192</v>
      </c>
      <c r="G24" s="7" t="str">
        <f t="shared" si="4"/>
        <v>39026.438</v>
      </c>
      <c r="H24" s="9">
        <f t="shared" si="5"/>
        <v>-13334</v>
      </c>
      <c r="I24" s="35" t="s">
        <v>243</v>
      </c>
      <c r="J24" s="36" t="s">
        <v>244</v>
      </c>
      <c r="K24" s="35">
        <v>-13334</v>
      </c>
      <c r="L24" s="35" t="s">
        <v>233</v>
      </c>
      <c r="M24" s="36" t="s">
        <v>199</v>
      </c>
      <c r="N24" s="36"/>
      <c r="O24" s="37" t="s">
        <v>245</v>
      </c>
      <c r="P24" s="37" t="s">
        <v>246</v>
      </c>
    </row>
    <row r="25" spans="1:16" ht="12.75" customHeight="1" thickBot="1" x14ac:dyDescent="0.25">
      <c r="A25" s="9" t="str">
        <f t="shared" si="0"/>
        <v> HABZ 82 </v>
      </c>
      <c r="B25" s="8" t="str">
        <f t="shared" si="1"/>
        <v>I</v>
      </c>
      <c r="C25" s="9">
        <f t="shared" si="2"/>
        <v>39027.432000000001</v>
      </c>
      <c r="D25" s="7" t="str">
        <f t="shared" si="3"/>
        <v>vis</v>
      </c>
      <c r="E25" s="34">
        <f>VLOOKUP(C25,Active!C$21:E$972,3,FALSE)</f>
        <v>2854.9992627550823</v>
      </c>
      <c r="F25" s="8" t="s">
        <v>192</v>
      </c>
      <c r="G25" s="7" t="str">
        <f t="shared" si="4"/>
        <v>39027.432</v>
      </c>
      <c r="H25" s="9">
        <f t="shared" si="5"/>
        <v>-13333</v>
      </c>
      <c r="I25" s="35" t="s">
        <v>247</v>
      </c>
      <c r="J25" s="36" t="s">
        <v>248</v>
      </c>
      <c r="K25" s="35">
        <v>-13333</v>
      </c>
      <c r="L25" s="35" t="s">
        <v>249</v>
      </c>
      <c r="M25" s="36" t="s">
        <v>199</v>
      </c>
      <c r="N25" s="36"/>
      <c r="O25" s="37" t="s">
        <v>245</v>
      </c>
      <c r="P25" s="37" t="s">
        <v>246</v>
      </c>
    </row>
    <row r="26" spans="1:16" ht="12.75" customHeight="1" thickBot="1" x14ac:dyDescent="0.25">
      <c r="A26" s="9" t="str">
        <f t="shared" si="0"/>
        <v> HABZ 82 </v>
      </c>
      <c r="B26" s="8" t="str">
        <f t="shared" si="1"/>
        <v>I</v>
      </c>
      <c r="C26" s="9">
        <f t="shared" si="2"/>
        <v>39028.46</v>
      </c>
      <c r="D26" s="7" t="str">
        <f t="shared" si="3"/>
        <v>vis</v>
      </c>
      <c r="E26" s="34">
        <f>VLOOKUP(C26,Active!C$21:E$972,3,FALSE)</f>
        <v>2856.0165617865682</v>
      </c>
      <c r="F26" s="8" t="s">
        <v>192</v>
      </c>
      <c r="G26" s="7" t="str">
        <f t="shared" si="4"/>
        <v>39028.460</v>
      </c>
      <c r="H26" s="9">
        <f t="shared" si="5"/>
        <v>-13332</v>
      </c>
      <c r="I26" s="35" t="s">
        <v>250</v>
      </c>
      <c r="J26" s="36" t="s">
        <v>251</v>
      </c>
      <c r="K26" s="35">
        <v>-13332</v>
      </c>
      <c r="L26" s="35" t="s">
        <v>252</v>
      </c>
      <c r="M26" s="36" t="s">
        <v>199</v>
      </c>
      <c r="N26" s="36"/>
      <c r="O26" s="37" t="s">
        <v>245</v>
      </c>
      <c r="P26" s="37" t="s">
        <v>246</v>
      </c>
    </row>
    <row r="27" spans="1:16" ht="12.75" customHeight="1" thickBot="1" x14ac:dyDescent="0.25">
      <c r="A27" s="9" t="str">
        <f t="shared" si="0"/>
        <v> HABZ 82 </v>
      </c>
      <c r="B27" s="8" t="str">
        <f t="shared" si="1"/>
        <v>I</v>
      </c>
      <c r="C27" s="9">
        <f t="shared" si="2"/>
        <v>39029.464999999997</v>
      </c>
      <c r="D27" s="7" t="str">
        <f t="shared" si="3"/>
        <v>vis</v>
      </c>
      <c r="E27" s="34">
        <f>VLOOKUP(C27,Active!C$21:E$972,3,FALSE)</f>
        <v>2857.0111002366098</v>
      </c>
      <c r="F27" s="8" t="s">
        <v>192</v>
      </c>
      <c r="G27" s="7" t="str">
        <f t="shared" si="4"/>
        <v>39029.465</v>
      </c>
      <c r="H27" s="9">
        <f t="shared" si="5"/>
        <v>-13331</v>
      </c>
      <c r="I27" s="35" t="s">
        <v>253</v>
      </c>
      <c r="J27" s="36" t="s">
        <v>254</v>
      </c>
      <c r="K27" s="35">
        <v>-13331</v>
      </c>
      <c r="L27" s="35" t="s">
        <v>255</v>
      </c>
      <c r="M27" s="36" t="s">
        <v>199</v>
      </c>
      <c r="N27" s="36"/>
      <c r="O27" s="37" t="s">
        <v>245</v>
      </c>
      <c r="P27" s="37" t="s">
        <v>246</v>
      </c>
    </row>
    <row r="28" spans="1:16" ht="12.75" customHeight="1" thickBot="1" x14ac:dyDescent="0.25">
      <c r="A28" s="9" t="str">
        <f t="shared" si="0"/>
        <v> HABZ 82 </v>
      </c>
      <c r="B28" s="8" t="str">
        <f t="shared" si="1"/>
        <v>I</v>
      </c>
      <c r="C28" s="9">
        <f t="shared" si="2"/>
        <v>39033.51</v>
      </c>
      <c r="D28" s="7" t="str">
        <f t="shared" si="3"/>
        <v>vis</v>
      </c>
      <c r="E28" s="34">
        <f>VLOOKUP(C28,Active!C$21:E$972,3,FALSE)</f>
        <v>2861.0139937992299</v>
      </c>
      <c r="F28" s="8" t="s">
        <v>192</v>
      </c>
      <c r="G28" s="7" t="str">
        <f t="shared" si="4"/>
        <v>39033.510</v>
      </c>
      <c r="H28" s="9">
        <f t="shared" si="5"/>
        <v>-13327</v>
      </c>
      <c r="I28" s="35" t="s">
        <v>256</v>
      </c>
      <c r="J28" s="36" t="s">
        <v>257</v>
      </c>
      <c r="K28" s="35">
        <v>-13327</v>
      </c>
      <c r="L28" s="35" t="s">
        <v>204</v>
      </c>
      <c r="M28" s="36" t="s">
        <v>199</v>
      </c>
      <c r="N28" s="36"/>
      <c r="O28" s="37" t="s">
        <v>245</v>
      </c>
      <c r="P28" s="37" t="s">
        <v>246</v>
      </c>
    </row>
    <row r="29" spans="1:16" ht="12.75" customHeight="1" thickBot="1" x14ac:dyDescent="0.25">
      <c r="A29" s="9" t="str">
        <f t="shared" si="0"/>
        <v> HABZ 82 </v>
      </c>
      <c r="B29" s="8" t="str">
        <f t="shared" si="1"/>
        <v>I</v>
      </c>
      <c r="C29" s="9">
        <f t="shared" si="2"/>
        <v>39035.502999999997</v>
      </c>
      <c r="D29" s="7" t="str">
        <f t="shared" si="3"/>
        <v>vis</v>
      </c>
      <c r="E29" s="34">
        <f>VLOOKUP(C29,Active!C$21:E$972,3,FALSE)</f>
        <v>2862.9862476608546</v>
      </c>
      <c r="F29" s="8" t="s">
        <v>192</v>
      </c>
      <c r="G29" s="7" t="str">
        <f t="shared" si="4"/>
        <v>39035.503</v>
      </c>
      <c r="H29" s="9">
        <f t="shared" si="5"/>
        <v>-13325</v>
      </c>
      <c r="I29" s="35" t="s">
        <v>258</v>
      </c>
      <c r="J29" s="36" t="s">
        <v>259</v>
      </c>
      <c r="K29" s="35">
        <v>-13325</v>
      </c>
      <c r="L29" s="35" t="s">
        <v>260</v>
      </c>
      <c r="M29" s="36" t="s">
        <v>199</v>
      </c>
      <c r="N29" s="36"/>
      <c r="O29" s="37" t="s">
        <v>245</v>
      </c>
      <c r="P29" s="37" t="s">
        <v>246</v>
      </c>
    </row>
    <row r="30" spans="1:16" ht="12.75" customHeight="1" thickBot="1" x14ac:dyDescent="0.25">
      <c r="A30" s="9" t="str">
        <f t="shared" si="0"/>
        <v> HABZ 82 </v>
      </c>
      <c r="B30" s="8" t="str">
        <f t="shared" si="1"/>
        <v>II</v>
      </c>
      <c r="C30" s="9">
        <f t="shared" si="2"/>
        <v>39443.273999999998</v>
      </c>
      <c r="D30" s="7" t="str">
        <f t="shared" si="3"/>
        <v>vis</v>
      </c>
      <c r="E30" s="34">
        <f>VLOOKUP(C30,Active!C$21:E$972,3,FALSE)</f>
        <v>3266.512554439847</v>
      </c>
      <c r="F30" s="8" t="s">
        <v>192</v>
      </c>
      <c r="G30" s="7" t="str">
        <f t="shared" si="4"/>
        <v>39443.274</v>
      </c>
      <c r="H30" s="9">
        <f t="shared" si="5"/>
        <v>-12921.5</v>
      </c>
      <c r="I30" s="35" t="s">
        <v>261</v>
      </c>
      <c r="J30" s="36" t="s">
        <v>262</v>
      </c>
      <c r="K30" s="35">
        <v>-12921.5</v>
      </c>
      <c r="L30" s="35" t="s">
        <v>263</v>
      </c>
      <c r="M30" s="36" t="s">
        <v>199</v>
      </c>
      <c r="N30" s="36"/>
      <c r="O30" s="37" t="s">
        <v>245</v>
      </c>
      <c r="P30" s="37" t="s">
        <v>246</v>
      </c>
    </row>
    <row r="31" spans="1:16" ht="12.75" customHeight="1" thickBot="1" x14ac:dyDescent="0.25">
      <c r="A31" s="9" t="str">
        <f t="shared" si="0"/>
        <v> PASP 80.418 </v>
      </c>
      <c r="B31" s="8" t="str">
        <f t="shared" si="1"/>
        <v>I</v>
      </c>
      <c r="C31" s="9">
        <f t="shared" si="2"/>
        <v>39755.006999999998</v>
      </c>
      <c r="D31" s="7" t="str">
        <f t="shared" si="3"/>
        <v>vis</v>
      </c>
      <c r="E31" s="34">
        <f>VLOOKUP(C31,Active!C$21:E$972,3,FALSE)</f>
        <v>3575.0005690145363</v>
      </c>
      <c r="F31" s="8" t="s">
        <v>192</v>
      </c>
      <c r="G31" s="7" t="str">
        <f t="shared" si="4"/>
        <v>39755.007</v>
      </c>
      <c r="H31" s="9">
        <f t="shared" si="5"/>
        <v>-12613</v>
      </c>
      <c r="I31" s="35" t="s">
        <v>270</v>
      </c>
      <c r="J31" s="36" t="s">
        <v>271</v>
      </c>
      <c r="K31" s="35">
        <v>-12613</v>
      </c>
      <c r="L31" s="35" t="s">
        <v>194</v>
      </c>
      <c r="M31" s="36" t="s">
        <v>266</v>
      </c>
      <c r="N31" s="36" t="s">
        <v>267</v>
      </c>
      <c r="O31" s="37" t="s">
        <v>268</v>
      </c>
      <c r="P31" s="37" t="s">
        <v>269</v>
      </c>
    </row>
    <row r="32" spans="1:16" ht="12.75" customHeight="1" thickBot="1" x14ac:dyDescent="0.25">
      <c r="A32" s="9" t="str">
        <f t="shared" si="0"/>
        <v> HABZ 82 </v>
      </c>
      <c r="B32" s="8" t="str">
        <f t="shared" si="1"/>
        <v>I</v>
      </c>
      <c r="C32" s="9">
        <f t="shared" si="2"/>
        <v>41602.267</v>
      </c>
      <c r="D32" s="7" t="str">
        <f t="shared" si="3"/>
        <v>vis</v>
      </c>
      <c r="E32" s="34">
        <f>VLOOKUP(C32,Active!C$21:E$972,3,FALSE)</f>
        <v>5403.0315115302155</v>
      </c>
      <c r="F32" s="8" t="s">
        <v>192</v>
      </c>
      <c r="G32" s="7" t="str">
        <f t="shared" si="4"/>
        <v>41602.267</v>
      </c>
      <c r="H32" s="9">
        <f t="shared" si="5"/>
        <v>-10785</v>
      </c>
      <c r="I32" s="35" t="s">
        <v>272</v>
      </c>
      <c r="J32" s="36" t="s">
        <v>273</v>
      </c>
      <c r="K32" s="35">
        <v>-10785</v>
      </c>
      <c r="L32" s="35" t="s">
        <v>274</v>
      </c>
      <c r="M32" s="36" t="s">
        <v>199</v>
      </c>
      <c r="N32" s="36"/>
      <c r="O32" s="37" t="s">
        <v>245</v>
      </c>
      <c r="P32" s="37" t="s">
        <v>246</v>
      </c>
    </row>
    <row r="33" spans="1:16" ht="12.75" customHeight="1" thickBot="1" x14ac:dyDescent="0.25">
      <c r="A33" s="9" t="str">
        <f t="shared" si="0"/>
        <v> AAOB 49.18 </v>
      </c>
      <c r="B33" s="8" t="str">
        <f t="shared" si="1"/>
        <v>I</v>
      </c>
      <c r="C33" s="9">
        <f t="shared" si="2"/>
        <v>41697.223400000003</v>
      </c>
      <c r="D33" s="7" t="str">
        <f t="shared" si="3"/>
        <v>vis</v>
      </c>
      <c r="E33" s="34">
        <f>VLOOKUP(C33,Active!C$21:E$972,3,FALSE)</f>
        <v>5496.9994626523649</v>
      </c>
      <c r="F33" s="8" t="s">
        <v>192</v>
      </c>
      <c r="G33" s="7" t="str">
        <f t="shared" si="4"/>
        <v>41697.2234</v>
      </c>
      <c r="H33" s="9">
        <f t="shared" si="5"/>
        <v>-10691</v>
      </c>
      <c r="I33" s="35" t="s">
        <v>275</v>
      </c>
      <c r="J33" s="36" t="s">
        <v>276</v>
      </c>
      <c r="K33" s="35">
        <v>-10691</v>
      </c>
      <c r="L33" s="35" t="s">
        <v>277</v>
      </c>
      <c r="M33" s="36" t="s">
        <v>266</v>
      </c>
      <c r="N33" s="36" t="s">
        <v>267</v>
      </c>
      <c r="O33" s="37" t="s">
        <v>278</v>
      </c>
      <c r="P33" s="37" t="s">
        <v>279</v>
      </c>
    </row>
    <row r="34" spans="1:16" ht="12.75" customHeight="1" thickBot="1" x14ac:dyDescent="0.25">
      <c r="A34" s="9" t="str">
        <f t="shared" si="0"/>
        <v> HABZ 82 </v>
      </c>
      <c r="B34" s="8" t="str">
        <f t="shared" si="1"/>
        <v>II</v>
      </c>
      <c r="C34" s="9">
        <f t="shared" si="2"/>
        <v>42036.273999999998</v>
      </c>
      <c r="D34" s="7" t="str">
        <f t="shared" si="3"/>
        <v>vis</v>
      </c>
      <c r="E34" s="34">
        <f>VLOOKUP(C34,Active!C$21:E$972,3,FALSE)</f>
        <v>5832.5207146030898</v>
      </c>
      <c r="F34" s="8" t="s">
        <v>192</v>
      </c>
      <c r="G34" s="7" t="str">
        <f t="shared" si="4"/>
        <v>42036.274</v>
      </c>
      <c r="H34" s="9">
        <f t="shared" si="5"/>
        <v>-10355.5</v>
      </c>
      <c r="I34" s="35" t="s">
        <v>280</v>
      </c>
      <c r="J34" s="36" t="s">
        <v>281</v>
      </c>
      <c r="K34" s="35">
        <v>-10355.5</v>
      </c>
      <c r="L34" s="35" t="s">
        <v>282</v>
      </c>
      <c r="M34" s="36" t="s">
        <v>199</v>
      </c>
      <c r="N34" s="36"/>
      <c r="O34" s="37" t="s">
        <v>245</v>
      </c>
      <c r="P34" s="37" t="s">
        <v>246</v>
      </c>
    </row>
    <row r="35" spans="1:16" ht="12.75" customHeight="1" thickBot="1" x14ac:dyDescent="0.25">
      <c r="A35" s="9" t="str">
        <f t="shared" si="0"/>
        <v> HABZ 82 </v>
      </c>
      <c r="B35" s="8" t="str">
        <f t="shared" si="1"/>
        <v>II</v>
      </c>
      <c r="C35" s="9">
        <f t="shared" si="2"/>
        <v>42425.302000000003</v>
      </c>
      <c r="D35" s="7" t="str">
        <f t="shared" si="3"/>
        <v>vis</v>
      </c>
      <c r="E35" s="34">
        <f>VLOOKUP(C35,Active!C$21:E$972,3,FALSE)</f>
        <v>6217.4991266863917</v>
      </c>
      <c r="F35" s="8" t="s">
        <v>192</v>
      </c>
      <c r="G35" s="7" t="str">
        <f t="shared" si="4"/>
        <v>42425.302</v>
      </c>
      <c r="H35" s="9">
        <f t="shared" si="5"/>
        <v>-9970.5</v>
      </c>
      <c r="I35" s="35" t="s">
        <v>283</v>
      </c>
      <c r="J35" s="36" t="s">
        <v>284</v>
      </c>
      <c r="K35" s="35">
        <v>-9970.5</v>
      </c>
      <c r="L35" s="35" t="s">
        <v>249</v>
      </c>
      <c r="M35" s="36" t="s">
        <v>199</v>
      </c>
      <c r="N35" s="36"/>
      <c r="O35" s="37" t="s">
        <v>245</v>
      </c>
      <c r="P35" s="37" t="s">
        <v>246</v>
      </c>
    </row>
    <row r="36" spans="1:16" ht="12.75" customHeight="1" thickBot="1" x14ac:dyDescent="0.25">
      <c r="A36" s="9" t="str">
        <f t="shared" si="0"/>
        <v> HABZ 82 </v>
      </c>
      <c r="B36" s="8" t="str">
        <f t="shared" si="1"/>
        <v>II</v>
      </c>
      <c r="C36" s="9">
        <f t="shared" si="2"/>
        <v>42712.288999999997</v>
      </c>
      <c r="D36" s="7" t="str">
        <f t="shared" si="3"/>
        <v>vis</v>
      </c>
      <c r="E36" s="34">
        <f>VLOOKUP(C36,Active!C$21:E$972,3,FALSE)</f>
        <v>6501.4987348085479</v>
      </c>
      <c r="F36" s="8" t="s">
        <v>192</v>
      </c>
      <c r="G36" s="7" t="str">
        <f t="shared" si="4"/>
        <v>42712.289</v>
      </c>
      <c r="H36" s="9">
        <f t="shared" si="5"/>
        <v>-9686.5</v>
      </c>
      <c r="I36" s="35" t="s">
        <v>285</v>
      </c>
      <c r="J36" s="36" t="s">
        <v>286</v>
      </c>
      <c r="K36" s="35">
        <v>-9686.5</v>
      </c>
      <c r="L36" s="35" t="s">
        <v>249</v>
      </c>
      <c r="M36" s="36" t="s">
        <v>199</v>
      </c>
      <c r="N36" s="36"/>
      <c r="O36" s="37" t="s">
        <v>245</v>
      </c>
      <c r="P36" s="37" t="s">
        <v>246</v>
      </c>
    </row>
    <row r="37" spans="1:16" ht="12.75" customHeight="1" thickBot="1" x14ac:dyDescent="0.25">
      <c r="A37" s="9" t="str">
        <f t="shared" si="0"/>
        <v> VSSC 59.16 </v>
      </c>
      <c r="B37" s="8" t="str">
        <f t="shared" si="1"/>
        <v>I</v>
      </c>
      <c r="C37" s="9">
        <f t="shared" si="2"/>
        <v>44970.313999999998</v>
      </c>
      <c r="D37" s="7" t="str">
        <f t="shared" si="3"/>
        <v>vis</v>
      </c>
      <c r="E37" s="34">
        <f>VLOOKUP(C37,Active!C$21:E$972,3,FALSE)</f>
        <v>8736.0188180529021</v>
      </c>
      <c r="F37" s="8" t="s">
        <v>192</v>
      </c>
      <c r="G37" s="7" t="str">
        <f t="shared" si="4"/>
        <v>44970.314</v>
      </c>
      <c r="H37" s="9">
        <f t="shared" si="5"/>
        <v>-7452</v>
      </c>
      <c r="I37" s="35" t="s">
        <v>315</v>
      </c>
      <c r="J37" s="36" t="s">
        <v>316</v>
      </c>
      <c r="K37" s="35">
        <v>-7452</v>
      </c>
      <c r="L37" s="35" t="s">
        <v>317</v>
      </c>
      <c r="M37" s="36" t="s">
        <v>289</v>
      </c>
      <c r="N37" s="36"/>
      <c r="O37" s="37" t="s">
        <v>318</v>
      </c>
      <c r="P37" s="37" t="s">
        <v>319</v>
      </c>
    </row>
    <row r="38" spans="1:16" ht="12.75" customHeight="1" thickBot="1" x14ac:dyDescent="0.25">
      <c r="A38" s="9" t="str">
        <f t="shared" si="0"/>
        <v> VSSC 60.18 </v>
      </c>
      <c r="B38" s="8" t="str">
        <f t="shared" si="1"/>
        <v>I</v>
      </c>
      <c r="C38" s="9">
        <f t="shared" si="2"/>
        <v>44977.355000000003</v>
      </c>
      <c r="D38" s="7" t="str">
        <f t="shared" si="3"/>
        <v>vis</v>
      </c>
      <c r="E38" s="34">
        <f>VLOOKUP(C38,Active!C$21:E$972,3,FALSE)</f>
        <v>8742.9865247462003</v>
      </c>
      <c r="F38" s="8" t="s">
        <v>192</v>
      </c>
      <c r="G38" s="7" t="str">
        <f t="shared" si="4"/>
        <v>44977.355</v>
      </c>
      <c r="H38" s="9">
        <f t="shared" si="5"/>
        <v>-7445</v>
      </c>
      <c r="I38" s="35" t="s">
        <v>320</v>
      </c>
      <c r="J38" s="36" t="s">
        <v>321</v>
      </c>
      <c r="K38" s="35">
        <v>-7445</v>
      </c>
      <c r="L38" s="35" t="s">
        <v>322</v>
      </c>
      <c r="M38" s="36" t="s">
        <v>289</v>
      </c>
      <c r="N38" s="36"/>
      <c r="O38" s="37" t="s">
        <v>318</v>
      </c>
      <c r="P38" s="37" t="s">
        <v>323</v>
      </c>
    </row>
    <row r="39" spans="1:16" ht="12.75" customHeight="1" thickBot="1" x14ac:dyDescent="0.25">
      <c r="A39" s="9" t="str">
        <f t="shared" si="0"/>
        <v> AJ 95.1469 </v>
      </c>
      <c r="B39" s="8" t="str">
        <f t="shared" si="1"/>
        <v>II</v>
      </c>
      <c r="C39" s="9">
        <f t="shared" si="2"/>
        <v>45255.767</v>
      </c>
      <c r="D39" s="7" t="str">
        <f t="shared" si="3"/>
        <v>vis</v>
      </c>
      <c r="E39" s="34">
        <f>VLOOKUP(C39,Active!C$21:E$972,3,FALSE)</f>
        <v>9018.500394351815</v>
      </c>
      <c r="F39" s="8" t="s">
        <v>192</v>
      </c>
      <c r="G39" s="7" t="str">
        <f t="shared" si="4"/>
        <v>45255.7670</v>
      </c>
      <c r="H39" s="9">
        <f t="shared" si="5"/>
        <v>-7169.5</v>
      </c>
      <c r="I39" s="35" t="s">
        <v>324</v>
      </c>
      <c r="J39" s="36" t="s">
        <v>325</v>
      </c>
      <c r="K39" s="35">
        <v>-7169.5</v>
      </c>
      <c r="L39" s="35" t="s">
        <v>326</v>
      </c>
      <c r="M39" s="36" t="s">
        <v>266</v>
      </c>
      <c r="N39" s="36" t="s">
        <v>267</v>
      </c>
      <c r="O39" s="37" t="s">
        <v>327</v>
      </c>
      <c r="P39" s="37" t="s">
        <v>328</v>
      </c>
    </row>
    <row r="40" spans="1:16" ht="12.75" customHeight="1" thickBot="1" x14ac:dyDescent="0.25">
      <c r="A40" s="9" t="str">
        <f t="shared" si="0"/>
        <v> AJ 95.1469 </v>
      </c>
      <c r="B40" s="8" t="str">
        <f t="shared" si="1"/>
        <v>II</v>
      </c>
      <c r="C40" s="9">
        <f t="shared" si="2"/>
        <v>45262.8442</v>
      </c>
      <c r="D40" s="7" t="str">
        <f t="shared" si="3"/>
        <v>vis</v>
      </c>
      <c r="E40" s="34">
        <f>VLOOKUP(C40,Active!C$21:E$972,3,FALSE)</f>
        <v>9025.5039242211205</v>
      </c>
      <c r="F40" s="8" t="s">
        <v>192</v>
      </c>
      <c r="G40" s="7" t="str">
        <f t="shared" si="4"/>
        <v>45262.8442</v>
      </c>
      <c r="H40" s="9">
        <f t="shared" si="5"/>
        <v>-7162.5</v>
      </c>
      <c r="I40" s="35" t="s">
        <v>329</v>
      </c>
      <c r="J40" s="36" t="s">
        <v>330</v>
      </c>
      <c r="K40" s="35">
        <v>-7162.5</v>
      </c>
      <c r="L40" s="35" t="s">
        <v>331</v>
      </c>
      <c r="M40" s="36" t="s">
        <v>266</v>
      </c>
      <c r="N40" s="36" t="s">
        <v>267</v>
      </c>
      <c r="O40" s="37" t="s">
        <v>327</v>
      </c>
      <c r="P40" s="37" t="s">
        <v>328</v>
      </c>
    </row>
    <row r="41" spans="1:16" ht="12.75" customHeight="1" thickBot="1" x14ac:dyDescent="0.25">
      <c r="A41" s="9" t="str">
        <f t="shared" si="0"/>
        <v> AJ 95.1469 </v>
      </c>
      <c r="B41" s="8" t="str">
        <f t="shared" si="1"/>
        <v>I</v>
      </c>
      <c r="C41" s="9">
        <f t="shared" si="2"/>
        <v>45298.720399999998</v>
      </c>
      <c r="D41" s="7" t="str">
        <f t="shared" si="3"/>
        <v>vis</v>
      </c>
      <c r="E41" s="34">
        <f>VLOOKUP(C41,Active!C$21:E$972,3,FALSE)</f>
        <v>9061.0066708295453</v>
      </c>
      <c r="F41" s="8" t="s">
        <v>192</v>
      </c>
      <c r="G41" s="7" t="str">
        <f t="shared" si="4"/>
        <v>45298.7204</v>
      </c>
      <c r="H41" s="9">
        <f t="shared" si="5"/>
        <v>-7127</v>
      </c>
      <c r="I41" s="35" t="s">
        <v>334</v>
      </c>
      <c r="J41" s="36" t="s">
        <v>335</v>
      </c>
      <c r="K41" s="35">
        <v>-7127</v>
      </c>
      <c r="L41" s="35" t="s">
        <v>336</v>
      </c>
      <c r="M41" s="36" t="s">
        <v>266</v>
      </c>
      <c r="N41" s="36" t="s">
        <v>267</v>
      </c>
      <c r="O41" s="37" t="s">
        <v>327</v>
      </c>
      <c r="P41" s="37" t="s">
        <v>328</v>
      </c>
    </row>
    <row r="42" spans="1:16" ht="12.75" customHeight="1" thickBot="1" x14ac:dyDescent="0.25">
      <c r="A42" s="9" t="str">
        <f t="shared" si="0"/>
        <v> AJ 95.1469 </v>
      </c>
      <c r="B42" s="8" t="str">
        <f t="shared" si="1"/>
        <v>I</v>
      </c>
      <c r="C42" s="9">
        <f t="shared" si="2"/>
        <v>45308.819799999997</v>
      </c>
      <c r="D42" s="7" t="str">
        <f t="shared" si="3"/>
        <v>vis</v>
      </c>
      <c r="E42" s="34">
        <f>VLOOKUP(C42,Active!C$21:E$972,3,FALSE)</f>
        <v>9071.0009411005631</v>
      </c>
      <c r="F42" s="8" t="s">
        <v>192</v>
      </c>
      <c r="G42" s="7" t="str">
        <f t="shared" si="4"/>
        <v>45308.8198</v>
      </c>
      <c r="H42" s="9">
        <f t="shared" si="5"/>
        <v>-7117</v>
      </c>
      <c r="I42" s="35" t="s">
        <v>337</v>
      </c>
      <c r="J42" s="36" t="s">
        <v>338</v>
      </c>
      <c r="K42" s="35">
        <v>-7117</v>
      </c>
      <c r="L42" s="35" t="s">
        <v>339</v>
      </c>
      <c r="M42" s="36" t="s">
        <v>266</v>
      </c>
      <c r="N42" s="36" t="s">
        <v>267</v>
      </c>
      <c r="O42" s="37" t="s">
        <v>327</v>
      </c>
      <c r="P42" s="37" t="s">
        <v>328</v>
      </c>
    </row>
    <row r="43" spans="1:16" ht="12.75" customHeight="1" thickBot="1" x14ac:dyDescent="0.25">
      <c r="A43" s="9" t="str">
        <f t="shared" ref="A43:A74" si="6">P43</f>
        <v> AJ 95.1469 </v>
      </c>
      <c r="B43" s="8" t="str">
        <f t="shared" ref="B43:B74" si="7">IF(H43=INT(H43),"I","II")</f>
        <v>I</v>
      </c>
      <c r="C43" s="9">
        <f t="shared" ref="C43:C74" si="8">1*G43</f>
        <v>45310.841800000002</v>
      </c>
      <c r="D43" s="7" t="str">
        <f t="shared" ref="D43:D74" si="9">VLOOKUP(F43,I$1:J$5,2,FALSE)</f>
        <v>vis</v>
      </c>
      <c r="E43" s="34">
        <f>VLOOKUP(C43,Active!C$21:E$972,3,FALSE)</f>
        <v>9073.0018930866263</v>
      </c>
      <c r="F43" s="8" t="s">
        <v>192</v>
      </c>
      <c r="G43" s="7" t="str">
        <f t="shared" ref="G43:G74" si="10">MID(I43,3,LEN(I43)-3)</f>
        <v>45310.8418</v>
      </c>
      <c r="H43" s="9">
        <f t="shared" ref="H43:H74" si="11">1*K43</f>
        <v>-7115</v>
      </c>
      <c r="I43" s="35" t="s">
        <v>340</v>
      </c>
      <c r="J43" s="36" t="s">
        <v>341</v>
      </c>
      <c r="K43" s="35">
        <v>-7115</v>
      </c>
      <c r="L43" s="35" t="s">
        <v>342</v>
      </c>
      <c r="M43" s="36" t="s">
        <v>266</v>
      </c>
      <c r="N43" s="36" t="s">
        <v>267</v>
      </c>
      <c r="O43" s="37" t="s">
        <v>327</v>
      </c>
      <c r="P43" s="37" t="s">
        <v>328</v>
      </c>
    </row>
    <row r="44" spans="1:16" ht="12.75" customHeight="1" thickBot="1" x14ac:dyDescent="0.25">
      <c r="A44" s="9" t="str">
        <f t="shared" si="6"/>
        <v> VSSC 60.18 </v>
      </c>
      <c r="B44" s="8" t="str">
        <f t="shared" si="7"/>
        <v>I</v>
      </c>
      <c r="C44" s="9">
        <f t="shared" si="8"/>
        <v>45357.319000000003</v>
      </c>
      <c r="D44" s="7" t="str">
        <f t="shared" si="9"/>
        <v>vis</v>
      </c>
      <c r="E44" s="34">
        <f>VLOOKUP(C44,Active!C$21:E$972,3,FALSE)</f>
        <v>9118.9952885596467</v>
      </c>
      <c r="F44" s="8" t="s">
        <v>192</v>
      </c>
      <c r="G44" s="7" t="str">
        <f t="shared" si="10"/>
        <v>45357.319</v>
      </c>
      <c r="H44" s="9">
        <f t="shared" si="11"/>
        <v>-7069</v>
      </c>
      <c r="I44" s="35" t="s">
        <v>343</v>
      </c>
      <c r="J44" s="36" t="s">
        <v>344</v>
      </c>
      <c r="K44" s="35">
        <v>-7069</v>
      </c>
      <c r="L44" s="35" t="s">
        <v>345</v>
      </c>
      <c r="M44" s="36" t="s">
        <v>289</v>
      </c>
      <c r="N44" s="36"/>
      <c r="O44" s="37" t="s">
        <v>318</v>
      </c>
      <c r="P44" s="37" t="s">
        <v>323</v>
      </c>
    </row>
    <row r="45" spans="1:16" ht="12.75" customHeight="1" thickBot="1" x14ac:dyDescent="0.25">
      <c r="A45" s="9" t="str">
        <f t="shared" si="6"/>
        <v>BAVM 38 </v>
      </c>
      <c r="B45" s="8" t="str">
        <f t="shared" si="7"/>
        <v>I</v>
      </c>
      <c r="C45" s="9">
        <f t="shared" si="8"/>
        <v>45561.428999999996</v>
      </c>
      <c r="D45" s="7" t="str">
        <f t="shared" si="9"/>
        <v>vis</v>
      </c>
      <c r="E45" s="34">
        <f>VLOOKUP(C45,Active!C$21:E$972,3,FALSE)</f>
        <v>9320.9806050158368</v>
      </c>
      <c r="F45" s="8" t="s">
        <v>192</v>
      </c>
      <c r="G45" s="7" t="str">
        <f t="shared" si="10"/>
        <v>45561.429</v>
      </c>
      <c r="H45" s="9">
        <f t="shared" si="11"/>
        <v>-6867</v>
      </c>
      <c r="I45" s="35" t="s">
        <v>346</v>
      </c>
      <c r="J45" s="36" t="s">
        <v>347</v>
      </c>
      <c r="K45" s="35">
        <v>-6867</v>
      </c>
      <c r="L45" s="35" t="s">
        <v>348</v>
      </c>
      <c r="M45" s="36" t="s">
        <v>289</v>
      </c>
      <c r="N45" s="36"/>
      <c r="O45" s="37" t="s">
        <v>349</v>
      </c>
      <c r="P45" s="38" t="s">
        <v>350</v>
      </c>
    </row>
    <row r="46" spans="1:16" ht="12.75" customHeight="1" thickBot="1" x14ac:dyDescent="0.25">
      <c r="A46" s="9" t="str">
        <f t="shared" si="6"/>
        <v> VSSC 60.18 </v>
      </c>
      <c r="B46" s="8" t="str">
        <f t="shared" si="7"/>
        <v>I</v>
      </c>
      <c r="C46" s="9">
        <f t="shared" si="8"/>
        <v>45561.46</v>
      </c>
      <c r="D46" s="7" t="str">
        <f t="shared" si="9"/>
        <v>vis</v>
      </c>
      <c r="E46" s="34">
        <f>VLOOKUP(C46,Active!C$21:E$972,3,FALSE)</f>
        <v>9321.0112823212639</v>
      </c>
      <c r="F46" s="8" t="s">
        <v>192</v>
      </c>
      <c r="G46" s="7" t="str">
        <f t="shared" si="10"/>
        <v>45561.460</v>
      </c>
      <c r="H46" s="9">
        <f t="shared" si="11"/>
        <v>-6867</v>
      </c>
      <c r="I46" s="35" t="s">
        <v>351</v>
      </c>
      <c r="J46" s="36" t="s">
        <v>352</v>
      </c>
      <c r="K46" s="35">
        <v>-6867</v>
      </c>
      <c r="L46" s="35" t="s">
        <v>263</v>
      </c>
      <c r="M46" s="36" t="s">
        <v>289</v>
      </c>
      <c r="N46" s="36"/>
      <c r="O46" s="37" t="s">
        <v>318</v>
      </c>
      <c r="P46" s="37" t="s">
        <v>323</v>
      </c>
    </row>
    <row r="47" spans="1:16" ht="12.75" customHeight="1" thickBot="1" x14ac:dyDescent="0.25">
      <c r="A47" s="9" t="str">
        <f t="shared" si="6"/>
        <v>BAVM 38 </v>
      </c>
      <c r="B47" s="8" t="str">
        <f t="shared" si="7"/>
        <v>I</v>
      </c>
      <c r="C47" s="9">
        <f t="shared" si="8"/>
        <v>45562.462</v>
      </c>
      <c r="D47" s="7" t="str">
        <f t="shared" si="9"/>
        <v>vis</v>
      </c>
      <c r="E47" s="34">
        <f>VLOOKUP(C47,Active!C$21:E$972,3,FALSE)</f>
        <v>9322.0028519998159</v>
      </c>
      <c r="F47" s="8" t="s">
        <v>192</v>
      </c>
      <c r="G47" s="7" t="str">
        <f t="shared" si="10"/>
        <v>45562.462</v>
      </c>
      <c r="H47" s="9">
        <f t="shared" si="11"/>
        <v>-6866</v>
      </c>
      <c r="I47" s="35" t="s">
        <v>353</v>
      </c>
      <c r="J47" s="36" t="s">
        <v>354</v>
      </c>
      <c r="K47" s="35">
        <v>-6866</v>
      </c>
      <c r="L47" s="35" t="s">
        <v>355</v>
      </c>
      <c r="M47" s="36" t="s">
        <v>289</v>
      </c>
      <c r="N47" s="36"/>
      <c r="O47" s="37" t="s">
        <v>349</v>
      </c>
      <c r="P47" s="38" t="s">
        <v>350</v>
      </c>
    </row>
    <row r="48" spans="1:16" ht="12.75" customHeight="1" thickBot="1" x14ac:dyDescent="0.25">
      <c r="A48" s="9" t="str">
        <f t="shared" si="6"/>
        <v> AJ 95.1469 </v>
      </c>
      <c r="B48" s="8" t="str">
        <f t="shared" si="7"/>
        <v>I</v>
      </c>
      <c r="C48" s="9">
        <f t="shared" si="8"/>
        <v>45600.858500000002</v>
      </c>
      <c r="D48" s="7" t="str">
        <f t="shared" si="9"/>
        <v>vis</v>
      </c>
      <c r="E48" s="34">
        <f>VLOOKUP(C48,Active!C$21:E$972,3,FALSE)</f>
        <v>9359.9996635392363</v>
      </c>
      <c r="F48" s="8" t="s">
        <v>192</v>
      </c>
      <c r="G48" s="7" t="str">
        <f t="shared" si="10"/>
        <v>45600.8585</v>
      </c>
      <c r="H48" s="9">
        <f t="shared" si="11"/>
        <v>-6828</v>
      </c>
      <c r="I48" s="35" t="s">
        <v>359</v>
      </c>
      <c r="J48" s="36" t="s">
        <v>360</v>
      </c>
      <c r="K48" s="35">
        <v>-6828</v>
      </c>
      <c r="L48" s="35" t="s">
        <v>361</v>
      </c>
      <c r="M48" s="36" t="s">
        <v>266</v>
      </c>
      <c r="N48" s="36" t="s">
        <v>267</v>
      </c>
      <c r="O48" s="37" t="s">
        <v>327</v>
      </c>
      <c r="P48" s="37" t="s">
        <v>328</v>
      </c>
    </row>
    <row r="49" spans="1:16" ht="12.75" customHeight="1" thickBot="1" x14ac:dyDescent="0.25">
      <c r="A49" s="9" t="str">
        <f t="shared" si="6"/>
        <v>BAVM 38 </v>
      </c>
      <c r="B49" s="8" t="str">
        <f t="shared" si="7"/>
        <v>I</v>
      </c>
      <c r="C49" s="9">
        <f t="shared" si="8"/>
        <v>45651.3848</v>
      </c>
      <c r="D49" s="7" t="str">
        <f t="shared" si="9"/>
        <v>vis</v>
      </c>
      <c r="E49" s="34">
        <f>VLOOKUP(C49,Active!C$21:E$972,3,FALSE)</f>
        <v>9410.0000098959081</v>
      </c>
      <c r="F49" s="8" t="s">
        <v>192</v>
      </c>
      <c r="G49" s="7" t="str">
        <f t="shared" si="10"/>
        <v>45651.3848</v>
      </c>
      <c r="H49" s="9">
        <f t="shared" si="11"/>
        <v>-6778</v>
      </c>
      <c r="I49" s="35" t="s">
        <v>362</v>
      </c>
      <c r="J49" s="36" t="s">
        <v>363</v>
      </c>
      <c r="K49" s="35">
        <v>-6778</v>
      </c>
      <c r="L49" s="35" t="s">
        <v>364</v>
      </c>
      <c r="M49" s="36" t="s">
        <v>266</v>
      </c>
      <c r="N49" s="36" t="s">
        <v>192</v>
      </c>
      <c r="O49" s="37" t="s">
        <v>365</v>
      </c>
      <c r="P49" s="38" t="s">
        <v>350</v>
      </c>
    </row>
    <row r="50" spans="1:16" ht="12.75" customHeight="1" thickBot="1" x14ac:dyDescent="0.25">
      <c r="A50" s="9" t="str">
        <f t="shared" si="6"/>
        <v> MVS 10.55 </v>
      </c>
      <c r="B50" s="8" t="str">
        <f t="shared" si="7"/>
        <v>I</v>
      </c>
      <c r="C50" s="9">
        <f t="shared" si="8"/>
        <v>45651.385000000002</v>
      </c>
      <c r="D50" s="7" t="str">
        <f t="shared" si="9"/>
        <v>vis</v>
      </c>
      <c r="E50" s="34">
        <f>VLOOKUP(C50,Active!C$21:E$972,3,FALSE)</f>
        <v>9410.0002078140096</v>
      </c>
      <c r="F50" s="8" t="s">
        <v>192</v>
      </c>
      <c r="G50" s="7" t="str">
        <f t="shared" si="10"/>
        <v>45651.3850</v>
      </c>
      <c r="H50" s="9">
        <f t="shared" si="11"/>
        <v>-6778</v>
      </c>
      <c r="I50" s="35" t="s">
        <v>366</v>
      </c>
      <c r="J50" s="36" t="s">
        <v>363</v>
      </c>
      <c r="K50" s="35">
        <v>-6778</v>
      </c>
      <c r="L50" s="35" t="s">
        <v>367</v>
      </c>
      <c r="M50" s="36" t="s">
        <v>266</v>
      </c>
      <c r="N50" s="36" t="s">
        <v>267</v>
      </c>
      <c r="O50" s="37" t="s">
        <v>368</v>
      </c>
      <c r="P50" s="37" t="s">
        <v>369</v>
      </c>
    </row>
    <row r="51" spans="1:16" ht="12.75" customHeight="1" thickBot="1" x14ac:dyDescent="0.25">
      <c r="A51" s="9" t="str">
        <f t="shared" si="6"/>
        <v> AJ 95.1469 </v>
      </c>
      <c r="B51" s="8" t="str">
        <f t="shared" si="7"/>
        <v>I</v>
      </c>
      <c r="C51" s="9">
        <f t="shared" si="8"/>
        <v>45683.722099999999</v>
      </c>
      <c r="D51" s="7" t="str">
        <f t="shared" si="9"/>
        <v>vis</v>
      </c>
      <c r="E51" s="34">
        <f>VLOOKUP(C51,Active!C$21:E$972,3,FALSE)</f>
        <v>9442.0006946925314</v>
      </c>
      <c r="F51" s="8" t="s">
        <v>192</v>
      </c>
      <c r="G51" s="7" t="str">
        <f t="shared" si="10"/>
        <v>45683.7221</v>
      </c>
      <c r="H51" s="9">
        <f t="shared" si="11"/>
        <v>-6746</v>
      </c>
      <c r="I51" s="35" t="s">
        <v>370</v>
      </c>
      <c r="J51" s="36" t="s">
        <v>371</v>
      </c>
      <c r="K51" s="35">
        <v>-6746</v>
      </c>
      <c r="L51" s="35" t="s">
        <v>372</v>
      </c>
      <c r="M51" s="36" t="s">
        <v>266</v>
      </c>
      <c r="N51" s="36" t="s">
        <v>267</v>
      </c>
      <c r="O51" s="37" t="s">
        <v>327</v>
      </c>
      <c r="P51" s="37" t="s">
        <v>328</v>
      </c>
    </row>
    <row r="52" spans="1:16" ht="12.75" customHeight="1" thickBot="1" x14ac:dyDescent="0.25">
      <c r="A52" s="9" t="str">
        <f t="shared" si="6"/>
        <v> VSSC 61.16 </v>
      </c>
      <c r="B52" s="8" t="str">
        <f t="shared" si="7"/>
        <v>I</v>
      </c>
      <c r="C52" s="9">
        <f t="shared" si="8"/>
        <v>46052.563000000002</v>
      </c>
      <c r="D52" s="7" t="str">
        <f t="shared" si="9"/>
        <v>vis</v>
      </c>
      <c r="E52" s="34">
        <f>VLOOKUP(C52,Active!C$21:E$972,3,FALSE)</f>
        <v>9807.0021444426129</v>
      </c>
      <c r="F52" s="8" t="s">
        <v>192</v>
      </c>
      <c r="G52" s="7" t="str">
        <f t="shared" si="10"/>
        <v>46052.563</v>
      </c>
      <c r="H52" s="9">
        <f t="shared" si="11"/>
        <v>-6381</v>
      </c>
      <c r="I52" s="35" t="s">
        <v>373</v>
      </c>
      <c r="J52" s="36" t="s">
        <v>374</v>
      </c>
      <c r="K52" s="35">
        <v>-6381</v>
      </c>
      <c r="L52" s="35" t="s">
        <v>239</v>
      </c>
      <c r="M52" s="36" t="s">
        <v>289</v>
      </c>
      <c r="N52" s="36"/>
      <c r="O52" s="37" t="s">
        <v>318</v>
      </c>
      <c r="P52" s="37" t="s">
        <v>375</v>
      </c>
    </row>
    <row r="53" spans="1:16" ht="12.75" customHeight="1" thickBot="1" x14ac:dyDescent="0.25">
      <c r="A53" s="9" t="str">
        <f t="shared" si="6"/>
        <v>BAVM 43 </v>
      </c>
      <c r="B53" s="8" t="str">
        <f t="shared" si="7"/>
        <v>I</v>
      </c>
      <c r="C53" s="9">
        <f t="shared" si="8"/>
        <v>46327.4</v>
      </c>
      <c r="D53" s="7" t="str">
        <f t="shared" si="9"/>
        <v>vis</v>
      </c>
      <c r="E53" s="34">
        <f>VLOOKUP(C53,Active!C$21:E$972,3,FALSE)</f>
        <v>10078.978228019467</v>
      </c>
      <c r="F53" s="8" t="s">
        <v>192</v>
      </c>
      <c r="G53" s="7" t="str">
        <f t="shared" si="10"/>
        <v>46327.400</v>
      </c>
      <c r="H53" s="9">
        <f t="shared" si="11"/>
        <v>-6109</v>
      </c>
      <c r="I53" s="35" t="s">
        <v>376</v>
      </c>
      <c r="J53" s="36" t="s">
        <v>377</v>
      </c>
      <c r="K53" s="35">
        <v>-6109</v>
      </c>
      <c r="L53" s="35" t="s">
        <v>378</v>
      </c>
      <c r="M53" s="36" t="s">
        <v>289</v>
      </c>
      <c r="N53" s="36"/>
      <c r="O53" s="37" t="s">
        <v>379</v>
      </c>
      <c r="P53" s="38" t="s">
        <v>380</v>
      </c>
    </row>
    <row r="54" spans="1:16" ht="12.75" customHeight="1" thickBot="1" x14ac:dyDescent="0.25">
      <c r="A54" s="9" t="str">
        <f t="shared" si="6"/>
        <v>BAVM 43 </v>
      </c>
      <c r="B54" s="8" t="str">
        <f t="shared" si="7"/>
        <v>I</v>
      </c>
      <c r="C54" s="9">
        <f t="shared" si="8"/>
        <v>46328.411</v>
      </c>
      <c r="D54" s="7" t="str">
        <f t="shared" si="9"/>
        <v>vis</v>
      </c>
      <c r="E54" s="34">
        <f>VLOOKUP(C54,Active!C$21:E$972,3,FALSE)</f>
        <v>10079.978704012496</v>
      </c>
      <c r="F54" s="8" t="s">
        <v>192</v>
      </c>
      <c r="G54" s="7" t="str">
        <f t="shared" si="10"/>
        <v>46328.411</v>
      </c>
      <c r="H54" s="9">
        <f t="shared" si="11"/>
        <v>-6108</v>
      </c>
      <c r="I54" s="35" t="s">
        <v>381</v>
      </c>
      <c r="J54" s="36" t="s">
        <v>382</v>
      </c>
      <c r="K54" s="35">
        <v>-6108</v>
      </c>
      <c r="L54" s="35" t="s">
        <v>378</v>
      </c>
      <c r="M54" s="36" t="s">
        <v>289</v>
      </c>
      <c r="N54" s="36"/>
      <c r="O54" s="37" t="s">
        <v>379</v>
      </c>
      <c r="P54" s="38" t="s">
        <v>380</v>
      </c>
    </row>
    <row r="55" spans="1:16" ht="12.75" customHeight="1" thickBot="1" x14ac:dyDescent="0.25">
      <c r="A55" s="9" t="str">
        <f t="shared" si="6"/>
        <v> VSSC 70.18 </v>
      </c>
      <c r="B55" s="8" t="str">
        <f t="shared" si="7"/>
        <v>I</v>
      </c>
      <c r="C55" s="9">
        <f t="shared" si="8"/>
        <v>47097.457999999999</v>
      </c>
      <c r="D55" s="7" t="str">
        <f t="shared" si="9"/>
        <v>vis</v>
      </c>
      <c r="E55" s="34">
        <f>VLOOKUP(C55,Active!C$21:E$972,3,FALSE)</f>
        <v>10841.020307386601</v>
      </c>
      <c r="F55" s="8" t="s">
        <v>192</v>
      </c>
      <c r="G55" s="7" t="str">
        <f t="shared" si="10"/>
        <v>47097.458</v>
      </c>
      <c r="H55" s="9">
        <f t="shared" si="11"/>
        <v>-5347</v>
      </c>
      <c r="I55" s="35" t="s">
        <v>386</v>
      </c>
      <c r="J55" s="36" t="s">
        <v>387</v>
      </c>
      <c r="K55" s="35">
        <v>-5347</v>
      </c>
      <c r="L55" s="35" t="s">
        <v>388</v>
      </c>
      <c r="M55" s="36" t="s">
        <v>289</v>
      </c>
      <c r="N55" s="36"/>
      <c r="O55" s="37" t="s">
        <v>389</v>
      </c>
      <c r="P55" s="37" t="s">
        <v>390</v>
      </c>
    </row>
    <row r="56" spans="1:16" ht="12.75" customHeight="1" thickBot="1" x14ac:dyDescent="0.25">
      <c r="A56" s="9" t="str">
        <f t="shared" si="6"/>
        <v>BAVM 52 </v>
      </c>
      <c r="B56" s="8" t="str">
        <f t="shared" si="7"/>
        <v>I</v>
      </c>
      <c r="C56" s="9">
        <f t="shared" si="8"/>
        <v>47469.3</v>
      </c>
      <c r="D56" s="7" t="str">
        <f t="shared" si="9"/>
        <v>vis</v>
      </c>
      <c r="E56" s="34">
        <f>VLOOKUP(C56,Active!C$21:E$972,3,FALSE)</f>
        <v>11208.991617178901</v>
      </c>
      <c r="F56" s="8" t="s">
        <v>192</v>
      </c>
      <c r="G56" s="7" t="str">
        <f t="shared" si="10"/>
        <v>47469.300</v>
      </c>
      <c r="H56" s="9">
        <f t="shared" si="11"/>
        <v>-4979</v>
      </c>
      <c r="I56" s="35" t="s">
        <v>395</v>
      </c>
      <c r="J56" s="36" t="s">
        <v>396</v>
      </c>
      <c r="K56" s="35">
        <v>-4979</v>
      </c>
      <c r="L56" s="35" t="s">
        <v>397</v>
      </c>
      <c r="M56" s="36" t="s">
        <v>195</v>
      </c>
      <c r="N56" s="36"/>
      <c r="O56" s="37" t="s">
        <v>398</v>
      </c>
      <c r="P56" s="38" t="s">
        <v>399</v>
      </c>
    </row>
    <row r="57" spans="1:16" ht="12.75" customHeight="1" thickBot="1" x14ac:dyDescent="0.25">
      <c r="A57" s="9" t="str">
        <f t="shared" si="6"/>
        <v>BAVM 56 </v>
      </c>
      <c r="B57" s="8" t="str">
        <f t="shared" si="7"/>
        <v>I</v>
      </c>
      <c r="C57" s="9">
        <f t="shared" si="8"/>
        <v>47775.491000000002</v>
      </c>
      <c r="D57" s="7" t="str">
        <f t="shared" si="9"/>
        <v>vis</v>
      </c>
      <c r="E57" s="34">
        <f>VLOOKUP(C57,Active!C$21:E$972,3,FALSE)</f>
        <v>11511.995321216133</v>
      </c>
      <c r="F57" s="8" t="s">
        <v>192</v>
      </c>
      <c r="G57" s="7" t="str">
        <f t="shared" si="10"/>
        <v>47775.491</v>
      </c>
      <c r="H57" s="9">
        <f t="shared" si="11"/>
        <v>-4676</v>
      </c>
      <c r="I57" s="35" t="s">
        <v>405</v>
      </c>
      <c r="J57" s="36" t="s">
        <v>406</v>
      </c>
      <c r="K57" s="35">
        <v>-4676</v>
      </c>
      <c r="L57" s="35" t="s">
        <v>407</v>
      </c>
      <c r="M57" s="36" t="s">
        <v>195</v>
      </c>
      <c r="N57" s="36"/>
      <c r="O57" s="37" t="s">
        <v>398</v>
      </c>
      <c r="P57" s="38" t="s">
        <v>408</v>
      </c>
    </row>
    <row r="58" spans="1:16" ht="12.75" customHeight="1" thickBot="1" x14ac:dyDescent="0.25">
      <c r="A58" s="9" t="str">
        <f t="shared" si="6"/>
        <v>BAVM 60 </v>
      </c>
      <c r="B58" s="8" t="str">
        <f t="shared" si="7"/>
        <v>I</v>
      </c>
      <c r="C58" s="9">
        <f t="shared" si="8"/>
        <v>48534.396399999998</v>
      </c>
      <c r="D58" s="7" t="str">
        <f t="shared" si="9"/>
        <v>PE</v>
      </c>
      <c r="E58" s="34">
        <f>VLOOKUP(C58,Active!C$21:E$972,3,FALSE)</f>
        <v>12263.00089360022</v>
      </c>
      <c r="F58" s="8" t="str">
        <f>LEFT(M58,1)</f>
        <v>E</v>
      </c>
      <c r="G58" s="7" t="str">
        <f t="shared" si="10"/>
        <v>48534.3964</v>
      </c>
      <c r="H58" s="9">
        <f t="shared" si="11"/>
        <v>-3925</v>
      </c>
      <c r="I58" s="35" t="s">
        <v>412</v>
      </c>
      <c r="J58" s="36" t="s">
        <v>413</v>
      </c>
      <c r="K58" s="35">
        <v>-3925</v>
      </c>
      <c r="L58" s="35" t="s">
        <v>414</v>
      </c>
      <c r="M58" s="36" t="s">
        <v>266</v>
      </c>
      <c r="N58" s="36" t="s">
        <v>415</v>
      </c>
      <c r="O58" s="37" t="s">
        <v>365</v>
      </c>
      <c r="P58" s="38" t="s">
        <v>416</v>
      </c>
    </row>
    <row r="59" spans="1:16" ht="12.75" customHeight="1" thickBot="1" x14ac:dyDescent="0.25">
      <c r="A59" s="9" t="str">
        <f t="shared" si="6"/>
        <v>BAVM 60 </v>
      </c>
      <c r="B59" s="8" t="str">
        <f t="shared" si="7"/>
        <v>I</v>
      </c>
      <c r="C59" s="9">
        <f t="shared" si="8"/>
        <v>48534.3966</v>
      </c>
      <c r="D59" s="7" t="str">
        <f t="shared" si="9"/>
        <v>PE</v>
      </c>
      <c r="E59" s="34">
        <f>VLOOKUP(C59,Active!C$21:E$972,3,FALSE)</f>
        <v>12263.001091518321</v>
      </c>
      <c r="F59" s="8" t="str">
        <f>LEFT(M59,1)</f>
        <v>E</v>
      </c>
      <c r="G59" s="7" t="str">
        <f t="shared" si="10"/>
        <v>48534.3966</v>
      </c>
      <c r="H59" s="9">
        <f t="shared" si="11"/>
        <v>-3925</v>
      </c>
      <c r="I59" s="35" t="s">
        <v>417</v>
      </c>
      <c r="J59" s="36" t="s">
        <v>418</v>
      </c>
      <c r="K59" s="35">
        <v>-3925</v>
      </c>
      <c r="L59" s="35" t="s">
        <v>419</v>
      </c>
      <c r="M59" s="36" t="s">
        <v>266</v>
      </c>
      <c r="N59" s="36" t="s">
        <v>420</v>
      </c>
      <c r="O59" s="37" t="s">
        <v>365</v>
      </c>
      <c r="P59" s="38" t="s">
        <v>416</v>
      </c>
    </row>
    <row r="60" spans="1:16" ht="12.75" customHeight="1" thickBot="1" x14ac:dyDescent="0.25">
      <c r="A60" s="9" t="str">
        <f t="shared" si="6"/>
        <v>IBVS 4097 </v>
      </c>
      <c r="B60" s="8" t="str">
        <f t="shared" si="7"/>
        <v>I</v>
      </c>
      <c r="C60" s="9">
        <f t="shared" si="8"/>
        <v>48537.429300000003</v>
      </c>
      <c r="D60" s="7" t="str">
        <f t="shared" si="9"/>
        <v>PE</v>
      </c>
      <c r="E60" s="34">
        <f>VLOOKUP(C60,Active!C$21:E$972,3,FALSE)</f>
        <v>12266.002222620264</v>
      </c>
      <c r="F60" s="8" t="str">
        <f>LEFT(M60,1)</f>
        <v>E</v>
      </c>
      <c r="G60" s="7" t="str">
        <f t="shared" si="10"/>
        <v>48537.4293</v>
      </c>
      <c r="H60" s="9">
        <f t="shared" si="11"/>
        <v>-3922</v>
      </c>
      <c r="I60" s="35" t="s">
        <v>421</v>
      </c>
      <c r="J60" s="36" t="s">
        <v>422</v>
      </c>
      <c r="K60" s="35">
        <v>-3922</v>
      </c>
      <c r="L60" s="35" t="s">
        <v>423</v>
      </c>
      <c r="M60" s="36" t="s">
        <v>266</v>
      </c>
      <c r="N60" s="36" t="s">
        <v>424</v>
      </c>
      <c r="O60" s="37" t="s">
        <v>403</v>
      </c>
      <c r="P60" s="38" t="s">
        <v>425</v>
      </c>
    </row>
    <row r="61" spans="1:16" ht="12.75" customHeight="1" thickBot="1" x14ac:dyDescent="0.25">
      <c r="A61" s="9" t="str">
        <f t="shared" si="6"/>
        <v>IBVS 4097 </v>
      </c>
      <c r="B61" s="8" t="str">
        <f t="shared" si="7"/>
        <v>I</v>
      </c>
      <c r="C61" s="9">
        <f t="shared" si="8"/>
        <v>48537.432099999998</v>
      </c>
      <c r="D61" s="7" t="str">
        <f t="shared" si="9"/>
        <v>PE</v>
      </c>
      <c r="E61" s="34">
        <f>VLOOKUP(C61,Active!C$21:E$972,3,FALSE)</f>
        <v>12266.004993473651</v>
      </c>
      <c r="F61" s="8" t="str">
        <f>LEFT(M61,1)</f>
        <v>E</v>
      </c>
      <c r="G61" s="7" t="str">
        <f t="shared" si="10"/>
        <v>48537.4321</v>
      </c>
      <c r="H61" s="9">
        <f t="shared" si="11"/>
        <v>-3922</v>
      </c>
      <c r="I61" s="35" t="s">
        <v>426</v>
      </c>
      <c r="J61" s="36" t="s">
        <v>427</v>
      </c>
      <c r="K61" s="35">
        <v>-3922</v>
      </c>
      <c r="L61" s="35" t="s">
        <v>428</v>
      </c>
      <c r="M61" s="36" t="s">
        <v>266</v>
      </c>
      <c r="N61" s="36" t="s">
        <v>415</v>
      </c>
      <c r="O61" s="37" t="s">
        <v>403</v>
      </c>
      <c r="P61" s="38" t="s">
        <v>425</v>
      </c>
    </row>
    <row r="62" spans="1:16" ht="12.75" customHeight="1" thickBot="1" x14ac:dyDescent="0.25">
      <c r="A62" s="9" t="str">
        <f t="shared" si="6"/>
        <v> BBS 122 </v>
      </c>
      <c r="B62" s="8" t="str">
        <f t="shared" si="7"/>
        <v>II</v>
      </c>
      <c r="C62" s="9">
        <f t="shared" si="8"/>
        <v>51547.258000000002</v>
      </c>
      <c r="D62" s="7" t="str">
        <f t="shared" si="9"/>
        <v>PE</v>
      </c>
      <c r="E62" s="34">
        <f>VLOOKUP(C62,Active!C$21:E$972,3,FALSE)</f>
        <v>15244.500103412211</v>
      </c>
      <c r="F62" s="8" t="str">
        <f>LEFT(M62,1)</f>
        <v>E</v>
      </c>
      <c r="G62" s="7" t="str">
        <f t="shared" si="10"/>
        <v>51547.258</v>
      </c>
      <c r="H62" s="9">
        <f t="shared" si="11"/>
        <v>-943.5</v>
      </c>
      <c r="I62" s="35" t="s">
        <v>429</v>
      </c>
      <c r="J62" s="36" t="s">
        <v>430</v>
      </c>
      <c r="K62" s="35">
        <v>-943.5</v>
      </c>
      <c r="L62" s="35" t="s">
        <v>431</v>
      </c>
      <c r="M62" s="36" t="s">
        <v>266</v>
      </c>
      <c r="N62" s="36" t="s">
        <v>267</v>
      </c>
      <c r="O62" s="37" t="s">
        <v>432</v>
      </c>
      <c r="P62" s="37" t="s">
        <v>433</v>
      </c>
    </row>
    <row r="63" spans="1:16" ht="12.75" customHeight="1" thickBot="1" x14ac:dyDescent="0.25">
      <c r="A63" s="9" t="str">
        <f t="shared" si="6"/>
        <v> BBS 123 </v>
      </c>
      <c r="B63" s="8" t="str">
        <f t="shared" si="7"/>
        <v>I</v>
      </c>
      <c r="C63" s="9">
        <f t="shared" si="8"/>
        <v>51810.489000000001</v>
      </c>
      <c r="D63" s="7" t="str">
        <f t="shared" si="9"/>
        <v>vis</v>
      </c>
      <c r="E63" s="34">
        <f>VLOOKUP(C63,Active!C$21:E$972,3,FALSE)</f>
        <v>15504.990999674428</v>
      </c>
      <c r="F63" s="8" t="s">
        <v>192</v>
      </c>
      <c r="G63" s="7" t="str">
        <f t="shared" si="10"/>
        <v>51810.489</v>
      </c>
      <c r="H63" s="9">
        <f t="shared" si="11"/>
        <v>-683</v>
      </c>
      <c r="I63" s="35" t="s">
        <v>434</v>
      </c>
      <c r="J63" s="36" t="s">
        <v>435</v>
      </c>
      <c r="K63" s="35">
        <v>-683</v>
      </c>
      <c r="L63" s="35" t="s">
        <v>397</v>
      </c>
      <c r="M63" s="36" t="s">
        <v>266</v>
      </c>
      <c r="N63" s="36" t="s">
        <v>267</v>
      </c>
      <c r="O63" s="37" t="s">
        <v>432</v>
      </c>
      <c r="P63" s="37" t="s">
        <v>436</v>
      </c>
    </row>
    <row r="64" spans="1:16" ht="12.75" customHeight="1" thickBot="1" x14ac:dyDescent="0.25">
      <c r="A64" s="9" t="str">
        <f t="shared" si="6"/>
        <v> BBS 124 </v>
      </c>
      <c r="B64" s="8" t="str">
        <f t="shared" si="7"/>
        <v>I</v>
      </c>
      <c r="C64" s="9">
        <f t="shared" si="8"/>
        <v>51810.493999999999</v>
      </c>
      <c r="D64" s="7" t="str">
        <f t="shared" si="9"/>
        <v>vis</v>
      </c>
      <c r="E64" s="34">
        <f>VLOOKUP(C64,Active!C$21:E$972,3,FALSE)</f>
        <v>15504.995947626914</v>
      </c>
      <c r="F64" s="8" t="s">
        <v>192</v>
      </c>
      <c r="G64" s="7" t="str">
        <f t="shared" si="10"/>
        <v>51810.494</v>
      </c>
      <c r="H64" s="9">
        <f t="shared" si="11"/>
        <v>-683</v>
      </c>
      <c r="I64" s="35" t="s">
        <v>437</v>
      </c>
      <c r="J64" s="36" t="s">
        <v>438</v>
      </c>
      <c r="K64" s="35">
        <v>-683</v>
      </c>
      <c r="L64" s="35" t="s">
        <v>242</v>
      </c>
      <c r="M64" s="36" t="s">
        <v>266</v>
      </c>
      <c r="N64" s="36" t="s">
        <v>267</v>
      </c>
      <c r="O64" s="37" t="s">
        <v>439</v>
      </c>
      <c r="P64" s="37" t="s">
        <v>440</v>
      </c>
    </row>
    <row r="65" spans="1:16" ht="12.75" customHeight="1" thickBot="1" x14ac:dyDescent="0.25">
      <c r="A65" s="9" t="str">
        <f t="shared" si="6"/>
        <v>IBVS 5040 </v>
      </c>
      <c r="B65" s="8" t="str">
        <f t="shared" si="7"/>
        <v>I</v>
      </c>
      <c r="C65" s="9">
        <f t="shared" si="8"/>
        <v>51828.689299999998</v>
      </c>
      <c r="D65" s="7" t="str">
        <f t="shared" si="9"/>
        <v>vis</v>
      </c>
      <c r="E65" s="34">
        <f>VLOOKUP(C65,Active!C$21:E$972,3,FALSE)</f>
        <v>15523.001843607099</v>
      </c>
      <c r="F65" s="8" t="s">
        <v>192</v>
      </c>
      <c r="G65" s="7" t="str">
        <f t="shared" si="10"/>
        <v>51828.6893</v>
      </c>
      <c r="H65" s="9">
        <f t="shared" si="11"/>
        <v>-665</v>
      </c>
      <c r="I65" s="35" t="s">
        <v>441</v>
      </c>
      <c r="J65" s="36" t="s">
        <v>442</v>
      </c>
      <c r="K65" s="35">
        <v>-665</v>
      </c>
      <c r="L65" s="35" t="s">
        <v>443</v>
      </c>
      <c r="M65" s="36" t="s">
        <v>266</v>
      </c>
      <c r="N65" s="36" t="s">
        <v>267</v>
      </c>
      <c r="O65" s="37" t="s">
        <v>444</v>
      </c>
      <c r="P65" s="38" t="s">
        <v>445</v>
      </c>
    </row>
    <row r="66" spans="1:16" ht="12.75" customHeight="1" thickBot="1" x14ac:dyDescent="0.25">
      <c r="A66" s="9" t="str">
        <f t="shared" si="6"/>
        <v> BBS 126 </v>
      </c>
      <c r="B66" s="8" t="str">
        <f t="shared" si="7"/>
        <v>I</v>
      </c>
      <c r="C66" s="9">
        <f t="shared" si="8"/>
        <v>52193.483999999997</v>
      </c>
      <c r="D66" s="7" t="str">
        <f t="shared" si="9"/>
        <v>vis</v>
      </c>
      <c r="E66" s="34">
        <f>VLOOKUP(C66,Active!C$21:E$972,3,FALSE)</f>
        <v>15883.999212285964</v>
      </c>
      <c r="F66" s="8" t="s">
        <v>192</v>
      </c>
      <c r="G66" s="7" t="str">
        <f t="shared" si="10"/>
        <v>52193.484</v>
      </c>
      <c r="H66" s="9">
        <f t="shared" si="11"/>
        <v>-304</v>
      </c>
      <c r="I66" s="35" t="s">
        <v>451</v>
      </c>
      <c r="J66" s="36" t="s">
        <v>452</v>
      </c>
      <c r="K66" s="35">
        <v>-304</v>
      </c>
      <c r="L66" s="35" t="s">
        <v>305</v>
      </c>
      <c r="M66" s="36" t="s">
        <v>266</v>
      </c>
      <c r="N66" s="36" t="s">
        <v>267</v>
      </c>
      <c r="O66" s="37" t="s">
        <v>432</v>
      </c>
      <c r="P66" s="37" t="s">
        <v>453</v>
      </c>
    </row>
    <row r="67" spans="1:16" ht="12.75" customHeight="1" thickBot="1" x14ac:dyDescent="0.25">
      <c r="A67" s="9" t="str">
        <f t="shared" si="6"/>
        <v>IBVS 5493 </v>
      </c>
      <c r="B67" s="8" t="str">
        <f t="shared" si="7"/>
        <v>I</v>
      </c>
      <c r="C67" s="9">
        <f t="shared" si="8"/>
        <v>52972.595600000001</v>
      </c>
      <c r="D67" s="7" t="str">
        <f t="shared" si="9"/>
        <v>vis</v>
      </c>
      <c r="E67" s="34">
        <f>VLOOKUP(C67,Active!C$21:E$972,3,FALSE)</f>
        <v>16655.00064818178</v>
      </c>
      <c r="F67" s="8" t="s">
        <v>192</v>
      </c>
      <c r="G67" s="7" t="str">
        <f t="shared" si="10"/>
        <v>52972.5956</v>
      </c>
      <c r="H67" s="9">
        <f t="shared" si="11"/>
        <v>467</v>
      </c>
      <c r="I67" s="35" t="s">
        <v>483</v>
      </c>
      <c r="J67" s="36" t="s">
        <v>484</v>
      </c>
      <c r="K67" s="35">
        <v>467</v>
      </c>
      <c r="L67" s="35" t="s">
        <v>485</v>
      </c>
      <c r="M67" s="36" t="s">
        <v>266</v>
      </c>
      <c r="N67" s="36" t="s">
        <v>267</v>
      </c>
      <c r="O67" s="37" t="s">
        <v>444</v>
      </c>
      <c r="P67" s="38" t="s">
        <v>486</v>
      </c>
    </row>
    <row r="68" spans="1:16" ht="12.75" customHeight="1" thickBot="1" x14ac:dyDescent="0.25">
      <c r="A68" s="9" t="str">
        <f t="shared" si="6"/>
        <v>IBVS 5592 </v>
      </c>
      <c r="B68" s="8" t="str">
        <f t="shared" si="7"/>
        <v>I</v>
      </c>
      <c r="C68" s="9">
        <f t="shared" si="8"/>
        <v>53023.122300000003</v>
      </c>
      <c r="D68" s="7" t="str">
        <f t="shared" si="9"/>
        <v>vis</v>
      </c>
      <c r="E68" s="34">
        <f>VLOOKUP(C68,Active!C$21:E$972,3,FALSE)</f>
        <v>16705.001390374655</v>
      </c>
      <c r="F68" s="8" t="s">
        <v>192</v>
      </c>
      <c r="G68" s="7" t="str">
        <f t="shared" si="10"/>
        <v>53023.1223</v>
      </c>
      <c r="H68" s="9">
        <f t="shared" si="11"/>
        <v>517</v>
      </c>
      <c r="I68" s="35" t="s">
        <v>487</v>
      </c>
      <c r="J68" s="36" t="s">
        <v>488</v>
      </c>
      <c r="K68" s="35">
        <v>517</v>
      </c>
      <c r="L68" s="35" t="s">
        <v>481</v>
      </c>
      <c r="M68" s="36" t="s">
        <v>266</v>
      </c>
      <c r="N68" s="36" t="s">
        <v>267</v>
      </c>
      <c r="O68" s="37" t="s">
        <v>489</v>
      </c>
      <c r="P68" s="38" t="s">
        <v>490</v>
      </c>
    </row>
    <row r="69" spans="1:16" ht="12.75" customHeight="1" thickBot="1" x14ac:dyDescent="0.25">
      <c r="A69" s="9" t="str">
        <f t="shared" si="6"/>
        <v>BAVM 178 </v>
      </c>
      <c r="B69" s="8" t="str">
        <f t="shared" si="7"/>
        <v>I</v>
      </c>
      <c r="C69" s="9">
        <f t="shared" si="8"/>
        <v>53619.328399999999</v>
      </c>
      <c r="D69" s="7" t="str">
        <f t="shared" si="9"/>
        <v>vis</v>
      </c>
      <c r="E69" s="34">
        <f>VLOOKUP(C69,Active!C$21:E$972,3,FALSE)</f>
        <v>17295.001281519697</v>
      </c>
      <c r="F69" s="8" t="s">
        <v>192</v>
      </c>
      <c r="G69" s="7" t="str">
        <f t="shared" si="10"/>
        <v>53619.3284</v>
      </c>
      <c r="H69" s="9">
        <f t="shared" si="11"/>
        <v>1107</v>
      </c>
      <c r="I69" s="35" t="s">
        <v>495</v>
      </c>
      <c r="J69" s="36" t="s">
        <v>496</v>
      </c>
      <c r="K69" s="35">
        <v>1107</v>
      </c>
      <c r="L69" s="35" t="s">
        <v>481</v>
      </c>
      <c r="M69" s="36" t="s">
        <v>449</v>
      </c>
      <c r="N69" s="36" t="s">
        <v>497</v>
      </c>
      <c r="O69" s="37" t="s">
        <v>498</v>
      </c>
      <c r="P69" s="38" t="s">
        <v>499</v>
      </c>
    </row>
    <row r="70" spans="1:16" ht="12.75" customHeight="1" thickBot="1" x14ac:dyDescent="0.25">
      <c r="A70" s="9" t="str">
        <f t="shared" si="6"/>
        <v>BAVM 178 </v>
      </c>
      <c r="B70" s="8" t="str">
        <f t="shared" si="7"/>
        <v>I</v>
      </c>
      <c r="C70" s="9">
        <f t="shared" si="8"/>
        <v>53706.232300000003</v>
      </c>
      <c r="D70" s="7" t="str">
        <f t="shared" si="9"/>
        <v>vis</v>
      </c>
      <c r="E70" s="34">
        <f>VLOOKUP(C70,Active!C$21:E$972,3,FALSE)</f>
        <v>17381.000555160274</v>
      </c>
      <c r="F70" s="8" t="s">
        <v>192</v>
      </c>
      <c r="G70" s="7" t="str">
        <f t="shared" si="10"/>
        <v>53706.2323</v>
      </c>
      <c r="H70" s="9">
        <f t="shared" si="11"/>
        <v>1193</v>
      </c>
      <c r="I70" s="35" t="s">
        <v>502</v>
      </c>
      <c r="J70" s="36" t="s">
        <v>503</v>
      </c>
      <c r="K70" s="35">
        <v>1193</v>
      </c>
      <c r="L70" s="35" t="s">
        <v>504</v>
      </c>
      <c r="M70" s="36" t="s">
        <v>449</v>
      </c>
      <c r="N70" s="36" t="s">
        <v>497</v>
      </c>
      <c r="O70" s="37" t="s">
        <v>505</v>
      </c>
      <c r="P70" s="38" t="s">
        <v>499</v>
      </c>
    </row>
    <row r="71" spans="1:16" ht="12.75" customHeight="1" thickBot="1" x14ac:dyDescent="0.25">
      <c r="A71" s="9" t="str">
        <f t="shared" si="6"/>
        <v>BAVM 183 </v>
      </c>
      <c r="B71" s="8" t="str">
        <f t="shared" si="7"/>
        <v>I</v>
      </c>
      <c r="C71" s="9">
        <f t="shared" si="8"/>
        <v>54094.271399999998</v>
      </c>
      <c r="D71" s="7" t="str">
        <f t="shared" si="9"/>
        <v>vis</v>
      </c>
      <c r="E71" s="34">
        <f>VLOOKUP(C71,Active!C$21:E$972,3,FALSE)</f>
        <v>17765.000361200531</v>
      </c>
      <c r="F71" s="8" t="s">
        <v>192</v>
      </c>
      <c r="G71" s="7" t="str">
        <f t="shared" si="10"/>
        <v>54094.2714</v>
      </c>
      <c r="H71" s="9">
        <f t="shared" si="11"/>
        <v>1577</v>
      </c>
      <c r="I71" s="35" t="s">
        <v>511</v>
      </c>
      <c r="J71" s="36" t="s">
        <v>512</v>
      </c>
      <c r="K71" s="35">
        <v>1577</v>
      </c>
      <c r="L71" s="35" t="s">
        <v>485</v>
      </c>
      <c r="M71" s="36" t="s">
        <v>449</v>
      </c>
      <c r="N71" s="36" t="s">
        <v>497</v>
      </c>
      <c r="O71" s="37" t="s">
        <v>513</v>
      </c>
      <c r="P71" s="38" t="s">
        <v>514</v>
      </c>
    </row>
    <row r="72" spans="1:16" ht="12.75" customHeight="1" thickBot="1" x14ac:dyDescent="0.25">
      <c r="A72" s="9" t="str">
        <f t="shared" si="6"/>
        <v> BBS 133 (=IBVS 5781) </v>
      </c>
      <c r="B72" s="8" t="str">
        <f t="shared" si="7"/>
        <v>I</v>
      </c>
      <c r="C72" s="9">
        <f t="shared" si="8"/>
        <v>54096.294300000001</v>
      </c>
      <c r="D72" s="7" t="str">
        <f t="shared" si="9"/>
        <v>vis</v>
      </c>
      <c r="E72" s="34">
        <f>VLOOKUP(C72,Active!C$21:E$972,3,FALSE)</f>
        <v>17767.002203818043</v>
      </c>
      <c r="F72" s="8" t="s">
        <v>192</v>
      </c>
      <c r="G72" s="7" t="str">
        <f t="shared" si="10"/>
        <v>54096.2943</v>
      </c>
      <c r="H72" s="9">
        <f t="shared" si="11"/>
        <v>1579</v>
      </c>
      <c r="I72" s="35" t="s">
        <v>515</v>
      </c>
      <c r="J72" s="36" t="s">
        <v>516</v>
      </c>
      <c r="K72" s="35">
        <v>1579</v>
      </c>
      <c r="L72" s="35" t="s">
        <v>331</v>
      </c>
      <c r="M72" s="36" t="s">
        <v>449</v>
      </c>
      <c r="N72" s="36" t="s">
        <v>192</v>
      </c>
      <c r="O72" s="37" t="s">
        <v>432</v>
      </c>
      <c r="P72" s="37" t="s">
        <v>517</v>
      </c>
    </row>
    <row r="73" spans="1:16" ht="12.75" customHeight="1" thickBot="1" x14ac:dyDescent="0.25">
      <c r="A73" s="9" t="str">
        <f t="shared" si="6"/>
        <v>JAAVSO 36(2);171 </v>
      </c>
      <c r="B73" s="8" t="str">
        <f t="shared" si="7"/>
        <v>I</v>
      </c>
      <c r="C73" s="9">
        <f t="shared" si="8"/>
        <v>54338.817900000002</v>
      </c>
      <c r="D73" s="7" t="str">
        <f t="shared" si="9"/>
        <v>vis</v>
      </c>
      <c r="E73" s="34">
        <f>VLOOKUP(C73,Active!C$21:E$972,3,FALSE)</f>
        <v>18007.001253811166</v>
      </c>
      <c r="F73" s="8" t="s">
        <v>192</v>
      </c>
      <c r="G73" s="7" t="str">
        <f t="shared" si="10"/>
        <v>54338.8179</v>
      </c>
      <c r="H73" s="9">
        <f t="shared" si="11"/>
        <v>1819</v>
      </c>
      <c r="I73" s="35" t="s">
        <v>518</v>
      </c>
      <c r="J73" s="36" t="s">
        <v>519</v>
      </c>
      <c r="K73" s="35">
        <v>1819</v>
      </c>
      <c r="L73" s="35" t="s">
        <v>520</v>
      </c>
      <c r="M73" s="36" t="s">
        <v>449</v>
      </c>
      <c r="N73" s="36" t="s">
        <v>450</v>
      </c>
      <c r="O73" s="37" t="s">
        <v>295</v>
      </c>
      <c r="P73" s="38" t="s">
        <v>521</v>
      </c>
    </row>
    <row r="74" spans="1:16" ht="12.75" customHeight="1" thickBot="1" x14ac:dyDescent="0.25">
      <c r="A74" s="9" t="str">
        <f t="shared" si="6"/>
        <v>JAAVSO 36(2);171 </v>
      </c>
      <c r="B74" s="8" t="str">
        <f t="shared" si="7"/>
        <v>I</v>
      </c>
      <c r="C74" s="9">
        <f t="shared" si="8"/>
        <v>54424.712200000002</v>
      </c>
      <c r="D74" s="7" t="str">
        <f t="shared" si="9"/>
        <v>vis</v>
      </c>
      <c r="E74" s="34">
        <f>VLOOKUP(C74,Active!C$21:E$972,3,FALSE)</f>
        <v>18092.001436885406</v>
      </c>
      <c r="F74" s="8" t="s">
        <v>192</v>
      </c>
      <c r="G74" s="7" t="str">
        <f t="shared" si="10"/>
        <v>54424.7122</v>
      </c>
      <c r="H74" s="9">
        <f t="shared" si="11"/>
        <v>1904</v>
      </c>
      <c r="I74" s="35" t="s">
        <v>522</v>
      </c>
      <c r="J74" s="36" t="s">
        <v>523</v>
      </c>
      <c r="K74" s="35">
        <v>1904</v>
      </c>
      <c r="L74" s="35" t="s">
        <v>456</v>
      </c>
      <c r="M74" s="36" t="s">
        <v>449</v>
      </c>
      <c r="N74" s="36" t="s">
        <v>450</v>
      </c>
      <c r="O74" s="37" t="s">
        <v>524</v>
      </c>
      <c r="P74" s="38" t="s">
        <v>521</v>
      </c>
    </row>
    <row r="75" spans="1:16" ht="12.75" customHeight="1" thickBot="1" x14ac:dyDescent="0.25">
      <c r="A75" s="9" t="str">
        <f t="shared" ref="A75:A106" si="12">P75</f>
        <v>IBVS 5814 </v>
      </c>
      <c r="B75" s="8" t="str">
        <f t="shared" ref="B75:B106" si="13">IF(H75=INT(H75),"I","II")</f>
        <v>I</v>
      </c>
      <c r="C75" s="9">
        <f t="shared" ref="C75:C106" si="14">1*G75</f>
        <v>54424.713100000001</v>
      </c>
      <c r="D75" s="7" t="str">
        <f t="shared" ref="D75:D106" si="15">VLOOKUP(F75,I$1:J$5,2,FALSE)</f>
        <v>vis</v>
      </c>
      <c r="E75" s="34">
        <f>VLOOKUP(C75,Active!C$21:E$972,3,FALSE)</f>
        <v>18092.002327516853</v>
      </c>
      <c r="F75" s="8" t="s">
        <v>192</v>
      </c>
      <c r="G75" s="7" t="str">
        <f t="shared" ref="G75:G106" si="16">MID(I75,3,LEN(I75)-3)</f>
        <v>54424.7131</v>
      </c>
      <c r="H75" s="9">
        <f t="shared" ref="H75:H106" si="17">1*K75</f>
        <v>1904</v>
      </c>
      <c r="I75" s="35" t="s">
        <v>525</v>
      </c>
      <c r="J75" s="36" t="s">
        <v>526</v>
      </c>
      <c r="K75" s="35">
        <v>1904</v>
      </c>
      <c r="L75" s="35" t="s">
        <v>527</v>
      </c>
      <c r="M75" s="36" t="s">
        <v>449</v>
      </c>
      <c r="N75" s="36" t="s">
        <v>192</v>
      </c>
      <c r="O75" s="37" t="s">
        <v>457</v>
      </c>
      <c r="P75" s="38" t="s">
        <v>528</v>
      </c>
    </row>
    <row r="76" spans="1:16" ht="12.75" customHeight="1" thickBot="1" x14ac:dyDescent="0.25">
      <c r="A76" s="9" t="str">
        <f t="shared" si="12"/>
        <v>BAVM 201 </v>
      </c>
      <c r="B76" s="8" t="str">
        <f t="shared" si="13"/>
        <v>I</v>
      </c>
      <c r="C76" s="9">
        <f t="shared" si="14"/>
        <v>54479.281199999998</v>
      </c>
      <c r="D76" s="7" t="str">
        <f t="shared" si="15"/>
        <v>vis</v>
      </c>
      <c r="E76" s="34">
        <f>VLOOKUP(C76,Active!C$21:E$972,3,FALSE)</f>
        <v>18146.002400746547</v>
      </c>
      <c r="F76" s="8" t="s">
        <v>192</v>
      </c>
      <c r="G76" s="7" t="str">
        <f t="shared" si="16"/>
        <v>54479.2812</v>
      </c>
      <c r="H76" s="9">
        <f t="shared" si="17"/>
        <v>1958</v>
      </c>
      <c r="I76" s="35" t="s">
        <v>529</v>
      </c>
      <c r="J76" s="36" t="s">
        <v>530</v>
      </c>
      <c r="K76" s="35">
        <v>1958</v>
      </c>
      <c r="L76" s="35" t="s">
        <v>531</v>
      </c>
      <c r="M76" s="36" t="s">
        <v>449</v>
      </c>
      <c r="N76" s="36" t="s">
        <v>497</v>
      </c>
      <c r="O76" s="37" t="s">
        <v>498</v>
      </c>
      <c r="P76" s="38" t="s">
        <v>532</v>
      </c>
    </row>
    <row r="77" spans="1:16" ht="12.75" customHeight="1" thickBot="1" x14ac:dyDescent="0.25">
      <c r="A77" s="9" t="str">
        <f t="shared" si="12"/>
        <v>JAAVSO 36(2);186 </v>
      </c>
      <c r="B77" s="8" t="str">
        <f t="shared" si="13"/>
        <v>I</v>
      </c>
      <c r="C77" s="9">
        <f t="shared" si="14"/>
        <v>54710.689400000003</v>
      </c>
      <c r="D77" s="7" t="str">
        <f t="shared" si="15"/>
        <v>vis</v>
      </c>
      <c r="E77" s="34">
        <f>VLOOKUP(C77,Active!C$21:E$972,3,FALSE)</f>
        <v>18375.001756523139</v>
      </c>
      <c r="F77" s="8" t="s">
        <v>192</v>
      </c>
      <c r="G77" s="7" t="str">
        <f t="shared" si="16"/>
        <v>54710.6894</v>
      </c>
      <c r="H77" s="9">
        <f t="shared" si="17"/>
        <v>2187</v>
      </c>
      <c r="I77" s="35" t="s">
        <v>533</v>
      </c>
      <c r="J77" s="36" t="s">
        <v>534</v>
      </c>
      <c r="K77" s="35">
        <v>2187</v>
      </c>
      <c r="L77" s="35" t="s">
        <v>535</v>
      </c>
      <c r="M77" s="36" t="s">
        <v>449</v>
      </c>
      <c r="N77" s="36" t="s">
        <v>497</v>
      </c>
      <c r="O77" s="37" t="s">
        <v>295</v>
      </c>
      <c r="P77" s="38" t="s">
        <v>536</v>
      </c>
    </row>
    <row r="78" spans="1:16" ht="12.75" customHeight="1" thickBot="1" x14ac:dyDescent="0.25">
      <c r="A78" s="9" t="str">
        <f t="shared" si="12"/>
        <v>IBVS 5871 </v>
      </c>
      <c r="B78" s="8" t="str">
        <f t="shared" si="13"/>
        <v>I</v>
      </c>
      <c r="C78" s="9">
        <f t="shared" si="14"/>
        <v>54802.644800000002</v>
      </c>
      <c r="D78" s="7" t="str">
        <f t="shared" si="15"/>
        <v>vis</v>
      </c>
      <c r="E78" s="34">
        <f>VLOOKUP(C78,Active!C$21:E$972,3,FALSE)</f>
        <v>18465.999946562119</v>
      </c>
      <c r="F78" s="8" t="s">
        <v>192</v>
      </c>
      <c r="G78" s="7" t="str">
        <f t="shared" si="16"/>
        <v>54802.6448</v>
      </c>
      <c r="H78" s="9">
        <f t="shared" si="17"/>
        <v>2278</v>
      </c>
      <c r="I78" s="35" t="s">
        <v>537</v>
      </c>
      <c r="J78" s="36" t="s">
        <v>538</v>
      </c>
      <c r="K78" s="35">
        <v>2278</v>
      </c>
      <c r="L78" s="35" t="s">
        <v>539</v>
      </c>
      <c r="M78" s="36" t="s">
        <v>449</v>
      </c>
      <c r="N78" s="36" t="s">
        <v>192</v>
      </c>
      <c r="O78" s="37" t="s">
        <v>432</v>
      </c>
      <c r="P78" s="38" t="s">
        <v>540</v>
      </c>
    </row>
    <row r="79" spans="1:16" ht="12.75" customHeight="1" thickBot="1" x14ac:dyDescent="0.25">
      <c r="A79" s="9" t="str">
        <f t="shared" si="12"/>
        <v> JAAVSO 38;120 </v>
      </c>
      <c r="B79" s="8" t="str">
        <f t="shared" si="13"/>
        <v>I</v>
      </c>
      <c r="C79" s="9">
        <f t="shared" si="14"/>
        <v>55087.613299999997</v>
      </c>
      <c r="D79" s="7" t="str">
        <f t="shared" si="15"/>
        <v>vis</v>
      </c>
      <c r="E79" s="34">
        <f>VLOOKUP(C79,Active!C$21:E$972,3,FALSE)</f>
        <v>18748.002066264959</v>
      </c>
      <c r="F79" s="8" t="s">
        <v>192</v>
      </c>
      <c r="G79" s="7" t="str">
        <f t="shared" si="16"/>
        <v>55087.6133</v>
      </c>
      <c r="H79" s="9">
        <f t="shared" si="17"/>
        <v>2560</v>
      </c>
      <c r="I79" s="35" t="s">
        <v>541</v>
      </c>
      <c r="J79" s="36" t="s">
        <v>542</v>
      </c>
      <c r="K79" s="35">
        <v>2560</v>
      </c>
      <c r="L79" s="35" t="s">
        <v>478</v>
      </c>
      <c r="M79" s="36" t="s">
        <v>449</v>
      </c>
      <c r="N79" s="36" t="s">
        <v>450</v>
      </c>
      <c r="O79" s="37" t="s">
        <v>295</v>
      </c>
      <c r="P79" s="37" t="s">
        <v>543</v>
      </c>
    </row>
    <row r="80" spans="1:16" ht="12.75" customHeight="1" thickBot="1" x14ac:dyDescent="0.25">
      <c r="A80" s="9" t="str">
        <f t="shared" si="12"/>
        <v>IBVS 5920 </v>
      </c>
      <c r="B80" s="8" t="str">
        <f t="shared" si="13"/>
        <v>I</v>
      </c>
      <c r="C80" s="9">
        <f t="shared" si="14"/>
        <v>55114.895299999996</v>
      </c>
      <c r="D80" s="7" t="str">
        <f t="shared" si="15"/>
        <v>vis</v>
      </c>
      <c r="E80" s="34">
        <f>VLOOKUP(C80,Active!C$21:E$972,3,FALSE)</f>
        <v>18775.000074219286</v>
      </c>
      <c r="F80" s="8" t="s">
        <v>192</v>
      </c>
      <c r="G80" s="7" t="str">
        <f t="shared" si="16"/>
        <v>55114.8953</v>
      </c>
      <c r="H80" s="9">
        <f t="shared" si="17"/>
        <v>2587</v>
      </c>
      <c r="I80" s="35" t="s">
        <v>544</v>
      </c>
      <c r="J80" s="36" t="s">
        <v>545</v>
      </c>
      <c r="K80" s="35">
        <v>2587</v>
      </c>
      <c r="L80" s="35" t="s">
        <v>460</v>
      </c>
      <c r="M80" s="36" t="s">
        <v>449</v>
      </c>
      <c r="N80" s="36" t="s">
        <v>192</v>
      </c>
      <c r="O80" s="37" t="s">
        <v>432</v>
      </c>
      <c r="P80" s="38" t="s">
        <v>546</v>
      </c>
    </row>
    <row r="81" spans="1:16" ht="12.75" customHeight="1" thickBot="1" x14ac:dyDescent="0.25">
      <c r="A81" s="9" t="str">
        <f t="shared" si="12"/>
        <v> JAAVSO 39;177 </v>
      </c>
      <c r="B81" s="8" t="str">
        <f t="shared" si="13"/>
        <v>I</v>
      </c>
      <c r="C81" s="9">
        <f t="shared" si="14"/>
        <v>55472.622000000003</v>
      </c>
      <c r="D81" s="7" t="str">
        <f t="shared" si="15"/>
        <v>vis</v>
      </c>
      <c r="E81" s="34">
        <f>VLOOKUP(C81,Active!C$21:E$972,3,FALSE)</f>
        <v>19129.003017261432</v>
      </c>
      <c r="F81" s="8" t="s">
        <v>192</v>
      </c>
      <c r="G81" s="7" t="str">
        <f t="shared" si="16"/>
        <v>55472.6220</v>
      </c>
      <c r="H81" s="9">
        <f t="shared" si="17"/>
        <v>2941</v>
      </c>
      <c r="I81" s="35" t="s">
        <v>547</v>
      </c>
      <c r="J81" s="36" t="s">
        <v>548</v>
      </c>
      <c r="K81" s="35">
        <v>2941</v>
      </c>
      <c r="L81" s="35" t="s">
        <v>549</v>
      </c>
      <c r="M81" s="36" t="s">
        <v>449</v>
      </c>
      <c r="N81" s="36" t="s">
        <v>192</v>
      </c>
      <c r="O81" s="37" t="s">
        <v>295</v>
      </c>
      <c r="P81" s="37" t="s">
        <v>550</v>
      </c>
    </row>
    <row r="82" spans="1:16" ht="12.75" customHeight="1" thickBot="1" x14ac:dyDescent="0.25">
      <c r="A82" s="9" t="str">
        <f t="shared" si="12"/>
        <v> JAAVSO 40;975 </v>
      </c>
      <c r="B82" s="8" t="str">
        <f t="shared" si="13"/>
        <v>I</v>
      </c>
      <c r="C82" s="9">
        <f t="shared" si="14"/>
        <v>55864.7039</v>
      </c>
      <c r="D82" s="7" t="str">
        <f t="shared" si="15"/>
        <v>vis</v>
      </c>
      <c r="E82" s="34">
        <f>VLOOKUP(C82,Active!C$21:E$972,3,FALSE)</f>
        <v>19517.003539765214</v>
      </c>
      <c r="F82" s="8" t="s">
        <v>192</v>
      </c>
      <c r="G82" s="7" t="str">
        <f t="shared" si="16"/>
        <v>55864.7039</v>
      </c>
      <c r="H82" s="9">
        <f t="shared" si="17"/>
        <v>3329</v>
      </c>
      <c r="I82" s="35" t="s">
        <v>563</v>
      </c>
      <c r="J82" s="36" t="s">
        <v>564</v>
      </c>
      <c r="K82" s="35">
        <v>3329</v>
      </c>
      <c r="L82" s="35" t="s">
        <v>428</v>
      </c>
      <c r="M82" s="36" t="s">
        <v>449</v>
      </c>
      <c r="N82" s="36" t="s">
        <v>192</v>
      </c>
      <c r="O82" s="37" t="s">
        <v>565</v>
      </c>
      <c r="P82" s="37" t="s">
        <v>566</v>
      </c>
    </row>
    <row r="83" spans="1:16" ht="12.75" customHeight="1" thickBot="1" x14ac:dyDescent="0.25">
      <c r="A83" s="9" t="str">
        <f t="shared" si="12"/>
        <v> JAAVSO 41;122 </v>
      </c>
      <c r="B83" s="8" t="str">
        <f t="shared" si="13"/>
        <v>I</v>
      </c>
      <c r="C83" s="9">
        <f t="shared" si="14"/>
        <v>56164.828200000004</v>
      </c>
      <c r="D83" s="7" t="str">
        <f t="shared" si="15"/>
        <v>vis</v>
      </c>
      <c r="E83" s="34">
        <f>VLOOKUP(C83,Active!C$21:E$972,3,FALSE)</f>
        <v>19814.003695130923</v>
      </c>
      <c r="F83" s="8" t="s">
        <v>192</v>
      </c>
      <c r="G83" s="7" t="str">
        <f t="shared" si="16"/>
        <v>56164.8282</v>
      </c>
      <c r="H83" s="9">
        <f t="shared" si="17"/>
        <v>3626</v>
      </c>
      <c r="I83" s="35" t="s">
        <v>567</v>
      </c>
      <c r="J83" s="36" t="s">
        <v>568</v>
      </c>
      <c r="K83" s="35">
        <v>3626</v>
      </c>
      <c r="L83" s="35" t="s">
        <v>569</v>
      </c>
      <c r="M83" s="36" t="s">
        <v>449</v>
      </c>
      <c r="N83" s="36" t="s">
        <v>192</v>
      </c>
      <c r="O83" s="37" t="s">
        <v>295</v>
      </c>
      <c r="P83" s="37" t="s">
        <v>570</v>
      </c>
    </row>
    <row r="84" spans="1:16" ht="12.75" customHeight="1" thickBot="1" x14ac:dyDescent="0.25">
      <c r="A84" s="9" t="str">
        <f t="shared" si="12"/>
        <v> JAAVSO 41;328 </v>
      </c>
      <c r="B84" s="8" t="str">
        <f t="shared" si="13"/>
        <v>I</v>
      </c>
      <c r="C84" s="9">
        <f t="shared" si="14"/>
        <v>56542.761700000003</v>
      </c>
      <c r="D84" s="7" t="str">
        <f t="shared" si="15"/>
        <v>vis</v>
      </c>
      <c r="E84" s="34">
        <f>VLOOKUP(C84,Active!C$21:E$972,3,FALSE)</f>
        <v>20188.003095439082</v>
      </c>
      <c r="F84" s="8" t="s">
        <v>192</v>
      </c>
      <c r="G84" s="7" t="str">
        <f t="shared" si="16"/>
        <v>56542.7617</v>
      </c>
      <c r="H84" s="9">
        <f t="shared" si="17"/>
        <v>4000</v>
      </c>
      <c r="I84" s="35" t="s">
        <v>574</v>
      </c>
      <c r="J84" s="36" t="s">
        <v>575</v>
      </c>
      <c r="K84" s="35">
        <v>4000</v>
      </c>
      <c r="L84" s="35" t="s">
        <v>576</v>
      </c>
      <c r="M84" s="36" t="s">
        <v>449</v>
      </c>
      <c r="N84" s="36" t="s">
        <v>192</v>
      </c>
      <c r="O84" s="37" t="s">
        <v>577</v>
      </c>
      <c r="P84" s="37" t="s">
        <v>578</v>
      </c>
    </row>
    <row r="85" spans="1:16" ht="12.75" customHeight="1" thickBot="1" x14ac:dyDescent="0.25">
      <c r="A85" s="9" t="str">
        <f t="shared" si="12"/>
        <v>BAVM 234 </v>
      </c>
      <c r="B85" s="8" t="str">
        <f t="shared" si="13"/>
        <v>I</v>
      </c>
      <c r="C85" s="9">
        <f t="shared" si="14"/>
        <v>56592.271500000003</v>
      </c>
      <c r="D85" s="7" t="str">
        <f t="shared" si="15"/>
        <v>vis</v>
      </c>
      <c r="E85" s="34">
        <f>VLOOKUP(C85,Active!C$21:E$972,3,FALSE)</f>
        <v>20236.99752305499</v>
      </c>
      <c r="F85" s="8" t="s">
        <v>192</v>
      </c>
      <c r="G85" s="7" t="str">
        <f t="shared" si="16"/>
        <v>56592.2715</v>
      </c>
      <c r="H85" s="9">
        <f t="shared" si="17"/>
        <v>4049</v>
      </c>
      <c r="I85" s="35" t="s">
        <v>579</v>
      </c>
      <c r="J85" s="36" t="s">
        <v>580</v>
      </c>
      <c r="K85" s="35">
        <v>4049</v>
      </c>
      <c r="L85" s="35" t="s">
        <v>361</v>
      </c>
      <c r="M85" s="36" t="s">
        <v>449</v>
      </c>
      <c r="N85" s="36" t="s">
        <v>581</v>
      </c>
      <c r="O85" s="37" t="s">
        <v>365</v>
      </c>
      <c r="P85" s="38" t="s">
        <v>582</v>
      </c>
    </row>
    <row r="86" spans="1:16" ht="12.75" customHeight="1" thickBot="1" x14ac:dyDescent="0.25">
      <c r="A86" s="9" t="str">
        <f t="shared" si="12"/>
        <v> JAAVSO 42;426 </v>
      </c>
      <c r="B86" s="8" t="str">
        <f t="shared" si="13"/>
        <v>II</v>
      </c>
      <c r="C86" s="9">
        <f t="shared" si="14"/>
        <v>56594.803500000002</v>
      </c>
      <c r="D86" s="7" t="str">
        <f t="shared" si="15"/>
        <v>vis</v>
      </c>
      <c r="E86" s="34">
        <f>VLOOKUP(C86,Active!C$21:E$972,3,FALSE)</f>
        <v>20239.503166194801</v>
      </c>
      <c r="F86" s="8" t="s">
        <v>192</v>
      </c>
      <c r="G86" s="7" t="str">
        <f t="shared" si="16"/>
        <v>56594.8035</v>
      </c>
      <c r="H86" s="9">
        <f t="shared" si="17"/>
        <v>4051.5</v>
      </c>
      <c r="I86" s="35" t="s">
        <v>583</v>
      </c>
      <c r="J86" s="36" t="s">
        <v>584</v>
      </c>
      <c r="K86" s="35" t="s">
        <v>585</v>
      </c>
      <c r="L86" s="35" t="s">
        <v>586</v>
      </c>
      <c r="M86" s="36" t="s">
        <v>449</v>
      </c>
      <c r="N86" s="36" t="s">
        <v>192</v>
      </c>
      <c r="O86" s="37" t="s">
        <v>577</v>
      </c>
      <c r="P86" s="37" t="s">
        <v>587</v>
      </c>
    </row>
    <row r="87" spans="1:16" ht="12.75" customHeight="1" thickBot="1" x14ac:dyDescent="0.25">
      <c r="A87" s="9" t="str">
        <f t="shared" si="12"/>
        <v>BAVM 234 </v>
      </c>
      <c r="B87" s="8" t="str">
        <f t="shared" si="13"/>
        <v>I</v>
      </c>
      <c r="C87" s="9">
        <f t="shared" si="14"/>
        <v>56596.319000000003</v>
      </c>
      <c r="D87" s="7" t="str">
        <f t="shared" si="15"/>
        <v>vis</v>
      </c>
      <c r="E87" s="34">
        <f>VLOOKUP(C87,Active!C$21:E$972,3,FALSE)</f>
        <v>20241.002890593849</v>
      </c>
      <c r="F87" s="8" t="s">
        <v>192</v>
      </c>
      <c r="G87" s="7" t="str">
        <f t="shared" si="16"/>
        <v>56596.319</v>
      </c>
      <c r="H87" s="9">
        <f t="shared" si="17"/>
        <v>4053</v>
      </c>
      <c r="I87" s="35" t="s">
        <v>588</v>
      </c>
      <c r="J87" s="36" t="s">
        <v>589</v>
      </c>
      <c r="K87" s="35" t="s">
        <v>590</v>
      </c>
      <c r="L87" s="35" t="s">
        <v>463</v>
      </c>
      <c r="M87" s="36" t="s">
        <v>449</v>
      </c>
      <c r="N87" s="36" t="s">
        <v>581</v>
      </c>
      <c r="O87" s="37" t="s">
        <v>365</v>
      </c>
      <c r="P87" s="38" t="s">
        <v>582</v>
      </c>
    </row>
    <row r="88" spans="1:16" ht="12.75" customHeight="1" thickBot="1" x14ac:dyDescent="0.25">
      <c r="A88" s="9" t="str">
        <f t="shared" si="12"/>
        <v> JAAVSO 42;426 </v>
      </c>
      <c r="B88" s="8" t="str">
        <f t="shared" si="13"/>
        <v>I</v>
      </c>
      <c r="C88" s="9">
        <f t="shared" si="14"/>
        <v>56619.560899999997</v>
      </c>
      <c r="D88" s="7" t="str">
        <f t="shared" si="15"/>
        <v>vis</v>
      </c>
      <c r="E88" s="34">
        <f>VLOOKUP(C88,Active!C$21:E$972,3,FALSE)</f>
        <v>20264.002853978996</v>
      </c>
      <c r="F88" s="8" t="s">
        <v>192</v>
      </c>
      <c r="G88" s="7" t="str">
        <f t="shared" si="16"/>
        <v>56619.5609</v>
      </c>
      <c r="H88" s="9">
        <f t="shared" si="17"/>
        <v>4076</v>
      </c>
      <c r="I88" s="35" t="s">
        <v>591</v>
      </c>
      <c r="J88" s="36" t="s">
        <v>592</v>
      </c>
      <c r="K88" s="35" t="s">
        <v>593</v>
      </c>
      <c r="L88" s="35" t="s">
        <v>594</v>
      </c>
      <c r="M88" s="36" t="s">
        <v>449</v>
      </c>
      <c r="N88" s="36" t="s">
        <v>192</v>
      </c>
      <c r="O88" s="37" t="s">
        <v>295</v>
      </c>
      <c r="P88" s="37" t="s">
        <v>587</v>
      </c>
    </row>
    <row r="89" spans="1:16" ht="12.75" customHeight="1" thickBot="1" x14ac:dyDescent="0.25">
      <c r="A89" s="9" t="str">
        <f t="shared" si="12"/>
        <v>BAVM 234 </v>
      </c>
      <c r="B89" s="8" t="str">
        <f t="shared" si="13"/>
        <v>II</v>
      </c>
      <c r="C89" s="9">
        <f t="shared" si="14"/>
        <v>56643.307999999997</v>
      </c>
      <c r="D89" s="7" t="str">
        <f t="shared" si="15"/>
        <v>vis</v>
      </c>
      <c r="E89" s="34">
        <f>VLOOKUP(C89,Active!C$21:E$972,3,FALSE)</f>
        <v>20287.502758483512</v>
      </c>
      <c r="F89" s="8" t="s">
        <v>192</v>
      </c>
      <c r="G89" s="7" t="str">
        <f t="shared" si="16"/>
        <v>56643.308</v>
      </c>
      <c r="H89" s="9">
        <f t="shared" si="17"/>
        <v>4099.5</v>
      </c>
      <c r="I89" s="35" t="s">
        <v>595</v>
      </c>
      <c r="J89" s="36" t="s">
        <v>596</v>
      </c>
      <c r="K89" s="35" t="s">
        <v>597</v>
      </c>
      <c r="L89" s="35" t="s">
        <v>463</v>
      </c>
      <c r="M89" s="36" t="s">
        <v>449</v>
      </c>
      <c r="N89" s="36" t="s">
        <v>581</v>
      </c>
      <c r="O89" s="37" t="s">
        <v>365</v>
      </c>
      <c r="P89" s="38" t="s">
        <v>582</v>
      </c>
    </row>
    <row r="90" spans="1:16" ht="12.75" customHeight="1" thickBot="1" x14ac:dyDescent="0.25">
      <c r="A90" s="9" t="str">
        <f t="shared" si="12"/>
        <v> JAAVSO 42;426 </v>
      </c>
      <c r="B90" s="8" t="str">
        <f t="shared" si="13"/>
        <v>I</v>
      </c>
      <c r="C90" s="9">
        <f t="shared" si="14"/>
        <v>56929.790200000003</v>
      </c>
      <c r="D90" s="7" t="str">
        <f t="shared" si="15"/>
        <v>vis</v>
      </c>
      <c r="E90" s="34">
        <f>VLOOKUP(C90,Active!C$21:E$972,3,FALSE)</f>
        <v>20571.002821322516</v>
      </c>
      <c r="F90" s="8" t="s">
        <v>192</v>
      </c>
      <c r="G90" s="7" t="str">
        <f t="shared" si="16"/>
        <v>56929.7902</v>
      </c>
      <c r="H90" s="9">
        <f t="shared" si="17"/>
        <v>4383</v>
      </c>
      <c r="I90" s="35" t="s">
        <v>598</v>
      </c>
      <c r="J90" s="36" t="s">
        <v>599</v>
      </c>
      <c r="K90" s="35" t="s">
        <v>600</v>
      </c>
      <c r="L90" s="35" t="s">
        <v>594</v>
      </c>
      <c r="M90" s="36" t="s">
        <v>449</v>
      </c>
      <c r="N90" s="36" t="s">
        <v>192</v>
      </c>
      <c r="O90" s="37" t="s">
        <v>295</v>
      </c>
      <c r="P90" s="37" t="s">
        <v>587</v>
      </c>
    </row>
    <row r="91" spans="1:16" ht="12.75" customHeight="1" thickBot="1" x14ac:dyDescent="0.25">
      <c r="A91" s="9" t="str">
        <f t="shared" si="12"/>
        <v>BAVM 239 </v>
      </c>
      <c r="B91" s="8" t="str">
        <f t="shared" si="13"/>
        <v>II</v>
      </c>
      <c r="C91" s="9">
        <f t="shared" si="14"/>
        <v>56934.337399999997</v>
      </c>
      <c r="D91" s="7" t="str">
        <f t="shared" si="15"/>
        <v>vis</v>
      </c>
      <c r="E91" s="34">
        <f>VLOOKUP(C91,Active!C$21:E$972,3,FALSE)</f>
        <v>20575.502687232995</v>
      </c>
      <c r="F91" s="8" t="s">
        <v>192</v>
      </c>
      <c r="G91" s="7" t="str">
        <f t="shared" si="16"/>
        <v>56934.3374</v>
      </c>
      <c r="H91" s="9">
        <f t="shared" si="17"/>
        <v>4387.5</v>
      </c>
      <c r="I91" s="35" t="s">
        <v>601</v>
      </c>
      <c r="J91" s="36" t="s">
        <v>602</v>
      </c>
      <c r="K91" s="35" t="s">
        <v>603</v>
      </c>
      <c r="L91" s="35" t="s">
        <v>549</v>
      </c>
      <c r="M91" s="36" t="s">
        <v>449</v>
      </c>
      <c r="N91" s="36" t="s">
        <v>581</v>
      </c>
      <c r="O91" s="37" t="s">
        <v>365</v>
      </c>
      <c r="P91" s="38" t="s">
        <v>604</v>
      </c>
    </row>
    <row r="92" spans="1:16" ht="12.75" customHeight="1" thickBot="1" x14ac:dyDescent="0.25">
      <c r="A92" s="9" t="str">
        <f t="shared" si="12"/>
        <v> AC 194.25 </v>
      </c>
      <c r="B92" s="8" t="str">
        <f t="shared" si="13"/>
        <v>I</v>
      </c>
      <c r="C92" s="9">
        <f t="shared" si="14"/>
        <v>36142.400000000001</v>
      </c>
      <c r="D92" s="7" t="str">
        <f t="shared" si="15"/>
        <v>vis</v>
      </c>
      <c r="E92" s="34">
        <f>VLOOKUP(C92,Active!C$21:E$972,3,FALSE)</f>
        <v>-9.8959049415770308E-4</v>
      </c>
      <c r="F92" s="8" t="s">
        <v>192</v>
      </c>
      <c r="G92" s="7" t="str">
        <f t="shared" si="16"/>
        <v>36142.400</v>
      </c>
      <c r="H92" s="9">
        <f t="shared" si="17"/>
        <v>-16188</v>
      </c>
      <c r="I92" s="35" t="s">
        <v>240</v>
      </c>
      <c r="J92" s="36" t="s">
        <v>241</v>
      </c>
      <c r="K92" s="35">
        <v>-16188</v>
      </c>
      <c r="L92" s="35" t="s">
        <v>242</v>
      </c>
      <c r="M92" s="36" t="s">
        <v>195</v>
      </c>
      <c r="N92" s="36"/>
      <c r="O92" s="37" t="s">
        <v>217</v>
      </c>
      <c r="P92" s="37" t="s">
        <v>218</v>
      </c>
    </row>
    <row r="93" spans="1:16" ht="12.75" customHeight="1" thickBot="1" x14ac:dyDescent="0.25">
      <c r="A93" s="9" t="str">
        <f t="shared" si="12"/>
        <v> PASP 80.418 </v>
      </c>
      <c r="B93" s="8" t="str">
        <f t="shared" si="13"/>
        <v>I</v>
      </c>
      <c r="C93" s="9">
        <f t="shared" si="14"/>
        <v>39753.993999999999</v>
      </c>
      <c r="D93" s="7" t="str">
        <f t="shared" si="15"/>
        <v>vis</v>
      </c>
      <c r="E93" s="34">
        <f>VLOOKUP(C93,Active!C$21:E$972,3,FALSE)</f>
        <v>3573.9981138405128</v>
      </c>
      <c r="F93" s="8" t="s">
        <v>192</v>
      </c>
      <c r="G93" s="7" t="str">
        <f t="shared" si="16"/>
        <v>39753.994</v>
      </c>
      <c r="H93" s="9">
        <f t="shared" si="17"/>
        <v>-12614</v>
      </c>
      <c r="I93" s="35" t="s">
        <v>264</v>
      </c>
      <c r="J93" s="36" t="s">
        <v>265</v>
      </c>
      <c r="K93" s="35">
        <v>-12614</v>
      </c>
      <c r="L93" s="35" t="s">
        <v>242</v>
      </c>
      <c r="M93" s="36" t="s">
        <v>266</v>
      </c>
      <c r="N93" s="36" t="s">
        <v>267</v>
      </c>
      <c r="O93" s="37" t="s">
        <v>268</v>
      </c>
      <c r="P93" s="37" t="s">
        <v>269</v>
      </c>
    </row>
    <row r="94" spans="1:16" ht="12.75" customHeight="1" thickBot="1" x14ac:dyDescent="0.25">
      <c r="A94" s="9" t="str">
        <f t="shared" si="12"/>
        <v> AOEB 7 </v>
      </c>
      <c r="B94" s="8" t="str">
        <f t="shared" si="13"/>
        <v>I</v>
      </c>
      <c r="C94" s="9">
        <f t="shared" si="14"/>
        <v>43094.792000000001</v>
      </c>
      <c r="D94" s="7" t="str">
        <f t="shared" si="15"/>
        <v>vis</v>
      </c>
      <c r="E94" s="34">
        <f>VLOOKUP(C94,Active!C$21:E$972,3,FALSE)</f>
        <v>6880.0200688952937</v>
      </c>
      <c r="F94" s="8" t="s">
        <v>192</v>
      </c>
      <c r="G94" s="7" t="str">
        <f t="shared" si="16"/>
        <v>43094.792</v>
      </c>
      <c r="H94" s="9">
        <f t="shared" si="17"/>
        <v>-9308</v>
      </c>
      <c r="I94" s="35" t="s">
        <v>287</v>
      </c>
      <c r="J94" s="36" t="s">
        <v>288</v>
      </c>
      <c r="K94" s="35">
        <v>-9308</v>
      </c>
      <c r="L94" s="35" t="s">
        <v>282</v>
      </c>
      <c r="M94" s="36" t="s">
        <v>289</v>
      </c>
      <c r="N94" s="36"/>
      <c r="O94" s="37" t="s">
        <v>290</v>
      </c>
      <c r="P94" s="37" t="s">
        <v>291</v>
      </c>
    </row>
    <row r="95" spans="1:16" ht="12.75" customHeight="1" thickBot="1" x14ac:dyDescent="0.25">
      <c r="A95" s="9" t="str">
        <f t="shared" si="12"/>
        <v> AOEB 7 </v>
      </c>
      <c r="B95" s="8" t="str">
        <f t="shared" si="13"/>
        <v>I</v>
      </c>
      <c r="C95" s="9">
        <f t="shared" si="14"/>
        <v>43094.798000000003</v>
      </c>
      <c r="D95" s="7" t="str">
        <f t="shared" si="15"/>
        <v>vis</v>
      </c>
      <c r="E95" s="34">
        <f>VLOOKUP(C95,Active!C$21:E$972,3,FALSE)</f>
        <v>6880.026006438281</v>
      </c>
      <c r="F95" s="8" t="s">
        <v>192</v>
      </c>
      <c r="G95" s="7" t="str">
        <f t="shared" si="16"/>
        <v>43094.798</v>
      </c>
      <c r="H95" s="9">
        <f t="shared" si="17"/>
        <v>-9308</v>
      </c>
      <c r="I95" s="35" t="s">
        <v>292</v>
      </c>
      <c r="J95" s="36" t="s">
        <v>293</v>
      </c>
      <c r="K95" s="35">
        <v>-9308</v>
      </c>
      <c r="L95" s="35" t="s">
        <v>294</v>
      </c>
      <c r="M95" s="36" t="s">
        <v>289</v>
      </c>
      <c r="N95" s="36"/>
      <c r="O95" s="37" t="s">
        <v>295</v>
      </c>
      <c r="P95" s="37" t="s">
        <v>291</v>
      </c>
    </row>
    <row r="96" spans="1:16" ht="12.75" customHeight="1" thickBot="1" x14ac:dyDescent="0.25">
      <c r="A96" s="9" t="str">
        <f t="shared" si="12"/>
        <v> AOEB 7 </v>
      </c>
      <c r="B96" s="8" t="str">
        <f t="shared" si="13"/>
        <v>I</v>
      </c>
      <c r="C96" s="9">
        <f t="shared" si="14"/>
        <v>43098.821000000004</v>
      </c>
      <c r="D96" s="7" t="str">
        <f t="shared" si="15"/>
        <v>vis</v>
      </c>
      <c r="E96" s="34">
        <f>VLOOKUP(C96,Active!C$21:E$972,3,FALSE)</f>
        <v>6884.0071290099504</v>
      </c>
      <c r="F96" s="8" t="s">
        <v>192</v>
      </c>
      <c r="G96" s="7" t="str">
        <f t="shared" si="16"/>
        <v>43098.821</v>
      </c>
      <c r="H96" s="9">
        <f t="shared" si="17"/>
        <v>-9304</v>
      </c>
      <c r="I96" s="35" t="s">
        <v>296</v>
      </c>
      <c r="J96" s="36" t="s">
        <v>297</v>
      </c>
      <c r="K96" s="35">
        <v>-9304</v>
      </c>
      <c r="L96" s="35" t="s">
        <v>207</v>
      </c>
      <c r="M96" s="36" t="s">
        <v>289</v>
      </c>
      <c r="N96" s="36"/>
      <c r="O96" s="37" t="s">
        <v>295</v>
      </c>
      <c r="P96" s="37" t="s">
        <v>291</v>
      </c>
    </row>
    <row r="97" spans="1:16" ht="12.75" customHeight="1" thickBot="1" x14ac:dyDescent="0.25">
      <c r="A97" s="9" t="str">
        <f t="shared" si="12"/>
        <v> AOEB 7 </v>
      </c>
      <c r="B97" s="8" t="str">
        <f t="shared" si="13"/>
        <v>I</v>
      </c>
      <c r="C97" s="9">
        <f t="shared" si="14"/>
        <v>43098.821000000004</v>
      </c>
      <c r="D97" s="7" t="str">
        <f t="shared" si="15"/>
        <v>vis</v>
      </c>
      <c r="E97" s="34">
        <f>VLOOKUP(C97,Active!C$21:E$972,3,FALSE)</f>
        <v>6884.0071290099504</v>
      </c>
      <c r="F97" s="8" t="s">
        <v>192</v>
      </c>
      <c r="G97" s="7" t="str">
        <f t="shared" si="16"/>
        <v>43098.821</v>
      </c>
      <c r="H97" s="9">
        <f t="shared" si="17"/>
        <v>-9304</v>
      </c>
      <c r="I97" s="35" t="s">
        <v>296</v>
      </c>
      <c r="J97" s="36" t="s">
        <v>297</v>
      </c>
      <c r="K97" s="35">
        <v>-9304</v>
      </c>
      <c r="L97" s="35" t="s">
        <v>207</v>
      </c>
      <c r="M97" s="36" t="s">
        <v>289</v>
      </c>
      <c r="N97" s="36"/>
      <c r="O97" s="37" t="s">
        <v>290</v>
      </c>
      <c r="P97" s="37" t="s">
        <v>291</v>
      </c>
    </row>
    <row r="98" spans="1:16" ht="12.75" customHeight="1" thickBot="1" x14ac:dyDescent="0.25">
      <c r="A98" s="9" t="str">
        <f t="shared" si="12"/>
        <v> AOEB 7 </v>
      </c>
      <c r="B98" s="8" t="str">
        <f t="shared" si="13"/>
        <v>I</v>
      </c>
      <c r="C98" s="9">
        <f t="shared" si="14"/>
        <v>43469.697</v>
      </c>
      <c r="D98" s="7" t="str">
        <f t="shared" si="15"/>
        <v>vis</v>
      </c>
      <c r="E98" s="34">
        <f>VLOOKUP(C98,Active!C$21:E$972,3,FALSE)</f>
        <v>7251.022494381602</v>
      </c>
      <c r="F98" s="8" t="s">
        <v>192</v>
      </c>
      <c r="G98" s="7" t="str">
        <f t="shared" si="16"/>
        <v>43469.697</v>
      </c>
      <c r="H98" s="9">
        <f t="shared" si="17"/>
        <v>-8937</v>
      </c>
      <c r="I98" s="35" t="s">
        <v>298</v>
      </c>
      <c r="J98" s="36" t="s">
        <v>299</v>
      </c>
      <c r="K98" s="35">
        <v>-8937</v>
      </c>
      <c r="L98" s="35" t="s">
        <v>300</v>
      </c>
      <c r="M98" s="36" t="s">
        <v>289</v>
      </c>
      <c r="N98" s="36"/>
      <c r="O98" s="37" t="s">
        <v>295</v>
      </c>
      <c r="P98" s="37" t="s">
        <v>291</v>
      </c>
    </row>
    <row r="99" spans="1:16" ht="12.75" customHeight="1" thickBot="1" x14ac:dyDescent="0.25">
      <c r="A99" s="9" t="str">
        <f t="shared" si="12"/>
        <v> AOEB 7 </v>
      </c>
      <c r="B99" s="8" t="str">
        <f t="shared" si="13"/>
        <v>I</v>
      </c>
      <c r="C99" s="9">
        <f t="shared" si="14"/>
        <v>43755.654000000002</v>
      </c>
      <c r="D99" s="7" t="str">
        <f t="shared" si="15"/>
        <v>vis</v>
      </c>
      <c r="E99" s="34">
        <f>VLOOKUP(C99,Active!C$21:E$972,3,FALSE)</f>
        <v>7534.0028242912849</v>
      </c>
      <c r="F99" s="8" t="s">
        <v>192</v>
      </c>
      <c r="G99" s="7" t="str">
        <f t="shared" si="16"/>
        <v>43755.654</v>
      </c>
      <c r="H99" s="9">
        <f t="shared" si="17"/>
        <v>-8654</v>
      </c>
      <c r="I99" s="35" t="s">
        <v>301</v>
      </c>
      <c r="J99" s="36" t="s">
        <v>302</v>
      </c>
      <c r="K99" s="35">
        <v>-8654</v>
      </c>
      <c r="L99" s="35" t="s">
        <v>239</v>
      </c>
      <c r="M99" s="36" t="s">
        <v>289</v>
      </c>
      <c r="N99" s="36"/>
      <c r="O99" s="37" t="s">
        <v>295</v>
      </c>
      <c r="P99" s="37" t="s">
        <v>291</v>
      </c>
    </row>
    <row r="100" spans="1:16" ht="12.75" customHeight="1" thickBot="1" x14ac:dyDescent="0.25">
      <c r="A100" s="9" t="str">
        <f t="shared" si="12"/>
        <v> AOEB 7 </v>
      </c>
      <c r="B100" s="8" t="str">
        <f t="shared" si="13"/>
        <v>I</v>
      </c>
      <c r="C100" s="9">
        <f t="shared" si="14"/>
        <v>44138.637999999999</v>
      </c>
      <c r="D100" s="7" t="str">
        <f t="shared" si="15"/>
        <v>vis</v>
      </c>
      <c r="E100" s="34">
        <f>VLOOKUP(C100,Active!C$21:E$972,3,FALSE)</f>
        <v>7913.0001514073474</v>
      </c>
      <c r="F100" s="8" t="s">
        <v>192</v>
      </c>
      <c r="G100" s="7" t="str">
        <f t="shared" si="16"/>
        <v>44138.638</v>
      </c>
      <c r="H100" s="9">
        <f t="shared" si="17"/>
        <v>-8275</v>
      </c>
      <c r="I100" s="35" t="s">
        <v>303</v>
      </c>
      <c r="J100" s="36" t="s">
        <v>304</v>
      </c>
      <c r="K100" s="35">
        <v>-8275</v>
      </c>
      <c r="L100" s="35" t="s">
        <v>305</v>
      </c>
      <c r="M100" s="36" t="s">
        <v>289</v>
      </c>
      <c r="N100" s="36"/>
      <c r="O100" s="37" t="s">
        <v>295</v>
      </c>
      <c r="P100" s="37" t="s">
        <v>291</v>
      </c>
    </row>
    <row r="101" spans="1:16" ht="12.75" customHeight="1" thickBot="1" x14ac:dyDescent="0.25">
      <c r="A101" s="9" t="str">
        <f t="shared" si="12"/>
        <v> AOEB 7 </v>
      </c>
      <c r="B101" s="8" t="str">
        <f t="shared" si="13"/>
        <v>I</v>
      </c>
      <c r="C101" s="9">
        <f t="shared" si="14"/>
        <v>44236.663</v>
      </c>
      <c r="D101" s="7" t="str">
        <f t="shared" si="15"/>
        <v>vis</v>
      </c>
      <c r="E101" s="34">
        <f>VLOOKUP(C101,Active!C$21:E$972,3,FALSE)</f>
        <v>8010.0047599302961</v>
      </c>
      <c r="F101" s="8" t="s">
        <v>192</v>
      </c>
      <c r="G101" s="7" t="str">
        <f t="shared" si="16"/>
        <v>44236.663</v>
      </c>
      <c r="H101" s="9">
        <f t="shared" si="17"/>
        <v>-8178</v>
      </c>
      <c r="I101" s="35" t="s">
        <v>306</v>
      </c>
      <c r="J101" s="36" t="s">
        <v>307</v>
      </c>
      <c r="K101" s="35">
        <v>-8178</v>
      </c>
      <c r="L101" s="35" t="s">
        <v>213</v>
      </c>
      <c r="M101" s="36" t="s">
        <v>289</v>
      </c>
      <c r="N101" s="36"/>
      <c r="O101" s="37" t="s">
        <v>295</v>
      </c>
      <c r="P101" s="37" t="s">
        <v>291</v>
      </c>
    </row>
    <row r="102" spans="1:16" ht="12.75" customHeight="1" thickBot="1" x14ac:dyDescent="0.25">
      <c r="A102" s="9" t="str">
        <f t="shared" si="12"/>
        <v> AOEB 7 </v>
      </c>
      <c r="B102" s="8" t="str">
        <f t="shared" si="13"/>
        <v>I</v>
      </c>
      <c r="C102" s="9">
        <f t="shared" si="14"/>
        <v>44520.616000000002</v>
      </c>
      <c r="D102" s="7" t="str">
        <f t="shared" si="15"/>
        <v>vis</v>
      </c>
      <c r="E102" s="34">
        <f>VLOOKUP(C102,Active!C$21:E$972,3,FALSE)</f>
        <v>8291.0019504828742</v>
      </c>
      <c r="F102" s="8" t="s">
        <v>192</v>
      </c>
      <c r="G102" s="7" t="str">
        <f t="shared" si="16"/>
        <v>44520.616</v>
      </c>
      <c r="H102" s="9">
        <f t="shared" si="17"/>
        <v>-7897</v>
      </c>
      <c r="I102" s="35" t="s">
        <v>308</v>
      </c>
      <c r="J102" s="36" t="s">
        <v>309</v>
      </c>
      <c r="K102" s="35">
        <v>-7897</v>
      </c>
      <c r="L102" s="35" t="s">
        <v>310</v>
      </c>
      <c r="M102" s="36" t="s">
        <v>289</v>
      </c>
      <c r="N102" s="36"/>
      <c r="O102" s="37" t="s">
        <v>295</v>
      </c>
      <c r="P102" s="37" t="s">
        <v>291</v>
      </c>
    </row>
    <row r="103" spans="1:16" ht="12.75" customHeight="1" thickBot="1" x14ac:dyDescent="0.25">
      <c r="A103" s="9" t="str">
        <f t="shared" si="12"/>
        <v> AOEB 7 </v>
      </c>
      <c r="B103" s="8" t="str">
        <f t="shared" si="13"/>
        <v>I</v>
      </c>
      <c r="C103" s="9">
        <f t="shared" si="14"/>
        <v>44522.637000000002</v>
      </c>
      <c r="D103" s="7" t="str">
        <f t="shared" si="15"/>
        <v>vis</v>
      </c>
      <c r="E103" s="34">
        <f>VLOOKUP(C103,Active!C$21:E$972,3,FALSE)</f>
        <v>8293.001912878437</v>
      </c>
      <c r="F103" s="8" t="s">
        <v>192</v>
      </c>
      <c r="G103" s="7" t="str">
        <f t="shared" si="16"/>
        <v>44522.637</v>
      </c>
      <c r="H103" s="9">
        <f t="shared" si="17"/>
        <v>-7895</v>
      </c>
      <c r="I103" s="35" t="s">
        <v>311</v>
      </c>
      <c r="J103" s="36" t="s">
        <v>312</v>
      </c>
      <c r="K103" s="35">
        <v>-7895</v>
      </c>
      <c r="L103" s="35" t="s">
        <v>310</v>
      </c>
      <c r="M103" s="36" t="s">
        <v>289</v>
      </c>
      <c r="N103" s="36"/>
      <c r="O103" s="37" t="s">
        <v>295</v>
      </c>
      <c r="P103" s="37" t="s">
        <v>291</v>
      </c>
    </row>
    <row r="104" spans="1:16" ht="12.75" customHeight="1" thickBot="1" x14ac:dyDescent="0.25">
      <c r="A104" s="9" t="str">
        <f t="shared" si="12"/>
        <v> AOEB 7 </v>
      </c>
      <c r="B104" s="8" t="str">
        <f t="shared" si="13"/>
        <v>I</v>
      </c>
      <c r="C104" s="9">
        <f t="shared" si="14"/>
        <v>44614.59</v>
      </c>
      <c r="D104" s="7" t="str">
        <f t="shared" si="15"/>
        <v>vis</v>
      </c>
      <c r="E104" s="34">
        <f>VLOOKUP(C104,Active!C$21:E$972,3,FALSE)</f>
        <v>8383.997727900216</v>
      </c>
      <c r="F104" s="8" t="s">
        <v>192</v>
      </c>
      <c r="G104" s="7" t="str">
        <f t="shared" si="16"/>
        <v>44614.590</v>
      </c>
      <c r="H104" s="9">
        <f t="shared" si="17"/>
        <v>-7804</v>
      </c>
      <c r="I104" s="35" t="s">
        <v>313</v>
      </c>
      <c r="J104" s="36" t="s">
        <v>314</v>
      </c>
      <c r="K104" s="35">
        <v>-7804</v>
      </c>
      <c r="L104" s="35" t="s">
        <v>242</v>
      </c>
      <c r="M104" s="36" t="s">
        <v>289</v>
      </c>
      <c r="N104" s="36"/>
      <c r="O104" s="37" t="s">
        <v>295</v>
      </c>
      <c r="P104" s="37" t="s">
        <v>291</v>
      </c>
    </row>
    <row r="105" spans="1:16" ht="12.75" customHeight="1" thickBot="1" x14ac:dyDescent="0.25">
      <c r="A105" s="9" t="str">
        <f t="shared" si="12"/>
        <v> AOEB 7 </v>
      </c>
      <c r="B105" s="8" t="str">
        <f t="shared" si="13"/>
        <v>I</v>
      </c>
      <c r="C105" s="9">
        <f t="shared" si="14"/>
        <v>45291.654999999999</v>
      </c>
      <c r="D105" s="7" t="str">
        <f t="shared" si="15"/>
        <v>vis</v>
      </c>
      <c r="E105" s="34">
        <f>VLOOKUP(C105,Active!C$21:E$972,3,FALSE)</f>
        <v>9054.0148181281111</v>
      </c>
      <c r="F105" s="8" t="s">
        <v>192</v>
      </c>
      <c r="G105" s="7" t="str">
        <f t="shared" si="16"/>
        <v>45291.655</v>
      </c>
      <c r="H105" s="9">
        <f t="shared" si="17"/>
        <v>-7134</v>
      </c>
      <c r="I105" s="35" t="s">
        <v>332</v>
      </c>
      <c r="J105" s="36" t="s">
        <v>333</v>
      </c>
      <c r="K105" s="35">
        <v>-7134</v>
      </c>
      <c r="L105" s="35" t="s">
        <v>252</v>
      </c>
      <c r="M105" s="36" t="s">
        <v>289</v>
      </c>
      <c r="N105" s="36"/>
      <c r="O105" s="37" t="s">
        <v>295</v>
      </c>
      <c r="P105" s="37" t="s">
        <v>291</v>
      </c>
    </row>
    <row r="106" spans="1:16" ht="12.75" customHeight="1" thickBot="1" x14ac:dyDescent="0.25">
      <c r="A106" s="9" t="str">
        <f t="shared" si="12"/>
        <v> AOEB 7 </v>
      </c>
      <c r="B106" s="8" t="str">
        <f t="shared" si="13"/>
        <v>I</v>
      </c>
      <c r="C106" s="9">
        <f t="shared" si="14"/>
        <v>45584.667000000001</v>
      </c>
      <c r="D106" s="7" t="str">
        <f t="shared" si="15"/>
        <v>vis</v>
      </c>
      <c r="E106" s="34">
        <f>VLOOKUP(C106,Active!C$21:E$972,3,FALSE)</f>
        <v>9343.9767089980523</v>
      </c>
      <c r="F106" s="8" t="s">
        <v>192</v>
      </c>
      <c r="G106" s="7" t="str">
        <f t="shared" si="16"/>
        <v>45584.667</v>
      </c>
      <c r="H106" s="9">
        <f t="shared" si="17"/>
        <v>-6844</v>
      </c>
      <c r="I106" s="35" t="s">
        <v>356</v>
      </c>
      <c r="J106" s="36" t="s">
        <v>357</v>
      </c>
      <c r="K106" s="35">
        <v>-6844</v>
      </c>
      <c r="L106" s="35" t="s">
        <v>358</v>
      </c>
      <c r="M106" s="36" t="s">
        <v>289</v>
      </c>
      <c r="N106" s="36"/>
      <c r="O106" s="37" t="s">
        <v>295</v>
      </c>
      <c r="P106" s="37" t="s">
        <v>291</v>
      </c>
    </row>
    <row r="107" spans="1:16" ht="12.75" customHeight="1" thickBot="1" x14ac:dyDescent="0.25">
      <c r="A107" s="9" t="str">
        <f t="shared" ref="A107:A128" si="18">P107</f>
        <v> AOEB 7 </v>
      </c>
      <c r="B107" s="8" t="str">
        <f t="shared" ref="B107:B128" si="19">IF(H107=INT(H107),"I","II")</f>
        <v>I</v>
      </c>
      <c r="C107" s="9">
        <f t="shared" ref="C107:C128" si="20">1*G107</f>
        <v>46437.561999999998</v>
      </c>
      <c r="D107" s="7" t="str">
        <f t="shared" ref="D107:D128" si="21">VLOOKUP(F107,I$1:J$5,2,FALSE)</f>
        <v>vis</v>
      </c>
      <c r="E107" s="34">
        <f>VLOOKUP(C107,Active!C$21:E$972,3,FALSE)</f>
        <v>10187.993496411251</v>
      </c>
      <c r="F107" s="8" t="s">
        <v>192</v>
      </c>
      <c r="G107" s="7" t="str">
        <f t="shared" ref="G107:G128" si="22">MID(I107,3,LEN(I107)-3)</f>
        <v>46437.562</v>
      </c>
      <c r="H107" s="9">
        <f t="shared" ref="H107:H128" si="23">1*K107</f>
        <v>-6000</v>
      </c>
      <c r="I107" s="35" t="s">
        <v>383</v>
      </c>
      <c r="J107" s="36" t="s">
        <v>384</v>
      </c>
      <c r="K107" s="35">
        <v>-6000</v>
      </c>
      <c r="L107" s="35" t="s">
        <v>385</v>
      </c>
      <c r="M107" s="36" t="s">
        <v>289</v>
      </c>
      <c r="N107" s="36"/>
      <c r="O107" s="37" t="s">
        <v>295</v>
      </c>
      <c r="P107" s="37" t="s">
        <v>291</v>
      </c>
    </row>
    <row r="108" spans="1:16" ht="12.75" customHeight="1" thickBot="1" x14ac:dyDescent="0.25">
      <c r="A108" s="9" t="str">
        <f t="shared" si="18"/>
        <v> AOEB 7 </v>
      </c>
      <c r="B108" s="8" t="str">
        <f t="shared" si="19"/>
        <v>I</v>
      </c>
      <c r="C108" s="9">
        <f t="shared" si="20"/>
        <v>47105.521999999997</v>
      </c>
      <c r="D108" s="7" t="str">
        <f t="shared" si="21"/>
        <v>vis</v>
      </c>
      <c r="E108" s="34">
        <f>VLOOKUP(C108,Active!C$21:E$972,3,FALSE)</f>
        <v>10849.000365158894</v>
      </c>
      <c r="F108" s="8" t="s">
        <v>192</v>
      </c>
      <c r="G108" s="7" t="str">
        <f t="shared" si="22"/>
        <v>47105.522</v>
      </c>
      <c r="H108" s="9">
        <f t="shared" si="23"/>
        <v>-5339</v>
      </c>
      <c r="I108" s="35" t="s">
        <v>391</v>
      </c>
      <c r="J108" s="36" t="s">
        <v>392</v>
      </c>
      <c r="K108" s="35">
        <v>-5339</v>
      </c>
      <c r="L108" s="35" t="s">
        <v>305</v>
      </c>
      <c r="M108" s="36" t="s">
        <v>289</v>
      </c>
      <c r="N108" s="36"/>
      <c r="O108" s="37" t="s">
        <v>295</v>
      </c>
      <c r="P108" s="37" t="s">
        <v>291</v>
      </c>
    </row>
    <row r="109" spans="1:16" ht="12.75" customHeight="1" thickBot="1" x14ac:dyDescent="0.25">
      <c r="A109" s="9" t="str">
        <f t="shared" si="18"/>
        <v> AOEB 7 </v>
      </c>
      <c r="B109" s="8" t="str">
        <f t="shared" si="19"/>
        <v>I</v>
      </c>
      <c r="C109" s="9">
        <f t="shared" si="20"/>
        <v>47465.281000000003</v>
      </c>
      <c r="D109" s="7" t="str">
        <f t="shared" si="21"/>
        <v>vis</v>
      </c>
      <c r="E109" s="34">
        <f>VLOOKUP(C109,Active!C$21:E$972,3,FALSE)</f>
        <v>11205.014452969222</v>
      </c>
      <c r="F109" s="8" t="s">
        <v>192</v>
      </c>
      <c r="G109" s="7" t="str">
        <f t="shared" si="22"/>
        <v>47465.281</v>
      </c>
      <c r="H109" s="9">
        <f t="shared" si="23"/>
        <v>-4983</v>
      </c>
      <c r="I109" s="35" t="s">
        <v>393</v>
      </c>
      <c r="J109" s="36" t="s">
        <v>394</v>
      </c>
      <c r="K109" s="35">
        <v>-4983</v>
      </c>
      <c r="L109" s="35" t="s">
        <v>252</v>
      </c>
      <c r="M109" s="36" t="s">
        <v>289</v>
      </c>
      <c r="N109" s="36"/>
      <c r="O109" s="37" t="s">
        <v>295</v>
      </c>
      <c r="P109" s="37" t="s">
        <v>291</v>
      </c>
    </row>
    <row r="110" spans="1:16" ht="12.75" customHeight="1" thickBot="1" x14ac:dyDescent="0.25">
      <c r="A110" s="9" t="str">
        <f t="shared" si="18"/>
        <v>IBVS 3423 </v>
      </c>
      <c r="B110" s="8" t="str">
        <f t="shared" si="19"/>
        <v>I</v>
      </c>
      <c r="C110" s="9">
        <f t="shared" si="20"/>
        <v>47770.452799999999</v>
      </c>
      <c r="D110" s="7" t="str">
        <f t="shared" si="21"/>
        <v>vis</v>
      </c>
      <c r="E110" s="34">
        <f>VLOOKUP(C110,Active!C$21:E$972,3,FALSE)</f>
        <v>11507.009566371342</v>
      </c>
      <c r="F110" s="8" t="s">
        <v>192</v>
      </c>
      <c r="G110" s="7" t="str">
        <f t="shared" si="22"/>
        <v>47770.4528</v>
      </c>
      <c r="H110" s="9">
        <f t="shared" si="23"/>
        <v>-4681</v>
      </c>
      <c r="I110" s="35" t="s">
        <v>400</v>
      </c>
      <c r="J110" s="36" t="s">
        <v>401</v>
      </c>
      <c r="K110" s="35">
        <v>-4681</v>
      </c>
      <c r="L110" s="35" t="s">
        <v>402</v>
      </c>
      <c r="M110" s="36" t="s">
        <v>266</v>
      </c>
      <c r="N110" s="36" t="s">
        <v>267</v>
      </c>
      <c r="O110" s="37" t="s">
        <v>403</v>
      </c>
      <c r="P110" s="38" t="s">
        <v>404</v>
      </c>
    </row>
    <row r="111" spans="1:16" ht="12.75" customHeight="1" thickBot="1" x14ac:dyDescent="0.25">
      <c r="A111" s="9" t="str">
        <f t="shared" si="18"/>
        <v> VSSC 73 </v>
      </c>
      <c r="B111" s="8" t="str">
        <f t="shared" si="19"/>
        <v>I</v>
      </c>
      <c r="C111" s="9">
        <f t="shared" si="20"/>
        <v>47776.504000000001</v>
      </c>
      <c r="D111" s="7" t="str">
        <f t="shared" si="21"/>
        <v>vis</v>
      </c>
      <c r="E111" s="34">
        <f>VLOOKUP(C111,Active!C$21:E$972,3,FALSE)</f>
        <v>11512.997776390155</v>
      </c>
      <c r="F111" s="8" t="s">
        <v>192</v>
      </c>
      <c r="G111" s="7" t="str">
        <f t="shared" si="22"/>
        <v>47776.504</v>
      </c>
      <c r="H111" s="9">
        <f t="shared" si="23"/>
        <v>-4675</v>
      </c>
      <c r="I111" s="35" t="s">
        <v>409</v>
      </c>
      <c r="J111" s="36" t="s">
        <v>410</v>
      </c>
      <c r="K111" s="35">
        <v>-4675</v>
      </c>
      <c r="L111" s="35" t="s">
        <v>249</v>
      </c>
      <c r="M111" s="36" t="s">
        <v>289</v>
      </c>
      <c r="N111" s="36"/>
      <c r="O111" s="37" t="s">
        <v>318</v>
      </c>
      <c r="P111" s="37" t="s">
        <v>411</v>
      </c>
    </row>
    <row r="112" spans="1:16" ht="12.75" customHeight="1" thickBot="1" x14ac:dyDescent="0.25">
      <c r="A112" s="9" t="str">
        <f t="shared" si="18"/>
        <v> AOEB 7 </v>
      </c>
      <c r="B112" s="8" t="str">
        <f t="shared" si="19"/>
        <v>I</v>
      </c>
      <c r="C112" s="9">
        <f t="shared" si="20"/>
        <v>51915.591999999997</v>
      </c>
      <c r="D112" s="7" t="str">
        <f t="shared" si="21"/>
        <v>vis</v>
      </c>
      <c r="E112" s="34">
        <f>VLOOKUP(C112,Active!C$21:E$972,3,FALSE)</f>
        <v>15608.999929739075</v>
      </c>
      <c r="F112" s="8" t="s">
        <v>192</v>
      </c>
      <c r="G112" s="7" t="str">
        <f t="shared" si="22"/>
        <v>51915.5920</v>
      </c>
      <c r="H112" s="9">
        <f t="shared" si="23"/>
        <v>-579</v>
      </c>
      <c r="I112" s="35" t="s">
        <v>446</v>
      </c>
      <c r="J112" s="36" t="s">
        <v>447</v>
      </c>
      <c r="K112" s="35">
        <v>-579</v>
      </c>
      <c r="L112" s="35" t="s">
        <v>448</v>
      </c>
      <c r="M112" s="36" t="s">
        <v>449</v>
      </c>
      <c r="N112" s="36" t="s">
        <v>450</v>
      </c>
      <c r="O112" s="37" t="s">
        <v>295</v>
      </c>
      <c r="P112" s="37" t="s">
        <v>291</v>
      </c>
    </row>
    <row r="113" spans="1:16" ht="12.75" customHeight="1" thickBot="1" x14ac:dyDescent="0.25">
      <c r="A113" s="9" t="str">
        <f t="shared" si="18"/>
        <v> AOEB 7 </v>
      </c>
      <c r="B113" s="8" t="str">
        <f t="shared" si="19"/>
        <v>I</v>
      </c>
      <c r="C113" s="9">
        <f t="shared" si="20"/>
        <v>52200.560299999997</v>
      </c>
      <c r="D113" s="7" t="str">
        <f t="shared" si="21"/>
        <v>vis</v>
      </c>
      <c r="E113" s="34">
        <f>VLOOKUP(C113,Active!C$21:E$972,3,FALSE)</f>
        <v>15891.001851523821</v>
      </c>
      <c r="F113" s="8" t="s">
        <v>192</v>
      </c>
      <c r="G113" s="7" t="str">
        <f t="shared" si="22"/>
        <v>52200.5603</v>
      </c>
      <c r="H113" s="9">
        <f t="shared" si="23"/>
        <v>-297</v>
      </c>
      <c r="I113" s="35" t="s">
        <v>454</v>
      </c>
      <c r="J113" s="36" t="s">
        <v>455</v>
      </c>
      <c r="K113" s="35">
        <v>-297</v>
      </c>
      <c r="L113" s="35" t="s">
        <v>456</v>
      </c>
      <c r="M113" s="36" t="s">
        <v>449</v>
      </c>
      <c r="N113" s="36" t="s">
        <v>450</v>
      </c>
      <c r="O113" s="37" t="s">
        <v>457</v>
      </c>
      <c r="P113" s="37" t="s">
        <v>291</v>
      </c>
    </row>
    <row r="114" spans="1:16" ht="12.75" customHeight="1" thickBot="1" x14ac:dyDescent="0.25">
      <c r="A114" s="9" t="str">
        <f t="shared" si="18"/>
        <v> AOEB 7 </v>
      </c>
      <c r="B114" s="8" t="str">
        <f t="shared" si="19"/>
        <v>I</v>
      </c>
      <c r="C114" s="9">
        <f t="shared" si="20"/>
        <v>52210.664299999997</v>
      </c>
      <c r="D114" s="7" t="str">
        <f t="shared" si="21"/>
        <v>vis</v>
      </c>
      <c r="E114" s="34">
        <f>VLOOKUP(C114,Active!C$21:E$972,3,FALSE)</f>
        <v>15901.000673911129</v>
      </c>
      <c r="F114" s="8" t="s">
        <v>192</v>
      </c>
      <c r="G114" s="7" t="str">
        <f t="shared" si="22"/>
        <v>52210.6643</v>
      </c>
      <c r="H114" s="9">
        <f t="shared" si="23"/>
        <v>-287</v>
      </c>
      <c r="I114" s="35" t="s">
        <v>458</v>
      </c>
      <c r="J114" s="36" t="s">
        <v>459</v>
      </c>
      <c r="K114" s="35">
        <v>-287</v>
      </c>
      <c r="L114" s="35" t="s">
        <v>460</v>
      </c>
      <c r="M114" s="36" t="s">
        <v>449</v>
      </c>
      <c r="N114" s="36" t="s">
        <v>450</v>
      </c>
      <c r="O114" s="37" t="s">
        <v>295</v>
      </c>
      <c r="P114" s="37" t="s">
        <v>291</v>
      </c>
    </row>
    <row r="115" spans="1:16" ht="12.75" customHeight="1" thickBot="1" x14ac:dyDescent="0.25">
      <c r="A115" s="9" t="str">
        <f t="shared" si="18"/>
        <v> AOEB 7 </v>
      </c>
      <c r="B115" s="8" t="str">
        <f t="shared" si="19"/>
        <v>I</v>
      </c>
      <c r="C115" s="9">
        <f t="shared" si="20"/>
        <v>52295.550999999999</v>
      </c>
      <c r="D115" s="7" t="str">
        <f t="shared" si="21"/>
        <v>vis</v>
      </c>
      <c r="E115" s="34">
        <f>VLOOKUP(C115,Active!C$21:E$972,3,FALSE)</f>
        <v>15985.003745600035</v>
      </c>
      <c r="F115" s="8" t="s">
        <v>192</v>
      </c>
      <c r="G115" s="7" t="str">
        <f t="shared" si="22"/>
        <v>52295.551</v>
      </c>
      <c r="H115" s="9">
        <f t="shared" si="23"/>
        <v>-203</v>
      </c>
      <c r="I115" s="35" t="s">
        <v>461</v>
      </c>
      <c r="J115" s="36" t="s">
        <v>462</v>
      </c>
      <c r="K115" s="35">
        <v>-203</v>
      </c>
      <c r="L115" s="35" t="s">
        <v>463</v>
      </c>
      <c r="M115" s="36" t="s">
        <v>289</v>
      </c>
      <c r="N115" s="36"/>
      <c r="O115" s="37" t="s">
        <v>464</v>
      </c>
      <c r="P115" s="37" t="s">
        <v>291</v>
      </c>
    </row>
    <row r="116" spans="1:16" ht="12.75" customHeight="1" thickBot="1" x14ac:dyDescent="0.25">
      <c r="A116" s="9" t="str">
        <f t="shared" si="18"/>
        <v> AOEB 7 </v>
      </c>
      <c r="B116" s="8" t="str">
        <f t="shared" si="19"/>
        <v>I</v>
      </c>
      <c r="C116" s="9">
        <f t="shared" si="20"/>
        <v>52296.558799999999</v>
      </c>
      <c r="D116" s="7" t="str">
        <f t="shared" si="21"/>
        <v>vis</v>
      </c>
      <c r="E116" s="34">
        <f>VLOOKUP(C116,Active!C$21:E$972,3,FALSE)</f>
        <v>15986.001054903472</v>
      </c>
      <c r="F116" s="8" t="s">
        <v>192</v>
      </c>
      <c r="G116" s="7" t="str">
        <f t="shared" si="22"/>
        <v>52296.5588</v>
      </c>
      <c r="H116" s="9">
        <f t="shared" si="23"/>
        <v>-202</v>
      </c>
      <c r="I116" s="35" t="s">
        <v>465</v>
      </c>
      <c r="J116" s="36" t="s">
        <v>466</v>
      </c>
      <c r="K116" s="35">
        <v>-202</v>
      </c>
      <c r="L116" s="35" t="s">
        <v>467</v>
      </c>
      <c r="M116" s="36" t="s">
        <v>449</v>
      </c>
      <c r="N116" s="36" t="s">
        <v>450</v>
      </c>
      <c r="O116" s="37" t="s">
        <v>295</v>
      </c>
      <c r="P116" s="37" t="s">
        <v>291</v>
      </c>
    </row>
    <row r="117" spans="1:16" ht="12.75" customHeight="1" thickBot="1" x14ac:dyDescent="0.25">
      <c r="A117" s="9" t="str">
        <f t="shared" si="18"/>
        <v> AOEB 7 </v>
      </c>
      <c r="B117" s="8" t="str">
        <f t="shared" si="19"/>
        <v>I</v>
      </c>
      <c r="C117" s="9">
        <f t="shared" si="20"/>
        <v>52298.580800000003</v>
      </c>
      <c r="D117" s="7" t="str">
        <f t="shared" si="21"/>
        <v>vis</v>
      </c>
      <c r="E117" s="34">
        <f>VLOOKUP(C117,Active!C$21:E$972,3,FALSE)</f>
        <v>15988.002006889536</v>
      </c>
      <c r="F117" s="8" t="s">
        <v>192</v>
      </c>
      <c r="G117" s="7" t="str">
        <f t="shared" si="22"/>
        <v>52298.5808</v>
      </c>
      <c r="H117" s="9">
        <f t="shared" si="23"/>
        <v>-200</v>
      </c>
      <c r="I117" s="35" t="s">
        <v>468</v>
      </c>
      <c r="J117" s="36" t="s">
        <v>469</v>
      </c>
      <c r="K117" s="35">
        <v>-200</v>
      </c>
      <c r="L117" s="35" t="s">
        <v>470</v>
      </c>
      <c r="M117" s="36" t="s">
        <v>449</v>
      </c>
      <c r="N117" s="36" t="s">
        <v>450</v>
      </c>
      <c r="O117" s="37" t="s">
        <v>457</v>
      </c>
      <c r="P117" s="37" t="s">
        <v>291</v>
      </c>
    </row>
    <row r="118" spans="1:16" ht="12.75" customHeight="1" thickBot="1" x14ac:dyDescent="0.25">
      <c r="A118" s="9" t="str">
        <f t="shared" si="18"/>
        <v>VSB 40 </v>
      </c>
      <c r="B118" s="8" t="str">
        <f t="shared" si="19"/>
        <v>I</v>
      </c>
      <c r="C118" s="9">
        <f t="shared" si="20"/>
        <v>52543.128700000001</v>
      </c>
      <c r="D118" s="7" t="str">
        <f t="shared" si="21"/>
        <v>vis</v>
      </c>
      <c r="E118" s="34">
        <f>VLOOKUP(C118,Active!C$21:E$972,3,FALSE)</f>
        <v>16230.004284926858</v>
      </c>
      <c r="F118" s="8" t="s">
        <v>192</v>
      </c>
      <c r="G118" s="7" t="str">
        <f t="shared" si="22"/>
        <v>52543.1287</v>
      </c>
      <c r="H118" s="9">
        <f t="shared" si="23"/>
        <v>42</v>
      </c>
      <c r="I118" s="35" t="s">
        <v>471</v>
      </c>
      <c r="J118" s="36" t="s">
        <v>472</v>
      </c>
      <c r="K118" s="35">
        <v>42</v>
      </c>
      <c r="L118" s="35" t="s">
        <v>473</v>
      </c>
      <c r="M118" s="36" t="s">
        <v>266</v>
      </c>
      <c r="N118" s="36" t="s">
        <v>267</v>
      </c>
      <c r="O118" s="37" t="s">
        <v>474</v>
      </c>
      <c r="P118" s="38" t="s">
        <v>475</v>
      </c>
    </row>
    <row r="119" spans="1:16" ht="12.75" customHeight="1" thickBot="1" x14ac:dyDescent="0.25">
      <c r="A119" s="9" t="str">
        <f t="shared" si="18"/>
        <v>VSB 40 </v>
      </c>
      <c r="B119" s="8" t="str">
        <f t="shared" si="19"/>
        <v>I</v>
      </c>
      <c r="C119" s="9">
        <f t="shared" si="20"/>
        <v>52633.063199999997</v>
      </c>
      <c r="D119" s="7" t="str">
        <f t="shared" si="21"/>
        <v>vis</v>
      </c>
      <c r="E119" s="34">
        <f>VLOOKUP(C119,Active!C$21:E$972,3,FALSE)</f>
        <v>16319.002611529322</v>
      </c>
      <c r="F119" s="8" t="s">
        <v>192</v>
      </c>
      <c r="G119" s="7" t="str">
        <f t="shared" si="22"/>
        <v>52633.0632</v>
      </c>
      <c r="H119" s="9">
        <f t="shared" si="23"/>
        <v>131</v>
      </c>
      <c r="I119" s="35" t="s">
        <v>476</v>
      </c>
      <c r="J119" s="36" t="s">
        <v>477</v>
      </c>
      <c r="K119" s="35">
        <v>131</v>
      </c>
      <c r="L119" s="35" t="s">
        <v>478</v>
      </c>
      <c r="M119" s="36" t="s">
        <v>266</v>
      </c>
      <c r="N119" s="36" t="s">
        <v>267</v>
      </c>
      <c r="O119" s="37" t="s">
        <v>474</v>
      </c>
      <c r="P119" s="38" t="s">
        <v>475</v>
      </c>
    </row>
    <row r="120" spans="1:16" ht="12.75" customHeight="1" thickBot="1" x14ac:dyDescent="0.25">
      <c r="A120" s="9" t="str">
        <f t="shared" si="18"/>
        <v> AOEB 12 </v>
      </c>
      <c r="B120" s="8" t="str">
        <f t="shared" si="19"/>
        <v>I</v>
      </c>
      <c r="C120" s="9">
        <f t="shared" si="20"/>
        <v>52681.567000000003</v>
      </c>
      <c r="D120" s="7" t="str">
        <f t="shared" si="21"/>
        <v>vis</v>
      </c>
      <c r="E120" s="34">
        <f>VLOOKUP(C120,Active!C$21:E$972,3,FALSE)</f>
        <v>16367.001511104696</v>
      </c>
      <c r="F120" s="8" t="s">
        <v>192</v>
      </c>
      <c r="G120" s="7" t="str">
        <f t="shared" si="22"/>
        <v>52681.5670</v>
      </c>
      <c r="H120" s="9">
        <f t="shared" si="23"/>
        <v>179</v>
      </c>
      <c r="I120" s="35" t="s">
        <v>479</v>
      </c>
      <c r="J120" s="36" t="s">
        <v>480</v>
      </c>
      <c r="K120" s="35">
        <v>179</v>
      </c>
      <c r="L120" s="35" t="s">
        <v>481</v>
      </c>
      <c r="M120" s="36" t="s">
        <v>449</v>
      </c>
      <c r="N120" s="36" t="s">
        <v>450</v>
      </c>
      <c r="O120" s="37" t="s">
        <v>295</v>
      </c>
      <c r="P120" s="37" t="s">
        <v>482</v>
      </c>
    </row>
    <row r="121" spans="1:16" ht="12.75" customHeight="1" thickBot="1" x14ac:dyDescent="0.25">
      <c r="A121" s="9" t="str">
        <f t="shared" si="18"/>
        <v> AOEB 12 </v>
      </c>
      <c r="B121" s="8" t="str">
        <f t="shared" si="19"/>
        <v>I</v>
      </c>
      <c r="C121" s="9">
        <f t="shared" si="20"/>
        <v>53281.813000000002</v>
      </c>
      <c r="D121" s="7" t="str">
        <f t="shared" si="21"/>
        <v>vis</v>
      </c>
      <c r="E121" s="34">
        <f>VLOOKUP(C121,Active!C$21:E$972,3,FALSE)</f>
        <v>16960.999248900818</v>
      </c>
      <c r="F121" s="8" t="s">
        <v>192</v>
      </c>
      <c r="G121" s="7" t="str">
        <f t="shared" si="22"/>
        <v>53281.813</v>
      </c>
      <c r="H121" s="9">
        <f t="shared" si="23"/>
        <v>773</v>
      </c>
      <c r="I121" s="35" t="s">
        <v>491</v>
      </c>
      <c r="J121" s="36" t="s">
        <v>492</v>
      </c>
      <c r="K121" s="35">
        <v>773</v>
      </c>
      <c r="L121" s="35" t="s">
        <v>431</v>
      </c>
      <c r="M121" s="36" t="s">
        <v>449</v>
      </c>
      <c r="N121" s="36" t="s">
        <v>450</v>
      </c>
      <c r="O121" s="37" t="s">
        <v>295</v>
      </c>
      <c r="P121" s="37" t="s">
        <v>482</v>
      </c>
    </row>
    <row r="122" spans="1:16" ht="12.75" customHeight="1" thickBot="1" x14ac:dyDescent="0.25">
      <c r="A122" s="9" t="str">
        <f t="shared" si="18"/>
        <v> AOEB 12 </v>
      </c>
      <c r="B122" s="8" t="str">
        <f t="shared" si="19"/>
        <v>I</v>
      </c>
      <c r="C122" s="9">
        <f t="shared" si="20"/>
        <v>53354.572</v>
      </c>
      <c r="D122" s="7" t="str">
        <f t="shared" si="21"/>
        <v>vis</v>
      </c>
      <c r="E122" s="34">
        <f>VLOOKUP(C122,Active!C$21:E$972,3,FALSE)</f>
        <v>17033.000863912508</v>
      </c>
      <c r="F122" s="8" t="s">
        <v>192</v>
      </c>
      <c r="G122" s="7" t="str">
        <f t="shared" si="22"/>
        <v>53354.572</v>
      </c>
      <c r="H122" s="9">
        <f t="shared" si="23"/>
        <v>845</v>
      </c>
      <c r="I122" s="35" t="s">
        <v>493</v>
      </c>
      <c r="J122" s="36" t="s">
        <v>494</v>
      </c>
      <c r="K122" s="35">
        <v>845</v>
      </c>
      <c r="L122" s="35" t="s">
        <v>239</v>
      </c>
      <c r="M122" s="36" t="s">
        <v>449</v>
      </c>
      <c r="N122" s="36" t="s">
        <v>450</v>
      </c>
      <c r="O122" s="37" t="s">
        <v>295</v>
      </c>
      <c r="P122" s="37" t="s">
        <v>482</v>
      </c>
    </row>
    <row r="123" spans="1:16" ht="12.75" customHeight="1" thickBot="1" x14ac:dyDescent="0.25">
      <c r="A123" s="9" t="str">
        <f t="shared" si="18"/>
        <v> AOEB 12 </v>
      </c>
      <c r="B123" s="8" t="str">
        <f t="shared" si="19"/>
        <v>I</v>
      </c>
      <c r="C123" s="9">
        <f t="shared" si="20"/>
        <v>53653.694000000003</v>
      </c>
      <c r="D123" s="7" t="str">
        <f t="shared" si="21"/>
        <v>vis</v>
      </c>
      <c r="E123" s="34">
        <f>VLOOKUP(C123,Active!C$21:E$972,3,FALSE)</f>
        <v>17329.00915272252</v>
      </c>
      <c r="F123" s="8" t="s">
        <v>192</v>
      </c>
      <c r="G123" s="7" t="str">
        <f t="shared" si="22"/>
        <v>53653.694</v>
      </c>
      <c r="H123" s="9">
        <f t="shared" si="23"/>
        <v>1141</v>
      </c>
      <c r="I123" s="35" t="s">
        <v>500</v>
      </c>
      <c r="J123" s="36" t="s">
        <v>501</v>
      </c>
      <c r="K123" s="35">
        <v>1141</v>
      </c>
      <c r="L123" s="35" t="s">
        <v>263</v>
      </c>
      <c r="M123" s="36" t="s">
        <v>289</v>
      </c>
      <c r="N123" s="36"/>
      <c r="O123" s="37" t="s">
        <v>464</v>
      </c>
      <c r="P123" s="37" t="s">
        <v>482</v>
      </c>
    </row>
    <row r="124" spans="1:16" ht="12.75" customHeight="1" thickBot="1" x14ac:dyDescent="0.25">
      <c r="A124" s="9" t="str">
        <f t="shared" si="18"/>
        <v>IBVS 5760 </v>
      </c>
      <c r="B124" s="8" t="str">
        <f t="shared" si="19"/>
        <v>II</v>
      </c>
      <c r="C124" s="9">
        <f t="shared" si="20"/>
        <v>53795.663</v>
      </c>
      <c r="D124" s="7" t="str">
        <f t="shared" si="21"/>
        <v>vis</v>
      </c>
      <c r="E124" s="34" t="e">
        <f>VLOOKUP(C124,Active!C$21:E$972,3,FALSE)</f>
        <v>#N/A</v>
      </c>
      <c r="F124" s="8" t="s">
        <v>192</v>
      </c>
      <c r="G124" s="7" t="str">
        <f t="shared" si="22"/>
        <v>53795.663</v>
      </c>
      <c r="H124" s="9">
        <f t="shared" si="23"/>
        <v>1281.5</v>
      </c>
      <c r="I124" s="35" t="s">
        <v>506</v>
      </c>
      <c r="J124" s="36" t="s">
        <v>507</v>
      </c>
      <c r="K124" s="35">
        <v>1281.5</v>
      </c>
      <c r="L124" s="35" t="s">
        <v>310</v>
      </c>
      <c r="M124" s="36" t="s">
        <v>449</v>
      </c>
      <c r="N124" s="36" t="s">
        <v>508</v>
      </c>
      <c r="O124" s="37" t="s">
        <v>509</v>
      </c>
      <c r="P124" s="38" t="s">
        <v>510</v>
      </c>
    </row>
    <row r="125" spans="1:16" ht="12.75" customHeight="1" thickBot="1" x14ac:dyDescent="0.25">
      <c r="A125" s="9" t="str">
        <f t="shared" si="18"/>
        <v>VSB 51 </v>
      </c>
      <c r="B125" s="8" t="str">
        <f t="shared" si="19"/>
        <v>I</v>
      </c>
      <c r="C125" s="9">
        <f t="shared" si="20"/>
        <v>55519.106899999999</v>
      </c>
      <c r="D125" s="7" t="str">
        <f t="shared" si="21"/>
        <v>vis</v>
      </c>
      <c r="E125" s="34">
        <f>VLOOKUP(C125,Active!C$21:E$972,3,FALSE)</f>
        <v>19175.004032581281</v>
      </c>
      <c r="F125" s="8" t="s">
        <v>192</v>
      </c>
      <c r="G125" s="7" t="str">
        <f t="shared" si="22"/>
        <v>55519.1069</v>
      </c>
      <c r="H125" s="9">
        <f t="shared" si="23"/>
        <v>2987</v>
      </c>
      <c r="I125" s="35" t="s">
        <v>551</v>
      </c>
      <c r="J125" s="36" t="s">
        <v>552</v>
      </c>
      <c r="K125" s="35">
        <v>2987</v>
      </c>
      <c r="L125" s="35" t="s">
        <v>553</v>
      </c>
      <c r="M125" s="36" t="s">
        <v>449</v>
      </c>
      <c r="N125" s="36" t="s">
        <v>192</v>
      </c>
      <c r="O125" s="37" t="s">
        <v>554</v>
      </c>
      <c r="P125" s="38" t="s">
        <v>555</v>
      </c>
    </row>
    <row r="126" spans="1:16" ht="12.75" customHeight="1" thickBot="1" x14ac:dyDescent="0.25">
      <c r="A126" s="9" t="str">
        <f t="shared" si="18"/>
        <v>BAVM 225 </v>
      </c>
      <c r="B126" s="8" t="str">
        <f t="shared" si="19"/>
        <v>I</v>
      </c>
      <c r="C126" s="9">
        <f t="shared" si="20"/>
        <v>55828.330099999999</v>
      </c>
      <c r="D126" s="7" t="str">
        <f t="shared" si="21"/>
        <v>vis</v>
      </c>
      <c r="E126" s="34">
        <f>VLOOKUP(C126,Active!C$21:E$972,3,FALSE)</f>
        <v>19481.008372925204</v>
      </c>
      <c r="F126" s="8" t="s">
        <v>192</v>
      </c>
      <c r="G126" s="7" t="str">
        <f t="shared" si="22"/>
        <v>55828.3301</v>
      </c>
      <c r="H126" s="9">
        <f t="shared" si="23"/>
        <v>3293</v>
      </c>
      <c r="I126" s="35" t="s">
        <v>556</v>
      </c>
      <c r="J126" s="36" t="s">
        <v>557</v>
      </c>
      <c r="K126" s="35">
        <v>3293</v>
      </c>
      <c r="L126" s="35" t="s">
        <v>558</v>
      </c>
      <c r="M126" s="36" t="s">
        <v>449</v>
      </c>
      <c r="N126" s="36" t="s">
        <v>497</v>
      </c>
      <c r="O126" s="37" t="s">
        <v>498</v>
      </c>
      <c r="P126" s="38" t="s">
        <v>559</v>
      </c>
    </row>
    <row r="127" spans="1:16" ht="12.75" customHeight="1" thickBot="1" x14ac:dyDescent="0.25">
      <c r="A127" s="9" t="str">
        <f t="shared" si="18"/>
        <v>BAVM 225 </v>
      </c>
      <c r="B127" s="8" t="str">
        <f t="shared" si="19"/>
        <v>I</v>
      </c>
      <c r="C127" s="9">
        <f t="shared" si="20"/>
        <v>55829.336000000003</v>
      </c>
      <c r="D127" s="7" t="str">
        <f t="shared" si="21"/>
        <v>vis</v>
      </c>
      <c r="E127" s="34">
        <f>VLOOKUP(C127,Active!C$21:E$972,3,FALSE)</f>
        <v>19482.003802006697</v>
      </c>
      <c r="F127" s="8" t="s">
        <v>192</v>
      </c>
      <c r="G127" s="7" t="str">
        <f t="shared" si="22"/>
        <v>55829.3360</v>
      </c>
      <c r="H127" s="9">
        <f t="shared" si="23"/>
        <v>3294</v>
      </c>
      <c r="I127" s="35" t="s">
        <v>560</v>
      </c>
      <c r="J127" s="36" t="s">
        <v>561</v>
      </c>
      <c r="K127" s="35">
        <v>3294</v>
      </c>
      <c r="L127" s="35" t="s">
        <v>562</v>
      </c>
      <c r="M127" s="36" t="s">
        <v>449</v>
      </c>
      <c r="N127" s="36" t="s">
        <v>497</v>
      </c>
      <c r="O127" s="37" t="s">
        <v>498</v>
      </c>
      <c r="P127" s="38" t="s">
        <v>559</v>
      </c>
    </row>
    <row r="128" spans="1:16" ht="12.75" customHeight="1" thickBot="1" x14ac:dyDescent="0.25">
      <c r="A128" s="9" t="str">
        <f t="shared" si="18"/>
        <v>VSB 55 </v>
      </c>
      <c r="B128" s="8" t="str">
        <f t="shared" si="19"/>
        <v>I</v>
      </c>
      <c r="C128" s="9">
        <f t="shared" si="20"/>
        <v>56234.557999999997</v>
      </c>
      <c r="D128" s="7" t="str">
        <f t="shared" si="21"/>
        <v>vis</v>
      </c>
      <c r="E128" s="34">
        <f>VLOOKUP(C128,Active!C$21:E$972,3,FALSE)</f>
        <v>19883.007642607412</v>
      </c>
      <c r="F128" s="8" t="s">
        <v>192</v>
      </c>
      <c r="G128" s="7" t="str">
        <f t="shared" si="22"/>
        <v>56234.558</v>
      </c>
      <c r="H128" s="9">
        <f t="shared" si="23"/>
        <v>3695</v>
      </c>
      <c r="I128" s="35" t="s">
        <v>571</v>
      </c>
      <c r="J128" s="36" t="s">
        <v>572</v>
      </c>
      <c r="K128" s="35">
        <v>3695</v>
      </c>
      <c r="L128" s="35" t="s">
        <v>255</v>
      </c>
      <c r="M128" s="36" t="s">
        <v>289</v>
      </c>
      <c r="N128" s="36"/>
      <c r="O128" s="37" t="s">
        <v>464</v>
      </c>
      <c r="P128" s="38" t="s">
        <v>573</v>
      </c>
    </row>
    <row r="129" spans="2:6" x14ac:dyDescent="0.2">
      <c r="B129" s="8"/>
      <c r="F129" s="8"/>
    </row>
    <row r="130" spans="2:6" x14ac:dyDescent="0.2">
      <c r="B130" s="8"/>
      <c r="F130" s="8"/>
    </row>
    <row r="131" spans="2:6" x14ac:dyDescent="0.2">
      <c r="B131" s="8"/>
      <c r="F131" s="8"/>
    </row>
    <row r="132" spans="2:6" x14ac:dyDescent="0.2">
      <c r="B132" s="8"/>
      <c r="F132" s="8"/>
    </row>
    <row r="133" spans="2:6" x14ac:dyDescent="0.2">
      <c r="B133" s="8"/>
      <c r="F133" s="8"/>
    </row>
    <row r="134" spans="2:6" x14ac:dyDescent="0.2">
      <c r="B134" s="8"/>
      <c r="F134" s="8"/>
    </row>
    <row r="135" spans="2:6" x14ac:dyDescent="0.2">
      <c r="B135" s="8"/>
      <c r="F135" s="8"/>
    </row>
    <row r="136" spans="2:6" x14ac:dyDescent="0.2">
      <c r="B136" s="8"/>
      <c r="F136" s="8"/>
    </row>
    <row r="137" spans="2:6" x14ac:dyDescent="0.2">
      <c r="B137" s="8"/>
      <c r="F137" s="8"/>
    </row>
    <row r="138" spans="2:6" x14ac:dyDescent="0.2">
      <c r="B138" s="8"/>
      <c r="F138" s="8"/>
    </row>
    <row r="139" spans="2:6" x14ac:dyDescent="0.2">
      <c r="B139" s="8"/>
      <c r="F139" s="8"/>
    </row>
    <row r="140" spans="2:6" x14ac:dyDescent="0.2">
      <c r="B140" s="8"/>
      <c r="F140" s="8"/>
    </row>
    <row r="141" spans="2:6" x14ac:dyDescent="0.2">
      <c r="B141" s="8"/>
      <c r="F141" s="8"/>
    </row>
    <row r="142" spans="2:6" x14ac:dyDescent="0.2">
      <c r="B142" s="8"/>
      <c r="F142" s="8"/>
    </row>
    <row r="143" spans="2:6" x14ac:dyDescent="0.2">
      <c r="B143" s="8"/>
      <c r="F143" s="8"/>
    </row>
    <row r="144" spans="2:6" x14ac:dyDescent="0.2">
      <c r="B144" s="8"/>
      <c r="F144" s="8"/>
    </row>
    <row r="145" spans="2:6" x14ac:dyDescent="0.2">
      <c r="B145" s="8"/>
      <c r="F145" s="8"/>
    </row>
    <row r="146" spans="2:6" x14ac:dyDescent="0.2">
      <c r="B146" s="8"/>
      <c r="F146" s="8"/>
    </row>
    <row r="147" spans="2:6" x14ac:dyDescent="0.2">
      <c r="B147" s="8"/>
      <c r="F147" s="8"/>
    </row>
    <row r="148" spans="2:6" x14ac:dyDescent="0.2">
      <c r="B148" s="8"/>
      <c r="F148" s="8"/>
    </row>
    <row r="149" spans="2:6" x14ac:dyDescent="0.2">
      <c r="B149" s="8"/>
      <c r="F149" s="8"/>
    </row>
    <row r="150" spans="2:6" x14ac:dyDescent="0.2">
      <c r="B150" s="8"/>
      <c r="F150" s="8"/>
    </row>
    <row r="151" spans="2:6" x14ac:dyDescent="0.2">
      <c r="B151" s="8"/>
      <c r="F151" s="8"/>
    </row>
    <row r="152" spans="2:6" x14ac:dyDescent="0.2">
      <c r="B152" s="8"/>
      <c r="F152" s="8"/>
    </row>
    <row r="153" spans="2:6" x14ac:dyDescent="0.2">
      <c r="B153" s="8"/>
      <c r="F153" s="8"/>
    </row>
    <row r="154" spans="2:6" x14ac:dyDescent="0.2">
      <c r="B154" s="8"/>
      <c r="F154" s="8"/>
    </row>
    <row r="155" spans="2:6" x14ac:dyDescent="0.2">
      <c r="B155" s="8"/>
      <c r="F155" s="8"/>
    </row>
    <row r="156" spans="2:6" x14ac:dyDescent="0.2">
      <c r="B156" s="8"/>
      <c r="F156" s="8"/>
    </row>
    <row r="157" spans="2:6" x14ac:dyDescent="0.2">
      <c r="B157" s="8"/>
      <c r="F157" s="8"/>
    </row>
    <row r="158" spans="2:6" x14ac:dyDescent="0.2">
      <c r="B158" s="8"/>
      <c r="F158" s="8"/>
    </row>
    <row r="159" spans="2:6" x14ac:dyDescent="0.2">
      <c r="B159" s="8"/>
      <c r="F159" s="8"/>
    </row>
    <row r="160" spans="2:6" x14ac:dyDescent="0.2">
      <c r="B160" s="8"/>
      <c r="F160" s="8"/>
    </row>
    <row r="161" spans="2:6" x14ac:dyDescent="0.2">
      <c r="B161" s="8"/>
      <c r="F161" s="8"/>
    </row>
    <row r="162" spans="2:6" x14ac:dyDescent="0.2">
      <c r="B162" s="8"/>
      <c r="F162" s="8"/>
    </row>
    <row r="163" spans="2:6" x14ac:dyDescent="0.2">
      <c r="B163" s="8"/>
      <c r="F163" s="8"/>
    </row>
    <row r="164" spans="2:6" x14ac:dyDescent="0.2">
      <c r="B164" s="8"/>
      <c r="F164" s="8"/>
    </row>
    <row r="165" spans="2:6" x14ac:dyDescent="0.2">
      <c r="B165" s="8"/>
      <c r="F165" s="8"/>
    </row>
    <row r="166" spans="2:6" x14ac:dyDescent="0.2">
      <c r="B166" s="8"/>
      <c r="F166" s="8"/>
    </row>
    <row r="167" spans="2:6" x14ac:dyDescent="0.2">
      <c r="B167" s="8"/>
      <c r="F167" s="8"/>
    </row>
    <row r="168" spans="2:6" x14ac:dyDescent="0.2">
      <c r="B168" s="8"/>
      <c r="F168" s="8"/>
    </row>
    <row r="169" spans="2:6" x14ac:dyDescent="0.2">
      <c r="B169" s="8"/>
      <c r="F169" s="8"/>
    </row>
    <row r="170" spans="2:6" x14ac:dyDescent="0.2">
      <c r="B170" s="8"/>
      <c r="F170" s="8"/>
    </row>
    <row r="171" spans="2:6" x14ac:dyDescent="0.2">
      <c r="B171" s="8"/>
      <c r="F171" s="8"/>
    </row>
    <row r="172" spans="2:6" x14ac:dyDescent="0.2">
      <c r="B172" s="8"/>
      <c r="F172" s="8"/>
    </row>
    <row r="173" spans="2:6" x14ac:dyDescent="0.2">
      <c r="B173" s="8"/>
      <c r="F173" s="8"/>
    </row>
    <row r="174" spans="2:6" x14ac:dyDescent="0.2">
      <c r="B174" s="8"/>
      <c r="F174" s="8"/>
    </row>
    <row r="175" spans="2:6" x14ac:dyDescent="0.2">
      <c r="B175" s="8"/>
      <c r="F175" s="8"/>
    </row>
    <row r="176" spans="2:6" x14ac:dyDescent="0.2">
      <c r="B176" s="8"/>
      <c r="F176" s="8"/>
    </row>
    <row r="177" spans="2:6" x14ac:dyDescent="0.2">
      <c r="B177" s="8"/>
      <c r="F177" s="8"/>
    </row>
    <row r="178" spans="2:6" x14ac:dyDescent="0.2">
      <c r="B178" s="8"/>
      <c r="F178" s="8"/>
    </row>
    <row r="179" spans="2:6" x14ac:dyDescent="0.2">
      <c r="B179" s="8"/>
      <c r="F179" s="8"/>
    </row>
    <row r="180" spans="2:6" x14ac:dyDescent="0.2">
      <c r="B180" s="8"/>
      <c r="F180" s="8"/>
    </row>
    <row r="181" spans="2:6" x14ac:dyDescent="0.2">
      <c r="B181" s="8"/>
      <c r="F181" s="8"/>
    </row>
    <row r="182" spans="2:6" x14ac:dyDescent="0.2">
      <c r="B182" s="8"/>
      <c r="F182" s="8"/>
    </row>
    <row r="183" spans="2:6" x14ac:dyDescent="0.2">
      <c r="B183" s="8"/>
      <c r="F183" s="8"/>
    </row>
    <row r="184" spans="2:6" x14ac:dyDescent="0.2">
      <c r="B184" s="8"/>
      <c r="F184" s="8"/>
    </row>
    <row r="185" spans="2:6" x14ac:dyDescent="0.2">
      <c r="B185" s="8"/>
      <c r="F185" s="8"/>
    </row>
    <row r="186" spans="2:6" x14ac:dyDescent="0.2">
      <c r="B186" s="8"/>
      <c r="F186" s="8"/>
    </row>
    <row r="187" spans="2:6" x14ac:dyDescent="0.2">
      <c r="B187" s="8"/>
      <c r="F187" s="8"/>
    </row>
    <row r="188" spans="2:6" x14ac:dyDescent="0.2">
      <c r="B188" s="8"/>
      <c r="F188" s="8"/>
    </row>
    <row r="189" spans="2:6" x14ac:dyDescent="0.2">
      <c r="B189" s="8"/>
      <c r="F189" s="8"/>
    </row>
    <row r="190" spans="2:6" x14ac:dyDescent="0.2">
      <c r="B190" s="8"/>
      <c r="F190" s="8"/>
    </row>
    <row r="191" spans="2:6" x14ac:dyDescent="0.2">
      <c r="B191" s="8"/>
      <c r="F191" s="8"/>
    </row>
    <row r="192" spans="2:6" x14ac:dyDescent="0.2">
      <c r="B192" s="8"/>
      <c r="F192" s="8"/>
    </row>
    <row r="193" spans="2:6" x14ac:dyDescent="0.2">
      <c r="B193" s="8"/>
      <c r="F193" s="8"/>
    </row>
    <row r="194" spans="2:6" x14ac:dyDescent="0.2">
      <c r="B194" s="8"/>
      <c r="F194" s="8"/>
    </row>
    <row r="195" spans="2:6" x14ac:dyDescent="0.2">
      <c r="B195" s="8"/>
      <c r="F195" s="8"/>
    </row>
    <row r="196" spans="2:6" x14ac:dyDescent="0.2">
      <c r="B196" s="8"/>
      <c r="F196" s="8"/>
    </row>
    <row r="197" spans="2:6" x14ac:dyDescent="0.2">
      <c r="B197" s="8"/>
      <c r="F197" s="8"/>
    </row>
    <row r="198" spans="2:6" x14ac:dyDescent="0.2">
      <c r="B198" s="8"/>
      <c r="F198" s="8"/>
    </row>
    <row r="199" spans="2:6" x14ac:dyDescent="0.2">
      <c r="B199" s="8"/>
      <c r="F199" s="8"/>
    </row>
    <row r="200" spans="2:6" x14ac:dyDescent="0.2">
      <c r="B200" s="8"/>
      <c r="F200" s="8"/>
    </row>
    <row r="201" spans="2:6" x14ac:dyDescent="0.2">
      <c r="B201" s="8"/>
      <c r="F201" s="8"/>
    </row>
    <row r="202" spans="2:6" x14ac:dyDescent="0.2">
      <c r="B202" s="8"/>
      <c r="F202" s="8"/>
    </row>
    <row r="203" spans="2:6" x14ac:dyDescent="0.2">
      <c r="B203" s="8"/>
      <c r="F203" s="8"/>
    </row>
    <row r="204" spans="2:6" x14ac:dyDescent="0.2">
      <c r="B204" s="8"/>
      <c r="F204" s="8"/>
    </row>
    <row r="205" spans="2:6" x14ac:dyDescent="0.2">
      <c r="B205" s="8"/>
      <c r="F205" s="8"/>
    </row>
    <row r="206" spans="2:6" x14ac:dyDescent="0.2">
      <c r="B206" s="8"/>
      <c r="F206" s="8"/>
    </row>
    <row r="207" spans="2:6" x14ac:dyDescent="0.2">
      <c r="B207" s="8"/>
      <c r="F207" s="8"/>
    </row>
    <row r="208" spans="2:6" x14ac:dyDescent="0.2">
      <c r="B208" s="8"/>
      <c r="F208" s="8"/>
    </row>
    <row r="209" spans="2:6" x14ac:dyDescent="0.2">
      <c r="B209" s="8"/>
      <c r="F209" s="8"/>
    </row>
    <row r="210" spans="2:6" x14ac:dyDescent="0.2">
      <c r="B210" s="8"/>
      <c r="F210" s="8"/>
    </row>
    <row r="211" spans="2:6" x14ac:dyDescent="0.2">
      <c r="B211" s="8"/>
      <c r="F211" s="8"/>
    </row>
    <row r="212" spans="2:6" x14ac:dyDescent="0.2">
      <c r="B212" s="8"/>
      <c r="F212" s="8"/>
    </row>
    <row r="213" spans="2:6" x14ac:dyDescent="0.2">
      <c r="B213" s="8"/>
      <c r="F213" s="8"/>
    </row>
    <row r="214" spans="2:6" x14ac:dyDescent="0.2">
      <c r="B214" s="8"/>
      <c r="F214" s="8"/>
    </row>
    <row r="215" spans="2:6" x14ac:dyDescent="0.2">
      <c r="B215" s="8"/>
      <c r="F215" s="8"/>
    </row>
    <row r="216" spans="2:6" x14ac:dyDescent="0.2">
      <c r="B216" s="8"/>
      <c r="F216" s="8"/>
    </row>
    <row r="217" spans="2:6" x14ac:dyDescent="0.2">
      <c r="B217" s="8"/>
      <c r="F217" s="8"/>
    </row>
    <row r="218" spans="2:6" x14ac:dyDescent="0.2">
      <c r="B218" s="8"/>
      <c r="F218" s="8"/>
    </row>
    <row r="219" spans="2:6" x14ac:dyDescent="0.2">
      <c r="B219" s="8"/>
      <c r="F219" s="8"/>
    </row>
    <row r="220" spans="2:6" x14ac:dyDescent="0.2">
      <c r="B220" s="8"/>
      <c r="F220" s="8"/>
    </row>
    <row r="221" spans="2:6" x14ac:dyDescent="0.2">
      <c r="B221" s="8"/>
      <c r="F221" s="8"/>
    </row>
    <row r="222" spans="2:6" x14ac:dyDescent="0.2">
      <c r="B222" s="8"/>
      <c r="F222" s="8"/>
    </row>
    <row r="223" spans="2:6" x14ac:dyDescent="0.2">
      <c r="B223" s="8"/>
      <c r="F223" s="8"/>
    </row>
    <row r="224" spans="2:6" x14ac:dyDescent="0.2">
      <c r="B224" s="8"/>
      <c r="F224" s="8"/>
    </row>
    <row r="225" spans="2:6" x14ac:dyDescent="0.2">
      <c r="B225" s="8"/>
      <c r="F225" s="8"/>
    </row>
    <row r="226" spans="2:6" x14ac:dyDescent="0.2">
      <c r="B226" s="8"/>
      <c r="F226" s="8"/>
    </row>
    <row r="227" spans="2:6" x14ac:dyDescent="0.2">
      <c r="B227" s="8"/>
      <c r="F227" s="8"/>
    </row>
    <row r="228" spans="2:6" x14ac:dyDescent="0.2">
      <c r="B228" s="8"/>
      <c r="F228" s="8"/>
    </row>
    <row r="229" spans="2:6" x14ac:dyDescent="0.2">
      <c r="B229" s="8"/>
      <c r="F229" s="8"/>
    </row>
    <row r="230" spans="2:6" x14ac:dyDescent="0.2">
      <c r="B230" s="8"/>
      <c r="F230" s="8"/>
    </row>
    <row r="231" spans="2:6" x14ac:dyDescent="0.2">
      <c r="B231" s="8"/>
      <c r="F231" s="8"/>
    </row>
    <row r="232" spans="2:6" x14ac:dyDescent="0.2">
      <c r="B232" s="8"/>
      <c r="F232" s="8"/>
    </row>
    <row r="233" spans="2:6" x14ac:dyDescent="0.2">
      <c r="B233" s="8"/>
      <c r="F233" s="8"/>
    </row>
    <row r="234" spans="2:6" x14ac:dyDescent="0.2">
      <c r="B234" s="8"/>
      <c r="F234" s="8"/>
    </row>
    <row r="235" spans="2:6" x14ac:dyDescent="0.2">
      <c r="B235" s="8"/>
      <c r="F235" s="8"/>
    </row>
    <row r="236" spans="2:6" x14ac:dyDescent="0.2">
      <c r="B236" s="8"/>
      <c r="F236" s="8"/>
    </row>
    <row r="237" spans="2:6" x14ac:dyDescent="0.2">
      <c r="B237" s="8"/>
      <c r="F237" s="8"/>
    </row>
    <row r="238" spans="2:6" x14ac:dyDescent="0.2">
      <c r="B238" s="8"/>
      <c r="F238" s="8"/>
    </row>
    <row r="239" spans="2:6" x14ac:dyDescent="0.2">
      <c r="B239" s="8"/>
      <c r="F239" s="8"/>
    </row>
    <row r="240" spans="2:6" x14ac:dyDescent="0.2">
      <c r="B240" s="8"/>
      <c r="F240" s="8"/>
    </row>
    <row r="241" spans="2:6" x14ac:dyDescent="0.2">
      <c r="B241" s="8"/>
      <c r="F241" s="8"/>
    </row>
    <row r="242" spans="2:6" x14ac:dyDescent="0.2">
      <c r="B242" s="8"/>
      <c r="F242" s="8"/>
    </row>
    <row r="243" spans="2:6" x14ac:dyDescent="0.2">
      <c r="B243" s="8"/>
      <c r="F243" s="8"/>
    </row>
    <row r="244" spans="2:6" x14ac:dyDescent="0.2">
      <c r="B244" s="8"/>
      <c r="F244" s="8"/>
    </row>
    <row r="245" spans="2:6" x14ac:dyDescent="0.2">
      <c r="B245" s="8"/>
      <c r="F245" s="8"/>
    </row>
    <row r="246" spans="2:6" x14ac:dyDescent="0.2">
      <c r="B246" s="8"/>
      <c r="F246" s="8"/>
    </row>
    <row r="247" spans="2:6" x14ac:dyDescent="0.2">
      <c r="B247" s="8"/>
      <c r="F247" s="8"/>
    </row>
    <row r="248" spans="2:6" x14ac:dyDescent="0.2">
      <c r="B248" s="8"/>
      <c r="F248" s="8"/>
    </row>
    <row r="249" spans="2:6" x14ac:dyDescent="0.2">
      <c r="B249" s="8"/>
      <c r="F249" s="8"/>
    </row>
    <row r="250" spans="2:6" x14ac:dyDescent="0.2">
      <c r="B250" s="8"/>
      <c r="F250" s="8"/>
    </row>
    <row r="251" spans="2:6" x14ac:dyDescent="0.2">
      <c r="B251" s="8"/>
      <c r="F251" s="8"/>
    </row>
    <row r="252" spans="2:6" x14ac:dyDescent="0.2">
      <c r="B252" s="8"/>
      <c r="F252" s="8"/>
    </row>
    <row r="253" spans="2:6" x14ac:dyDescent="0.2">
      <c r="B253" s="8"/>
      <c r="F253" s="8"/>
    </row>
    <row r="254" spans="2:6" x14ac:dyDescent="0.2">
      <c r="B254" s="8"/>
      <c r="F254" s="8"/>
    </row>
    <row r="255" spans="2:6" x14ac:dyDescent="0.2">
      <c r="B255" s="8"/>
      <c r="F255" s="8"/>
    </row>
    <row r="256" spans="2:6" x14ac:dyDescent="0.2">
      <c r="B256" s="8"/>
      <c r="F256" s="8"/>
    </row>
    <row r="257" spans="2:6" x14ac:dyDescent="0.2">
      <c r="B257" s="8"/>
      <c r="F257" s="8"/>
    </row>
    <row r="258" spans="2:6" x14ac:dyDescent="0.2">
      <c r="B258" s="8"/>
      <c r="F258" s="8"/>
    </row>
    <row r="259" spans="2:6" x14ac:dyDescent="0.2">
      <c r="B259" s="8"/>
      <c r="F259" s="8"/>
    </row>
    <row r="260" spans="2:6" x14ac:dyDescent="0.2">
      <c r="B260" s="8"/>
      <c r="F260" s="8"/>
    </row>
    <row r="261" spans="2:6" x14ac:dyDescent="0.2">
      <c r="B261" s="8"/>
      <c r="F261" s="8"/>
    </row>
    <row r="262" spans="2:6" x14ac:dyDescent="0.2">
      <c r="B262" s="8"/>
      <c r="F262" s="8"/>
    </row>
    <row r="263" spans="2:6" x14ac:dyDescent="0.2">
      <c r="B263" s="8"/>
      <c r="F263" s="8"/>
    </row>
    <row r="264" spans="2:6" x14ac:dyDescent="0.2">
      <c r="B264" s="8"/>
      <c r="F264" s="8"/>
    </row>
    <row r="265" spans="2:6" x14ac:dyDescent="0.2">
      <c r="B265" s="8"/>
      <c r="F265" s="8"/>
    </row>
    <row r="266" spans="2:6" x14ac:dyDescent="0.2">
      <c r="B266" s="8"/>
      <c r="F266" s="8"/>
    </row>
    <row r="267" spans="2:6" x14ac:dyDescent="0.2">
      <c r="B267" s="8"/>
      <c r="F267" s="8"/>
    </row>
    <row r="268" spans="2:6" x14ac:dyDescent="0.2">
      <c r="B268" s="8"/>
      <c r="F268" s="8"/>
    </row>
    <row r="269" spans="2:6" x14ac:dyDescent="0.2">
      <c r="B269" s="8"/>
      <c r="F269" s="8"/>
    </row>
    <row r="270" spans="2:6" x14ac:dyDescent="0.2">
      <c r="B270" s="8"/>
      <c r="F270" s="8"/>
    </row>
    <row r="271" spans="2:6" x14ac:dyDescent="0.2">
      <c r="B271" s="8"/>
      <c r="F271" s="8"/>
    </row>
    <row r="272" spans="2:6" x14ac:dyDescent="0.2">
      <c r="B272" s="8"/>
      <c r="F272" s="8"/>
    </row>
    <row r="273" spans="2:6" x14ac:dyDescent="0.2">
      <c r="B273" s="8"/>
      <c r="F273" s="8"/>
    </row>
    <row r="274" spans="2:6" x14ac:dyDescent="0.2">
      <c r="B274" s="8"/>
      <c r="F274" s="8"/>
    </row>
    <row r="275" spans="2:6" x14ac:dyDescent="0.2">
      <c r="B275" s="8"/>
      <c r="F275" s="8"/>
    </row>
    <row r="276" spans="2:6" x14ac:dyDescent="0.2">
      <c r="B276" s="8"/>
      <c r="F276" s="8"/>
    </row>
    <row r="277" spans="2:6" x14ac:dyDescent="0.2">
      <c r="B277" s="8"/>
      <c r="F277" s="8"/>
    </row>
    <row r="278" spans="2:6" x14ac:dyDescent="0.2">
      <c r="B278" s="8"/>
      <c r="F278" s="8"/>
    </row>
    <row r="279" spans="2:6" x14ac:dyDescent="0.2">
      <c r="B279" s="8"/>
      <c r="F279" s="8"/>
    </row>
    <row r="280" spans="2:6" x14ac:dyDescent="0.2">
      <c r="B280" s="8"/>
      <c r="F280" s="8"/>
    </row>
    <row r="281" spans="2:6" x14ac:dyDescent="0.2">
      <c r="B281" s="8"/>
      <c r="F281" s="8"/>
    </row>
    <row r="282" spans="2:6" x14ac:dyDescent="0.2">
      <c r="B282" s="8"/>
      <c r="F282" s="8"/>
    </row>
    <row r="283" spans="2:6" x14ac:dyDescent="0.2">
      <c r="B283" s="8"/>
      <c r="F283" s="8"/>
    </row>
    <row r="284" spans="2:6" x14ac:dyDescent="0.2">
      <c r="B284" s="8"/>
      <c r="F284" s="8"/>
    </row>
    <row r="285" spans="2:6" x14ac:dyDescent="0.2">
      <c r="B285" s="8"/>
      <c r="F285" s="8"/>
    </row>
    <row r="286" spans="2:6" x14ac:dyDescent="0.2">
      <c r="B286" s="8"/>
      <c r="F286" s="8"/>
    </row>
    <row r="287" spans="2:6" x14ac:dyDescent="0.2">
      <c r="B287" s="8"/>
      <c r="F287" s="8"/>
    </row>
    <row r="288" spans="2:6" x14ac:dyDescent="0.2">
      <c r="B288" s="8"/>
      <c r="F288" s="8"/>
    </row>
    <row r="289" spans="2:6" x14ac:dyDescent="0.2">
      <c r="B289" s="8"/>
      <c r="F289" s="8"/>
    </row>
    <row r="290" spans="2:6" x14ac:dyDescent="0.2">
      <c r="B290" s="8"/>
      <c r="F290" s="8"/>
    </row>
    <row r="291" spans="2:6" x14ac:dyDescent="0.2">
      <c r="B291" s="8"/>
      <c r="F291" s="8"/>
    </row>
    <row r="292" spans="2:6" x14ac:dyDescent="0.2">
      <c r="B292" s="8"/>
      <c r="F292" s="8"/>
    </row>
    <row r="293" spans="2:6" x14ac:dyDescent="0.2">
      <c r="B293" s="8"/>
      <c r="F293" s="8"/>
    </row>
    <row r="294" spans="2:6" x14ac:dyDescent="0.2">
      <c r="B294" s="8"/>
      <c r="F294" s="8"/>
    </row>
    <row r="295" spans="2:6" x14ac:dyDescent="0.2">
      <c r="B295" s="8"/>
      <c r="F295" s="8"/>
    </row>
    <row r="296" spans="2:6" x14ac:dyDescent="0.2">
      <c r="B296" s="8"/>
      <c r="F296" s="8"/>
    </row>
    <row r="297" spans="2:6" x14ac:dyDescent="0.2">
      <c r="B297" s="8"/>
      <c r="F297" s="8"/>
    </row>
    <row r="298" spans="2:6" x14ac:dyDescent="0.2">
      <c r="B298" s="8"/>
      <c r="F298" s="8"/>
    </row>
    <row r="299" spans="2:6" x14ac:dyDescent="0.2">
      <c r="B299" s="8"/>
      <c r="F299" s="8"/>
    </row>
    <row r="300" spans="2:6" x14ac:dyDescent="0.2">
      <c r="B300" s="8"/>
      <c r="F300" s="8"/>
    </row>
    <row r="301" spans="2:6" x14ac:dyDescent="0.2">
      <c r="B301" s="8"/>
      <c r="F301" s="8"/>
    </row>
    <row r="302" spans="2:6" x14ac:dyDescent="0.2">
      <c r="B302" s="8"/>
      <c r="F302" s="8"/>
    </row>
    <row r="303" spans="2:6" x14ac:dyDescent="0.2">
      <c r="B303" s="8"/>
      <c r="F303" s="8"/>
    </row>
    <row r="304" spans="2:6" x14ac:dyDescent="0.2">
      <c r="B304" s="8"/>
      <c r="F304" s="8"/>
    </row>
    <row r="305" spans="2:6" x14ac:dyDescent="0.2">
      <c r="B305" s="8"/>
      <c r="F305" s="8"/>
    </row>
    <row r="306" spans="2:6" x14ac:dyDescent="0.2">
      <c r="B306" s="8"/>
      <c r="F306" s="8"/>
    </row>
    <row r="307" spans="2:6" x14ac:dyDescent="0.2">
      <c r="B307" s="8"/>
      <c r="F307" s="8"/>
    </row>
    <row r="308" spans="2:6" x14ac:dyDescent="0.2">
      <c r="B308" s="8"/>
      <c r="F308" s="8"/>
    </row>
    <row r="309" spans="2:6" x14ac:dyDescent="0.2">
      <c r="B309" s="8"/>
      <c r="F309" s="8"/>
    </row>
    <row r="310" spans="2:6" x14ac:dyDescent="0.2">
      <c r="B310" s="8"/>
      <c r="F310" s="8"/>
    </row>
    <row r="311" spans="2:6" x14ac:dyDescent="0.2">
      <c r="B311" s="8"/>
      <c r="F311" s="8"/>
    </row>
    <row r="312" spans="2:6" x14ac:dyDescent="0.2">
      <c r="B312" s="8"/>
      <c r="F312" s="8"/>
    </row>
    <row r="313" spans="2:6" x14ac:dyDescent="0.2">
      <c r="B313" s="8"/>
      <c r="F313" s="8"/>
    </row>
    <row r="314" spans="2:6" x14ac:dyDescent="0.2">
      <c r="B314" s="8"/>
      <c r="F314" s="8"/>
    </row>
    <row r="315" spans="2:6" x14ac:dyDescent="0.2">
      <c r="B315" s="8"/>
      <c r="F315" s="8"/>
    </row>
    <row r="316" spans="2:6" x14ac:dyDescent="0.2">
      <c r="B316" s="8"/>
      <c r="F316" s="8"/>
    </row>
    <row r="317" spans="2:6" x14ac:dyDescent="0.2">
      <c r="B317" s="8"/>
      <c r="F317" s="8"/>
    </row>
    <row r="318" spans="2:6" x14ac:dyDescent="0.2">
      <c r="B318" s="8"/>
      <c r="F318" s="8"/>
    </row>
    <row r="319" spans="2:6" x14ac:dyDescent="0.2">
      <c r="B319" s="8"/>
      <c r="F319" s="8"/>
    </row>
    <row r="320" spans="2:6" x14ac:dyDescent="0.2">
      <c r="B320" s="8"/>
      <c r="F320" s="8"/>
    </row>
    <row r="321" spans="2:6" x14ac:dyDescent="0.2">
      <c r="B321" s="8"/>
      <c r="F321" s="8"/>
    </row>
    <row r="322" spans="2:6" x14ac:dyDescent="0.2">
      <c r="B322" s="8"/>
      <c r="F322" s="8"/>
    </row>
    <row r="323" spans="2:6" x14ac:dyDescent="0.2">
      <c r="B323" s="8"/>
      <c r="F323" s="8"/>
    </row>
    <row r="324" spans="2:6" x14ac:dyDescent="0.2">
      <c r="B324" s="8"/>
      <c r="F324" s="8"/>
    </row>
    <row r="325" spans="2:6" x14ac:dyDescent="0.2">
      <c r="B325" s="8"/>
      <c r="F325" s="8"/>
    </row>
    <row r="326" spans="2:6" x14ac:dyDescent="0.2">
      <c r="B326" s="8"/>
      <c r="F326" s="8"/>
    </row>
    <row r="327" spans="2:6" x14ac:dyDescent="0.2">
      <c r="B327" s="8"/>
      <c r="F327" s="8"/>
    </row>
    <row r="328" spans="2:6" x14ac:dyDescent="0.2">
      <c r="B328" s="8"/>
      <c r="F328" s="8"/>
    </row>
    <row r="329" spans="2:6" x14ac:dyDescent="0.2">
      <c r="B329" s="8"/>
      <c r="F329" s="8"/>
    </row>
    <row r="330" spans="2:6" x14ac:dyDescent="0.2">
      <c r="B330" s="8"/>
      <c r="F330" s="8"/>
    </row>
    <row r="331" spans="2:6" x14ac:dyDescent="0.2">
      <c r="B331" s="8"/>
      <c r="F331" s="8"/>
    </row>
    <row r="332" spans="2:6" x14ac:dyDescent="0.2">
      <c r="B332" s="8"/>
      <c r="F332" s="8"/>
    </row>
    <row r="333" spans="2:6" x14ac:dyDescent="0.2">
      <c r="B333" s="8"/>
      <c r="F333" s="8"/>
    </row>
    <row r="334" spans="2:6" x14ac:dyDescent="0.2">
      <c r="B334" s="8"/>
      <c r="F334" s="8"/>
    </row>
    <row r="335" spans="2:6" x14ac:dyDescent="0.2">
      <c r="B335" s="8"/>
      <c r="F335" s="8"/>
    </row>
    <row r="336" spans="2:6" x14ac:dyDescent="0.2">
      <c r="B336" s="8"/>
      <c r="F336" s="8"/>
    </row>
    <row r="337" spans="2:6" x14ac:dyDescent="0.2">
      <c r="B337" s="8"/>
      <c r="F337" s="8"/>
    </row>
    <row r="338" spans="2:6" x14ac:dyDescent="0.2">
      <c r="B338" s="8"/>
      <c r="F338" s="8"/>
    </row>
    <row r="339" spans="2:6" x14ac:dyDescent="0.2">
      <c r="B339" s="8"/>
      <c r="F339" s="8"/>
    </row>
    <row r="340" spans="2:6" x14ac:dyDescent="0.2">
      <c r="B340" s="8"/>
      <c r="F340" s="8"/>
    </row>
    <row r="341" spans="2:6" x14ac:dyDescent="0.2">
      <c r="B341" s="8"/>
      <c r="F341" s="8"/>
    </row>
    <row r="342" spans="2:6" x14ac:dyDescent="0.2">
      <c r="B342" s="8"/>
      <c r="F342" s="8"/>
    </row>
    <row r="343" spans="2:6" x14ac:dyDescent="0.2">
      <c r="B343" s="8"/>
      <c r="F343" s="8"/>
    </row>
    <row r="344" spans="2:6" x14ac:dyDescent="0.2">
      <c r="B344" s="8"/>
      <c r="F344" s="8"/>
    </row>
    <row r="345" spans="2:6" x14ac:dyDescent="0.2">
      <c r="B345" s="8"/>
      <c r="F345" s="8"/>
    </row>
    <row r="346" spans="2:6" x14ac:dyDescent="0.2">
      <c r="B346" s="8"/>
      <c r="F346" s="8"/>
    </row>
    <row r="347" spans="2:6" x14ac:dyDescent="0.2">
      <c r="B347" s="8"/>
      <c r="F347" s="8"/>
    </row>
    <row r="348" spans="2:6" x14ac:dyDescent="0.2">
      <c r="B348" s="8"/>
      <c r="F348" s="8"/>
    </row>
    <row r="349" spans="2:6" x14ac:dyDescent="0.2">
      <c r="B349" s="8"/>
      <c r="F349" s="8"/>
    </row>
    <row r="350" spans="2:6" x14ac:dyDescent="0.2">
      <c r="B350" s="8"/>
      <c r="F350" s="8"/>
    </row>
    <row r="351" spans="2:6" x14ac:dyDescent="0.2">
      <c r="B351" s="8"/>
      <c r="F351" s="8"/>
    </row>
    <row r="352" spans="2:6" x14ac:dyDescent="0.2">
      <c r="B352" s="8"/>
      <c r="F352" s="8"/>
    </row>
    <row r="353" spans="2:6" x14ac:dyDescent="0.2">
      <c r="B353" s="8"/>
      <c r="F353" s="8"/>
    </row>
    <row r="354" spans="2:6" x14ac:dyDescent="0.2">
      <c r="B354" s="8"/>
      <c r="F354" s="8"/>
    </row>
    <row r="355" spans="2:6" x14ac:dyDescent="0.2">
      <c r="B355" s="8"/>
      <c r="F355" s="8"/>
    </row>
    <row r="356" spans="2:6" x14ac:dyDescent="0.2">
      <c r="B356" s="8"/>
      <c r="F356" s="8"/>
    </row>
    <row r="357" spans="2:6" x14ac:dyDescent="0.2">
      <c r="B357" s="8"/>
      <c r="F357" s="8"/>
    </row>
    <row r="358" spans="2:6" x14ac:dyDescent="0.2">
      <c r="B358" s="8"/>
      <c r="F358" s="8"/>
    </row>
    <row r="359" spans="2:6" x14ac:dyDescent="0.2">
      <c r="B359" s="8"/>
      <c r="F359" s="8"/>
    </row>
    <row r="360" spans="2:6" x14ac:dyDescent="0.2">
      <c r="B360" s="8"/>
      <c r="F360" s="8"/>
    </row>
    <row r="361" spans="2:6" x14ac:dyDescent="0.2">
      <c r="B361" s="8"/>
      <c r="F361" s="8"/>
    </row>
    <row r="362" spans="2:6" x14ac:dyDescent="0.2">
      <c r="B362" s="8"/>
      <c r="F362" s="8"/>
    </row>
    <row r="363" spans="2:6" x14ac:dyDescent="0.2">
      <c r="B363" s="8"/>
      <c r="F363" s="8"/>
    </row>
    <row r="364" spans="2:6" x14ac:dyDescent="0.2">
      <c r="B364" s="8"/>
      <c r="F364" s="8"/>
    </row>
    <row r="365" spans="2:6" x14ac:dyDescent="0.2">
      <c r="B365" s="8"/>
      <c r="F365" s="8"/>
    </row>
    <row r="366" spans="2:6" x14ac:dyDescent="0.2">
      <c r="B366" s="8"/>
      <c r="F366" s="8"/>
    </row>
    <row r="367" spans="2:6" x14ac:dyDescent="0.2">
      <c r="B367" s="8"/>
      <c r="F367" s="8"/>
    </row>
    <row r="368" spans="2:6" x14ac:dyDescent="0.2">
      <c r="B368" s="8"/>
      <c r="F368" s="8"/>
    </row>
    <row r="369" spans="2:6" x14ac:dyDescent="0.2">
      <c r="B369" s="8"/>
      <c r="F369" s="8"/>
    </row>
    <row r="370" spans="2:6" x14ac:dyDescent="0.2">
      <c r="B370" s="8"/>
      <c r="F370" s="8"/>
    </row>
    <row r="371" spans="2:6" x14ac:dyDescent="0.2">
      <c r="B371" s="8"/>
      <c r="F371" s="8"/>
    </row>
    <row r="372" spans="2:6" x14ac:dyDescent="0.2">
      <c r="B372" s="8"/>
      <c r="F372" s="8"/>
    </row>
    <row r="373" spans="2:6" x14ac:dyDescent="0.2">
      <c r="B373" s="8"/>
      <c r="F373" s="8"/>
    </row>
    <row r="374" spans="2:6" x14ac:dyDescent="0.2">
      <c r="B374" s="8"/>
      <c r="F374" s="8"/>
    </row>
    <row r="375" spans="2:6" x14ac:dyDescent="0.2">
      <c r="B375" s="8"/>
      <c r="F375" s="8"/>
    </row>
    <row r="376" spans="2:6" x14ac:dyDescent="0.2">
      <c r="B376" s="8"/>
      <c r="F376" s="8"/>
    </row>
    <row r="377" spans="2:6" x14ac:dyDescent="0.2">
      <c r="B377" s="8"/>
      <c r="F377" s="8"/>
    </row>
    <row r="378" spans="2:6" x14ac:dyDescent="0.2">
      <c r="B378" s="8"/>
      <c r="F378" s="8"/>
    </row>
    <row r="379" spans="2:6" x14ac:dyDescent="0.2">
      <c r="B379" s="8"/>
      <c r="F379" s="8"/>
    </row>
    <row r="380" spans="2:6" x14ac:dyDescent="0.2">
      <c r="B380" s="8"/>
      <c r="F380" s="8"/>
    </row>
    <row r="381" spans="2:6" x14ac:dyDescent="0.2">
      <c r="B381" s="8"/>
      <c r="F381" s="8"/>
    </row>
    <row r="382" spans="2:6" x14ac:dyDescent="0.2">
      <c r="B382" s="8"/>
      <c r="F382" s="8"/>
    </row>
    <row r="383" spans="2:6" x14ac:dyDescent="0.2">
      <c r="B383" s="8"/>
      <c r="F383" s="8"/>
    </row>
    <row r="384" spans="2:6" x14ac:dyDescent="0.2">
      <c r="B384" s="8"/>
      <c r="F384" s="8"/>
    </row>
    <row r="385" spans="2:6" x14ac:dyDescent="0.2">
      <c r="B385" s="8"/>
      <c r="F385" s="8"/>
    </row>
    <row r="386" spans="2:6" x14ac:dyDescent="0.2">
      <c r="B386" s="8"/>
      <c r="F386" s="8"/>
    </row>
    <row r="387" spans="2:6" x14ac:dyDescent="0.2">
      <c r="B387" s="8"/>
      <c r="F387" s="8"/>
    </row>
    <row r="388" spans="2:6" x14ac:dyDescent="0.2">
      <c r="B388" s="8"/>
      <c r="F388" s="8"/>
    </row>
    <row r="389" spans="2:6" x14ac:dyDescent="0.2">
      <c r="B389" s="8"/>
      <c r="F389" s="8"/>
    </row>
    <row r="390" spans="2:6" x14ac:dyDescent="0.2">
      <c r="B390" s="8"/>
      <c r="F390" s="8"/>
    </row>
    <row r="391" spans="2:6" x14ac:dyDescent="0.2">
      <c r="B391" s="8"/>
      <c r="F391" s="8"/>
    </row>
    <row r="392" spans="2:6" x14ac:dyDescent="0.2">
      <c r="B392" s="8"/>
      <c r="F392" s="8"/>
    </row>
    <row r="393" spans="2:6" x14ac:dyDescent="0.2">
      <c r="B393" s="8"/>
      <c r="F393" s="8"/>
    </row>
    <row r="394" spans="2:6" x14ac:dyDescent="0.2">
      <c r="B394" s="8"/>
      <c r="F394" s="8"/>
    </row>
    <row r="395" spans="2:6" x14ac:dyDescent="0.2">
      <c r="B395" s="8"/>
      <c r="F395" s="8"/>
    </row>
    <row r="396" spans="2:6" x14ac:dyDescent="0.2">
      <c r="B396" s="8"/>
      <c r="F396" s="8"/>
    </row>
    <row r="397" spans="2:6" x14ac:dyDescent="0.2">
      <c r="B397" s="8"/>
      <c r="F397" s="8"/>
    </row>
    <row r="398" spans="2:6" x14ac:dyDescent="0.2">
      <c r="B398" s="8"/>
      <c r="F398" s="8"/>
    </row>
    <row r="399" spans="2:6" x14ac:dyDescent="0.2">
      <c r="B399" s="8"/>
      <c r="F399" s="8"/>
    </row>
    <row r="400" spans="2:6" x14ac:dyDescent="0.2">
      <c r="B400" s="8"/>
      <c r="F400" s="8"/>
    </row>
    <row r="401" spans="2:6" x14ac:dyDescent="0.2">
      <c r="B401" s="8"/>
      <c r="F401" s="8"/>
    </row>
    <row r="402" spans="2:6" x14ac:dyDescent="0.2">
      <c r="B402" s="8"/>
      <c r="F402" s="8"/>
    </row>
    <row r="403" spans="2:6" x14ac:dyDescent="0.2">
      <c r="B403" s="8"/>
      <c r="F403" s="8"/>
    </row>
    <row r="404" spans="2:6" x14ac:dyDescent="0.2">
      <c r="B404" s="8"/>
      <c r="F404" s="8"/>
    </row>
    <row r="405" spans="2:6" x14ac:dyDescent="0.2">
      <c r="B405" s="8"/>
      <c r="F405" s="8"/>
    </row>
    <row r="406" spans="2:6" x14ac:dyDescent="0.2">
      <c r="B406" s="8"/>
      <c r="F406" s="8"/>
    </row>
    <row r="407" spans="2:6" x14ac:dyDescent="0.2">
      <c r="B407" s="8"/>
      <c r="F407" s="8"/>
    </row>
    <row r="408" spans="2:6" x14ac:dyDescent="0.2">
      <c r="B408" s="8"/>
      <c r="F408" s="8"/>
    </row>
    <row r="409" spans="2:6" x14ac:dyDescent="0.2">
      <c r="B409" s="8"/>
      <c r="F409" s="8"/>
    </row>
    <row r="410" spans="2:6" x14ac:dyDescent="0.2">
      <c r="B410" s="8"/>
      <c r="F410" s="8"/>
    </row>
    <row r="411" spans="2:6" x14ac:dyDescent="0.2">
      <c r="B411" s="8"/>
      <c r="F411" s="8"/>
    </row>
    <row r="412" spans="2:6" x14ac:dyDescent="0.2">
      <c r="B412" s="8"/>
      <c r="F412" s="8"/>
    </row>
    <row r="413" spans="2:6" x14ac:dyDescent="0.2">
      <c r="B413" s="8"/>
      <c r="F413" s="8"/>
    </row>
    <row r="414" spans="2:6" x14ac:dyDescent="0.2">
      <c r="B414" s="8"/>
      <c r="F414" s="8"/>
    </row>
    <row r="415" spans="2:6" x14ac:dyDescent="0.2">
      <c r="B415" s="8"/>
      <c r="F415" s="8"/>
    </row>
    <row r="416" spans="2:6" x14ac:dyDescent="0.2">
      <c r="B416" s="8"/>
      <c r="F416" s="8"/>
    </row>
    <row r="417" spans="2:6" x14ac:dyDescent="0.2">
      <c r="B417" s="8"/>
      <c r="F417" s="8"/>
    </row>
    <row r="418" spans="2:6" x14ac:dyDescent="0.2">
      <c r="B418" s="8"/>
      <c r="F418" s="8"/>
    </row>
    <row r="419" spans="2:6" x14ac:dyDescent="0.2">
      <c r="B419" s="8"/>
      <c r="F419" s="8"/>
    </row>
    <row r="420" spans="2:6" x14ac:dyDescent="0.2">
      <c r="B420" s="8"/>
      <c r="F420" s="8"/>
    </row>
    <row r="421" spans="2:6" x14ac:dyDescent="0.2">
      <c r="B421" s="8"/>
      <c r="F421" s="8"/>
    </row>
    <row r="422" spans="2:6" x14ac:dyDescent="0.2">
      <c r="B422" s="8"/>
      <c r="F422" s="8"/>
    </row>
    <row r="423" spans="2:6" x14ac:dyDescent="0.2">
      <c r="B423" s="8"/>
      <c r="F423" s="8"/>
    </row>
    <row r="424" spans="2:6" x14ac:dyDescent="0.2">
      <c r="B424" s="8"/>
      <c r="F424" s="8"/>
    </row>
    <row r="425" spans="2:6" x14ac:dyDescent="0.2">
      <c r="B425" s="8"/>
      <c r="F425" s="8"/>
    </row>
    <row r="426" spans="2:6" x14ac:dyDescent="0.2">
      <c r="B426" s="8"/>
      <c r="F426" s="8"/>
    </row>
    <row r="427" spans="2:6" x14ac:dyDescent="0.2">
      <c r="B427" s="8"/>
      <c r="F427" s="8"/>
    </row>
    <row r="428" spans="2:6" x14ac:dyDescent="0.2">
      <c r="B428" s="8"/>
      <c r="F428" s="8"/>
    </row>
    <row r="429" spans="2:6" x14ac:dyDescent="0.2">
      <c r="B429" s="8"/>
      <c r="F429" s="8"/>
    </row>
    <row r="430" spans="2:6" x14ac:dyDescent="0.2">
      <c r="B430" s="8"/>
      <c r="F430" s="8"/>
    </row>
    <row r="431" spans="2:6" x14ac:dyDescent="0.2">
      <c r="B431" s="8"/>
      <c r="F431" s="8"/>
    </row>
    <row r="432" spans="2:6" x14ac:dyDescent="0.2">
      <c r="B432" s="8"/>
      <c r="F432" s="8"/>
    </row>
    <row r="433" spans="2:6" x14ac:dyDescent="0.2">
      <c r="B433" s="8"/>
      <c r="F433" s="8"/>
    </row>
    <row r="434" spans="2:6" x14ac:dyDescent="0.2">
      <c r="B434" s="8"/>
      <c r="F434" s="8"/>
    </row>
    <row r="435" spans="2:6" x14ac:dyDescent="0.2">
      <c r="B435" s="8"/>
      <c r="F435" s="8"/>
    </row>
    <row r="436" spans="2:6" x14ac:dyDescent="0.2">
      <c r="B436" s="8"/>
      <c r="F436" s="8"/>
    </row>
    <row r="437" spans="2:6" x14ac:dyDescent="0.2">
      <c r="B437" s="8"/>
      <c r="F437" s="8"/>
    </row>
    <row r="438" spans="2:6" x14ac:dyDescent="0.2">
      <c r="B438" s="8"/>
      <c r="F438" s="8"/>
    </row>
    <row r="439" spans="2:6" x14ac:dyDescent="0.2">
      <c r="B439" s="8"/>
      <c r="F439" s="8"/>
    </row>
    <row r="440" spans="2:6" x14ac:dyDescent="0.2">
      <c r="B440" s="8"/>
      <c r="F440" s="8"/>
    </row>
    <row r="441" spans="2:6" x14ac:dyDescent="0.2">
      <c r="B441" s="8"/>
      <c r="F441" s="8"/>
    </row>
    <row r="442" spans="2:6" x14ac:dyDescent="0.2">
      <c r="B442" s="8"/>
      <c r="F442" s="8"/>
    </row>
    <row r="443" spans="2:6" x14ac:dyDescent="0.2">
      <c r="B443" s="8"/>
      <c r="F443" s="8"/>
    </row>
    <row r="444" spans="2:6" x14ac:dyDescent="0.2">
      <c r="B444" s="8"/>
      <c r="F444" s="8"/>
    </row>
    <row r="445" spans="2:6" x14ac:dyDescent="0.2">
      <c r="B445" s="8"/>
      <c r="F445" s="8"/>
    </row>
    <row r="446" spans="2:6" x14ac:dyDescent="0.2">
      <c r="B446" s="8"/>
      <c r="F446" s="8"/>
    </row>
    <row r="447" spans="2:6" x14ac:dyDescent="0.2">
      <c r="B447" s="8"/>
      <c r="F447" s="8"/>
    </row>
    <row r="448" spans="2:6" x14ac:dyDescent="0.2">
      <c r="B448" s="8"/>
      <c r="F448" s="8"/>
    </row>
    <row r="449" spans="2:6" x14ac:dyDescent="0.2">
      <c r="B449" s="8"/>
      <c r="F449" s="8"/>
    </row>
    <row r="450" spans="2:6" x14ac:dyDescent="0.2">
      <c r="B450" s="8"/>
      <c r="F450" s="8"/>
    </row>
    <row r="451" spans="2:6" x14ac:dyDescent="0.2">
      <c r="B451" s="8"/>
      <c r="F451" s="8"/>
    </row>
    <row r="452" spans="2:6" x14ac:dyDescent="0.2">
      <c r="B452" s="8"/>
      <c r="F452" s="8"/>
    </row>
    <row r="453" spans="2:6" x14ac:dyDescent="0.2">
      <c r="B453" s="8"/>
      <c r="F453" s="8"/>
    </row>
    <row r="454" spans="2:6" x14ac:dyDescent="0.2">
      <c r="B454" s="8"/>
      <c r="F454" s="8"/>
    </row>
    <row r="455" spans="2:6" x14ac:dyDescent="0.2">
      <c r="B455" s="8"/>
      <c r="F455" s="8"/>
    </row>
    <row r="456" spans="2:6" x14ac:dyDescent="0.2">
      <c r="B456" s="8"/>
      <c r="F456" s="8"/>
    </row>
    <row r="457" spans="2:6" x14ac:dyDescent="0.2">
      <c r="B457" s="8"/>
      <c r="F457" s="8"/>
    </row>
    <row r="458" spans="2:6" x14ac:dyDescent="0.2">
      <c r="B458" s="8"/>
      <c r="F458" s="8"/>
    </row>
    <row r="459" spans="2:6" x14ac:dyDescent="0.2">
      <c r="B459" s="8"/>
      <c r="F459" s="8"/>
    </row>
    <row r="460" spans="2:6" x14ac:dyDescent="0.2">
      <c r="B460" s="8"/>
      <c r="F460" s="8"/>
    </row>
    <row r="461" spans="2:6" x14ac:dyDescent="0.2">
      <c r="B461" s="8"/>
      <c r="F461" s="8"/>
    </row>
    <row r="462" spans="2:6" x14ac:dyDescent="0.2">
      <c r="B462" s="8"/>
      <c r="F462" s="8"/>
    </row>
    <row r="463" spans="2:6" x14ac:dyDescent="0.2">
      <c r="B463" s="8"/>
      <c r="F463" s="8"/>
    </row>
    <row r="464" spans="2:6" x14ac:dyDescent="0.2">
      <c r="B464" s="8"/>
      <c r="F464" s="8"/>
    </row>
    <row r="465" spans="2:6" x14ac:dyDescent="0.2">
      <c r="B465" s="8"/>
      <c r="F465" s="8"/>
    </row>
    <row r="466" spans="2:6" x14ac:dyDescent="0.2">
      <c r="B466" s="8"/>
      <c r="F466" s="8"/>
    </row>
    <row r="467" spans="2:6" x14ac:dyDescent="0.2">
      <c r="B467" s="8"/>
      <c r="F467" s="8"/>
    </row>
    <row r="468" spans="2:6" x14ac:dyDescent="0.2">
      <c r="B468" s="8"/>
      <c r="F468" s="8"/>
    </row>
    <row r="469" spans="2:6" x14ac:dyDescent="0.2">
      <c r="B469" s="8"/>
      <c r="F469" s="8"/>
    </row>
    <row r="470" spans="2:6" x14ac:dyDescent="0.2">
      <c r="B470" s="8"/>
      <c r="F470" s="8"/>
    </row>
    <row r="471" spans="2:6" x14ac:dyDescent="0.2">
      <c r="B471" s="8"/>
      <c r="F471" s="8"/>
    </row>
    <row r="472" spans="2:6" x14ac:dyDescent="0.2">
      <c r="B472" s="8"/>
      <c r="F472" s="8"/>
    </row>
    <row r="473" spans="2:6" x14ac:dyDescent="0.2">
      <c r="B473" s="8"/>
      <c r="F473" s="8"/>
    </row>
    <row r="474" spans="2:6" x14ac:dyDescent="0.2">
      <c r="B474" s="8"/>
      <c r="F474" s="8"/>
    </row>
    <row r="475" spans="2:6" x14ac:dyDescent="0.2">
      <c r="B475" s="8"/>
      <c r="F475" s="8"/>
    </row>
    <row r="476" spans="2:6" x14ac:dyDescent="0.2">
      <c r="B476" s="8"/>
      <c r="F476" s="8"/>
    </row>
    <row r="477" spans="2:6" x14ac:dyDescent="0.2">
      <c r="B477" s="8"/>
      <c r="F477" s="8"/>
    </row>
    <row r="478" spans="2:6" x14ac:dyDescent="0.2">
      <c r="B478" s="8"/>
      <c r="F478" s="8"/>
    </row>
    <row r="479" spans="2:6" x14ac:dyDescent="0.2">
      <c r="B479" s="8"/>
      <c r="F479" s="8"/>
    </row>
    <row r="480" spans="2:6" x14ac:dyDescent="0.2">
      <c r="B480" s="8"/>
      <c r="F480" s="8"/>
    </row>
    <row r="481" spans="2:6" x14ac:dyDescent="0.2">
      <c r="B481" s="8"/>
      <c r="F481" s="8"/>
    </row>
    <row r="482" spans="2:6" x14ac:dyDescent="0.2">
      <c r="B482" s="8"/>
      <c r="F482" s="8"/>
    </row>
    <row r="483" spans="2:6" x14ac:dyDescent="0.2">
      <c r="B483" s="8"/>
      <c r="F483" s="8"/>
    </row>
    <row r="484" spans="2:6" x14ac:dyDescent="0.2">
      <c r="B484" s="8"/>
      <c r="F484" s="8"/>
    </row>
    <row r="485" spans="2:6" x14ac:dyDescent="0.2">
      <c r="B485" s="8"/>
      <c r="F485" s="8"/>
    </row>
    <row r="486" spans="2:6" x14ac:dyDescent="0.2">
      <c r="B486" s="8"/>
      <c r="F486" s="8"/>
    </row>
    <row r="487" spans="2:6" x14ac:dyDescent="0.2">
      <c r="B487" s="8"/>
      <c r="F487" s="8"/>
    </row>
    <row r="488" spans="2:6" x14ac:dyDescent="0.2">
      <c r="B488" s="8"/>
      <c r="F488" s="8"/>
    </row>
    <row r="489" spans="2:6" x14ac:dyDescent="0.2">
      <c r="B489" s="8"/>
      <c r="F489" s="8"/>
    </row>
    <row r="490" spans="2:6" x14ac:dyDescent="0.2">
      <c r="B490" s="8"/>
      <c r="F490" s="8"/>
    </row>
    <row r="491" spans="2:6" x14ac:dyDescent="0.2">
      <c r="B491" s="8"/>
      <c r="F491" s="8"/>
    </row>
    <row r="492" spans="2:6" x14ac:dyDescent="0.2">
      <c r="B492" s="8"/>
      <c r="F492" s="8"/>
    </row>
    <row r="493" spans="2:6" x14ac:dyDescent="0.2">
      <c r="B493" s="8"/>
      <c r="F493" s="8"/>
    </row>
    <row r="494" spans="2:6" x14ac:dyDescent="0.2">
      <c r="B494" s="8"/>
      <c r="F494" s="8"/>
    </row>
    <row r="495" spans="2:6" x14ac:dyDescent="0.2">
      <c r="B495" s="8"/>
      <c r="F495" s="8"/>
    </row>
    <row r="496" spans="2:6" x14ac:dyDescent="0.2">
      <c r="B496" s="8"/>
      <c r="F496" s="8"/>
    </row>
    <row r="497" spans="2:6" x14ac:dyDescent="0.2">
      <c r="B497" s="8"/>
      <c r="F497" s="8"/>
    </row>
    <row r="498" spans="2:6" x14ac:dyDescent="0.2">
      <c r="B498" s="8"/>
      <c r="F498" s="8"/>
    </row>
    <row r="499" spans="2:6" x14ac:dyDescent="0.2">
      <c r="B499" s="8"/>
      <c r="F499" s="8"/>
    </row>
    <row r="500" spans="2:6" x14ac:dyDescent="0.2">
      <c r="B500" s="8"/>
      <c r="F500" s="8"/>
    </row>
    <row r="501" spans="2:6" x14ac:dyDescent="0.2">
      <c r="B501" s="8"/>
      <c r="F501" s="8"/>
    </row>
    <row r="502" spans="2:6" x14ac:dyDescent="0.2">
      <c r="B502" s="8"/>
      <c r="F502" s="8"/>
    </row>
    <row r="503" spans="2:6" x14ac:dyDescent="0.2">
      <c r="B503" s="8"/>
      <c r="F503" s="8"/>
    </row>
    <row r="504" spans="2:6" x14ac:dyDescent="0.2">
      <c r="B504" s="8"/>
      <c r="F504" s="8"/>
    </row>
    <row r="505" spans="2:6" x14ac:dyDescent="0.2">
      <c r="B505" s="8"/>
      <c r="F505" s="8"/>
    </row>
    <row r="506" spans="2:6" x14ac:dyDescent="0.2">
      <c r="B506" s="8"/>
      <c r="F506" s="8"/>
    </row>
    <row r="507" spans="2:6" x14ac:dyDescent="0.2">
      <c r="B507" s="8"/>
      <c r="F507" s="8"/>
    </row>
    <row r="508" spans="2:6" x14ac:dyDescent="0.2">
      <c r="B508" s="8"/>
      <c r="F508" s="8"/>
    </row>
    <row r="509" spans="2:6" x14ac:dyDescent="0.2">
      <c r="B509" s="8"/>
      <c r="F509" s="8"/>
    </row>
    <row r="510" spans="2:6" x14ac:dyDescent="0.2">
      <c r="B510" s="8"/>
      <c r="F510" s="8"/>
    </row>
    <row r="511" spans="2:6" x14ac:dyDescent="0.2">
      <c r="B511" s="8"/>
      <c r="F511" s="8"/>
    </row>
    <row r="512" spans="2:6" x14ac:dyDescent="0.2">
      <c r="B512" s="8"/>
      <c r="F512" s="8"/>
    </row>
    <row r="513" spans="2:6" x14ac:dyDescent="0.2">
      <c r="B513" s="8"/>
      <c r="F513" s="8"/>
    </row>
    <row r="514" spans="2:6" x14ac:dyDescent="0.2">
      <c r="B514" s="8"/>
      <c r="F514" s="8"/>
    </row>
    <row r="515" spans="2:6" x14ac:dyDescent="0.2">
      <c r="B515" s="8"/>
      <c r="F515" s="8"/>
    </row>
    <row r="516" spans="2:6" x14ac:dyDescent="0.2">
      <c r="B516" s="8"/>
      <c r="F516" s="8"/>
    </row>
    <row r="517" spans="2:6" x14ac:dyDescent="0.2">
      <c r="B517" s="8"/>
      <c r="F517" s="8"/>
    </row>
    <row r="518" spans="2:6" x14ac:dyDescent="0.2">
      <c r="B518" s="8"/>
      <c r="F518" s="8"/>
    </row>
    <row r="519" spans="2:6" x14ac:dyDescent="0.2">
      <c r="B519" s="8"/>
      <c r="F519" s="8"/>
    </row>
    <row r="520" spans="2:6" x14ac:dyDescent="0.2">
      <c r="B520" s="8"/>
      <c r="F520" s="8"/>
    </row>
    <row r="521" spans="2:6" x14ac:dyDescent="0.2">
      <c r="B521" s="8"/>
      <c r="F521" s="8"/>
    </row>
    <row r="522" spans="2:6" x14ac:dyDescent="0.2">
      <c r="B522" s="8"/>
      <c r="F522" s="8"/>
    </row>
    <row r="523" spans="2:6" x14ac:dyDescent="0.2">
      <c r="B523" s="8"/>
      <c r="F523" s="8"/>
    </row>
    <row r="524" spans="2:6" x14ac:dyDescent="0.2">
      <c r="B524" s="8"/>
      <c r="F524" s="8"/>
    </row>
    <row r="525" spans="2:6" x14ac:dyDescent="0.2">
      <c r="B525" s="8"/>
      <c r="F525" s="8"/>
    </row>
    <row r="526" spans="2:6" x14ac:dyDescent="0.2">
      <c r="B526" s="8"/>
      <c r="F526" s="8"/>
    </row>
    <row r="527" spans="2:6" x14ac:dyDescent="0.2">
      <c r="B527" s="8"/>
      <c r="F527" s="8"/>
    </row>
    <row r="528" spans="2:6" x14ac:dyDescent="0.2">
      <c r="B528" s="8"/>
      <c r="F528" s="8"/>
    </row>
    <row r="529" spans="2:6" x14ac:dyDescent="0.2">
      <c r="B529" s="8"/>
      <c r="F529" s="8"/>
    </row>
    <row r="530" spans="2:6" x14ac:dyDescent="0.2">
      <c r="B530" s="8"/>
      <c r="F530" s="8"/>
    </row>
    <row r="531" spans="2:6" x14ac:dyDescent="0.2">
      <c r="B531" s="8"/>
      <c r="F531" s="8"/>
    </row>
    <row r="532" spans="2:6" x14ac:dyDescent="0.2">
      <c r="B532" s="8"/>
      <c r="F532" s="8"/>
    </row>
    <row r="533" spans="2:6" x14ac:dyDescent="0.2">
      <c r="B533" s="8"/>
      <c r="F533" s="8"/>
    </row>
    <row r="534" spans="2:6" x14ac:dyDescent="0.2">
      <c r="B534" s="8"/>
      <c r="F534" s="8"/>
    </row>
    <row r="535" spans="2:6" x14ac:dyDescent="0.2">
      <c r="B535" s="8"/>
      <c r="F535" s="8"/>
    </row>
    <row r="536" spans="2:6" x14ac:dyDescent="0.2">
      <c r="B536" s="8"/>
      <c r="F536" s="8"/>
    </row>
    <row r="537" spans="2:6" x14ac:dyDescent="0.2">
      <c r="B537" s="8"/>
      <c r="F537" s="8"/>
    </row>
    <row r="538" spans="2:6" x14ac:dyDescent="0.2">
      <c r="B538" s="8"/>
      <c r="F538" s="8"/>
    </row>
    <row r="539" spans="2:6" x14ac:dyDescent="0.2">
      <c r="B539" s="8"/>
      <c r="F539" s="8"/>
    </row>
    <row r="540" spans="2:6" x14ac:dyDescent="0.2">
      <c r="B540" s="8"/>
      <c r="F540" s="8"/>
    </row>
    <row r="541" spans="2:6" x14ac:dyDescent="0.2">
      <c r="B541" s="8"/>
      <c r="F541" s="8"/>
    </row>
    <row r="542" spans="2:6" x14ac:dyDescent="0.2">
      <c r="B542" s="8"/>
      <c r="F542" s="8"/>
    </row>
    <row r="543" spans="2:6" x14ac:dyDescent="0.2">
      <c r="B543" s="8"/>
      <c r="F543" s="8"/>
    </row>
    <row r="544" spans="2:6" x14ac:dyDescent="0.2">
      <c r="B544" s="8"/>
      <c r="F544" s="8"/>
    </row>
    <row r="545" spans="2:6" x14ac:dyDescent="0.2">
      <c r="B545" s="8"/>
      <c r="F545" s="8"/>
    </row>
    <row r="546" spans="2:6" x14ac:dyDescent="0.2">
      <c r="B546" s="8"/>
      <c r="F546" s="8"/>
    </row>
    <row r="547" spans="2:6" x14ac:dyDescent="0.2">
      <c r="B547" s="8"/>
      <c r="F547" s="8"/>
    </row>
    <row r="548" spans="2:6" x14ac:dyDescent="0.2">
      <c r="B548" s="8"/>
      <c r="F548" s="8"/>
    </row>
    <row r="549" spans="2:6" x14ac:dyDescent="0.2">
      <c r="B549" s="8"/>
      <c r="F549" s="8"/>
    </row>
    <row r="550" spans="2:6" x14ac:dyDescent="0.2">
      <c r="B550" s="8"/>
      <c r="F550" s="8"/>
    </row>
    <row r="551" spans="2:6" x14ac:dyDescent="0.2">
      <c r="B551" s="8"/>
      <c r="F551" s="8"/>
    </row>
    <row r="552" spans="2:6" x14ac:dyDescent="0.2">
      <c r="B552" s="8"/>
      <c r="F552" s="8"/>
    </row>
    <row r="553" spans="2:6" x14ac:dyDescent="0.2">
      <c r="B553" s="8"/>
      <c r="F553" s="8"/>
    </row>
    <row r="554" spans="2:6" x14ac:dyDescent="0.2">
      <c r="B554" s="8"/>
      <c r="F554" s="8"/>
    </row>
    <row r="555" spans="2:6" x14ac:dyDescent="0.2">
      <c r="B555" s="8"/>
      <c r="F555" s="8"/>
    </row>
    <row r="556" spans="2:6" x14ac:dyDescent="0.2">
      <c r="B556" s="8"/>
      <c r="F556" s="8"/>
    </row>
    <row r="557" spans="2:6" x14ac:dyDescent="0.2">
      <c r="B557" s="8"/>
      <c r="F557" s="8"/>
    </row>
    <row r="558" spans="2:6" x14ac:dyDescent="0.2">
      <c r="B558" s="8"/>
      <c r="F558" s="8"/>
    </row>
    <row r="559" spans="2:6" x14ac:dyDescent="0.2">
      <c r="B559" s="8"/>
      <c r="F559" s="8"/>
    </row>
    <row r="560" spans="2:6" x14ac:dyDescent="0.2">
      <c r="B560" s="8"/>
      <c r="F560" s="8"/>
    </row>
    <row r="561" spans="2:6" x14ac:dyDescent="0.2">
      <c r="B561" s="8"/>
      <c r="F561" s="8"/>
    </row>
    <row r="562" spans="2:6" x14ac:dyDescent="0.2">
      <c r="B562" s="8"/>
      <c r="F562" s="8"/>
    </row>
    <row r="563" spans="2:6" x14ac:dyDescent="0.2">
      <c r="B563" s="8"/>
      <c r="F563" s="8"/>
    </row>
    <row r="564" spans="2:6" x14ac:dyDescent="0.2">
      <c r="B564" s="8"/>
      <c r="F564" s="8"/>
    </row>
    <row r="565" spans="2:6" x14ac:dyDescent="0.2">
      <c r="B565" s="8"/>
      <c r="F565" s="8"/>
    </row>
    <row r="566" spans="2:6" x14ac:dyDescent="0.2">
      <c r="B566" s="8"/>
      <c r="F566" s="8"/>
    </row>
    <row r="567" spans="2:6" x14ac:dyDescent="0.2">
      <c r="B567" s="8"/>
      <c r="F567" s="8"/>
    </row>
    <row r="568" spans="2:6" x14ac:dyDescent="0.2">
      <c r="B568" s="8"/>
      <c r="F568" s="8"/>
    </row>
    <row r="569" spans="2:6" x14ac:dyDescent="0.2">
      <c r="B569" s="8"/>
      <c r="F569" s="8"/>
    </row>
    <row r="570" spans="2:6" x14ac:dyDescent="0.2">
      <c r="B570" s="8"/>
      <c r="F570" s="8"/>
    </row>
    <row r="571" spans="2:6" x14ac:dyDescent="0.2">
      <c r="B571" s="8"/>
      <c r="F571" s="8"/>
    </row>
    <row r="572" spans="2:6" x14ac:dyDescent="0.2">
      <c r="B572" s="8"/>
      <c r="F572" s="8"/>
    </row>
    <row r="573" spans="2:6" x14ac:dyDescent="0.2">
      <c r="B573" s="8"/>
      <c r="F573" s="8"/>
    </row>
    <row r="574" spans="2:6" x14ac:dyDescent="0.2">
      <c r="B574" s="8"/>
      <c r="F574" s="8"/>
    </row>
    <row r="575" spans="2:6" x14ac:dyDescent="0.2">
      <c r="B575" s="8"/>
      <c r="F575" s="8"/>
    </row>
    <row r="576" spans="2:6" x14ac:dyDescent="0.2">
      <c r="B576" s="8"/>
      <c r="F576" s="8"/>
    </row>
    <row r="577" spans="2:6" x14ac:dyDescent="0.2">
      <c r="B577" s="8"/>
      <c r="F577" s="8"/>
    </row>
    <row r="578" spans="2:6" x14ac:dyDescent="0.2">
      <c r="B578" s="8"/>
      <c r="F578" s="8"/>
    </row>
    <row r="579" spans="2:6" x14ac:dyDescent="0.2">
      <c r="B579" s="8"/>
      <c r="F579" s="8"/>
    </row>
    <row r="580" spans="2:6" x14ac:dyDescent="0.2">
      <c r="B580" s="8"/>
      <c r="F580" s="8"/>
    </row>
    <row r="581" spans="2:6" x14ac:dyDescent="0.2">
      <c r="B581" s="8"/>
      <c r="F581" s="8"/>
    </row>
    <row r="582" spans="2:6" x14ac:dyDescent="0.2">
      <c r="B582" s="8"/>
      <c r="F582" s="8"/>
    </row>
    <row r="583" spans="2:6" x14ac:dyDescent="0.2">
      <c r="B583" s="8"/>
      <c r="F583" s="8"/>
    </row>
    <row r="584" spans="2:6" x14ac:dyDescent="0.2">
      <c r="B584" s="8"/>
      <c r="F584" s="8"/>
    </row>
    <row r="585" spans="2:6" x14ac:dyDescent="0.2">
      <c r="B585" s="8"/>
      <c r="F585" s="8"/>
    </row>
    <row r="586" spans="2:6" x14ac:dyDescent="0.2">
      <c r="B586" s="8"/>
      <c r="F586" s="8"/>
    </row>
    <row r="587" spans="2:6" x14ac:dyDescent="0.2">
      <c r="B587" s="8"/>
      <c r="F587" s="8"/>
    </row>
    <row r="588" spans="2:6" x14ac:dyDescent="0.2">
      <c r="B588" s="8"/>
      <c r="F588" s="8"/>
    </row>
    <row r="589" spans="2:6" x14ac:dyDescent="0.2">
      <c r="B589" s="8"/>
      <c r="F589" s="8"/>
    </row>
    <row r="590" spans="2:6" x14ac:dyDescent="0.2">
      <c r="B590" s="8"/>
      <c r="F590" s="8"/>
    </row>
    <row r="591" spans="2:6" x14ac:dyDescent="0.2">
      <c r="B591" s="8"/>
      <c r="F591" s="8"/>
    </row>
    <row r="592" spans="2:6" x14ac:dyDescent="0.2">
      <c r="B592" s="8"/>
      <c r="F592" s="8"/>
    </row>
    <row r="593" spans="2:6" x14ac:dyDescent="0.2">
      <c r="B593" s="8"/>
      <c r="F593" s="8"/>
    </row>
    <row r="594" spans="2:6" x14ac:dyDescent="0.2">
      <c r="B594" s="8"/>
      <c r="F594" s="8"/>
    </row>
    <row r="595" spans="2:6" x14ac:dyDescent="0.2">
      <c r="B595" s="8"/>
      <c r="F595" s="8"/>
    </row>
    <row r="596" spans="2:6" x14ac:dyDescent="0.2">
      <c r="B596" s="8"/>
      <c r="F596" s="8"/>
    </row>
    <row r="597" spans="2:6" x14ac:dyDescent="0.2">
      <c r="B597" s="8"/>
      <c r="F597" s="8"/>
    </row>
    <row r="598" spans="2:6" x14ac:dyDescent="0.2">
      <c r="B598" s="8"/>
      <c r="F598" s="8"/>
    </row>
    <row r="599" spans="2:6" x14ac:dyDescent="0.2">
      <c r="B599" s="8"/>
      <c r="F599" s="8"/>
    </row>
    <row r="600" spans="2:6" x14ac:dyDescent="0.2">
      <c r="B600" s="8"/>
      <c r="F600" s="8"/>
    </row>
    <row r="601" spans="2:6" x14ac:dyDescent="0.2">
      <c r="B601" s="8"/>
      <c r="F601" s="8"/>
    </row>
    <row r="602" spans="2:6" x14ac:dyDescent="0.2">
      <c r="B602" s="8"/>
      <c r="F602" s="8"/>
    </row>
    <row r="603" spans="2:6" x14ac:dyDescent="0.2">
      <c r="B603" s="8"/>
      <c r="F603" s="8"/>
    </row>
    <row r="604" spans="2:6" x14ac:dyDescent="0.2">
      <c r="B604" s="8"/>
      <c r="F604" s="8"/>
    </row>
    <row r="605" spans="2:6" x14ac:dyDescent="0.2">
      <c r="B605" s="8"/>
      <c r="F605" s="8"/>
    </row>
    <row r="606" spans="2:6" x14ac:dyDescent="0.2">
      <c r="B606" s="8"/>
      <c r="F606" s="8"/>
    </row>
    <row r="607" spans="2:6" x14ac:dyDescent="0.2">
      <c r="B607" s="8"/>
      <c r="F607" s="8"/>
    </row>
    <row r="608" spans="2:6" x14ac:dyDescent="0.2">
      <c r="B608" s="8"/>
      <c r="F608" s="8"/>
    </row>
    <row r="609" spans="2:6" x14ac:dyDescent="0.2">
      <c r="B609" s="8"/>
      <c r="F609" s="8"/>
    </row>
    <row r="610" spans="2:6" x14ac:dyDescent="0.2">
      <c r="B610" s="8"/>
      <c r="F610" s="8"/>
    </row>
    <row r="611" spans="2:6" x14ac:dyDescent="0.2">
      <c r="B611" s="8"/>
      <c r="F611" s="8"/>
    </row>
    <row r="612" spans="2:6" x14ac:dyDescent="0.2">
      <c r="B612" s="8"/>
      <c r="F612" s="8"/>
    </row>
    <row r="613" spans="2:6" x14ac:dyDescent="0.2">
      <c r="B613" s="8"/>
      <c r="F613" s="8"/>
    </row>
    <row r="614" spans="2:6" x14ac:dyDescent="0.2">
      <c r="B614" s="8"/>
      <c r="F614" s="8"/>
    </row>
    <row r="615" spans="2:6" x14ac:dyDescent="0.2">
      <c r="B615" s="8"/>
      <c r="F615" s="8"/>
    </row>
    <row r="616" spans="2:6" x14ac:dyDescent="0.2">
      <c r="B616" s="8"/>
      <c r="F616" s="8"/>
    </row>
    <row r="617" spans="2:6" x14ac:dyDescent="0.2">
      <c r="B617" s="8"/>
      <c r="F617" s="8"/>
    </row>
    <row r="618" spans="2:6" x14ac:dyDescent="0.2">
      <c r="B618" s="8"/>
      <c r="F618" s="8"/>
    </row>
    <row r="619" spans="2:6" x14ac:dyDescent="0.2">
      <c r="B619" s="8"/>
      <c r="F619" s="8"/>
    </row>
    <row r="620" spans="2:6" x14ac:dyDescent="0.2">
      <c r="B620" s="8"/>
      <c r="F620" s="8"/>
    </row>
    <row r="621" spans="2:6" x14ac:dyDescent="0.2">
      <c r="B621" s="8"/>
      <c r="F621" s="8"/>
    </row>
    <row r="622" spans="2:6" x14ac:dyDescent="0.2">
      <c r="B622" s="8"/>
      <c r="F622" s="8"/>
    </row>
    <row r="623" spans="2:6" x14ac:dyDescent="0.2">
      <c r="B623" s="8"/>
      <c r="F623" s="8"/>
    </row>
    <row r="624" spans="2:6" x14ac:dyDescent="0.2">
      <c r="B624" s="8"/>
      <c r="F624" s="8"/>
    </row>
    <row r="625" spans="2:6" x14ac:dyDescent="0.2">
      <c r="B625" s="8"/>
      <c r="F625" s="8"/>
    </row>
    <row r="626" spans="2:6" x14ac:dyDescent="0.2">
      <c r="B626" s="8"/>
      <c r="F626" s="8"/>
    </row>
    <row r="627" spans="2:6" x14ac:dyDescent="0.2">
      <c r="B627" s="8"/>
      <c r="F627" s="8"/>
    </row>
    <row r="628" spans="2:6" x14ac:dyDescent="0.2">
      <c r="B628" s="8"/>
      <c r="F628" s="8"/>
    </row>
    <row r="629" spans="2:6" x14ac:dyDescent="0.2">
      <c r="B629" s="8"/>
      <c r="F629" s="8"/>
    </row>
    <row r="630" spans="2:6" x14ac:dyDescent="0.2">
      <c r="B630" s="8"/>
      <c r="F630" s="8"/>
    </row>
    <row r="631" spans="2:6" x14ac:dyDescent="0.2">
      <c r="B631" s="8"/>
      <c r="F631" s="8"/>
    </row>
    <row r="632" spans="2:6" x14ac:dyDescent="0.2">
      <c r="B632" s="8"/>
      <c r="F632" s="8"/>
    </row>
    <row r="633" spans="2:6" x14ac:dyDescent="0.2">
      <c r="B633" s="8"/>
      <c r="F633" s="8"/>
    </row>
    <row r="634" spans="2:6" x14ac:dyDescent="0.2">
      <c r="B634" s="8"/>
      <c r="F634" s="8"/>
    </row>
    <row r="635" spans="2:6" x14ac:dyDescent="0.2">
      <c r="B635" s="8"/>
      <c r="F635" s="8"/>
    </row>
    <row r="636" spans="2:6" x14ac:dyDescent="0.2">
      <c r="B636" s="8"/>
      <c r="F636" s="8"/>
    </row>
    <row r="637" spans="2:6" x14ac:dyDescent="0.2">
      <c r="B637" s="8"/>
      <c r="F637" s="8"/>
    </row>
    <row r="638" spans="2:6" x14ac:dyDescent="0.2">
      <c r="B638" s="8"/>
      <c r="F638" s="8"/>
    </row>
    <row r="639" spans="2:6" x14ac:dyDescent="0.2">
      <c r="B639" s="8"/>
      <c r="F639" s="8"/>
    </row>
    <row r="640" spans="2:6" x14ac:dyDescent="0.2">
      <c r="B640" s="8"/>
      <c r="F640" s="8"/>
    </row>
    <row r="641" spans="2:6" x14ac:dyDescent="0.2">
      <c r="B641" s="8"/>
      <c r="F641" s="8"/>
    </row>
    <row r="642" spans="2:6" x14ac:dyDescent="0.2">
      <c r="B642" s="8"/>
      <c r="F642" s="8"/>
    </row>
    <row r="643" spans="2:6" x14ac:dyDescent="0.2">
      <c r="B643" s="8"/>
      <c r="F643" s="8"/>
    </row>
    <row r="644" spans="2:6" x14ac:dyDescent="0.2">
      <c r="B644" s="8"/>
      <c r="F644" s="8"/>
    </row>
    <row r="645" spans="2:6" x14ac:dyDescent="0.2">
      <c r="B645" s="8"/>
      <c r="F645" s="8"/>
    </row>
    <row r="646" spans="2:6" x14ac:dyDescent="0.2">
      <c r="B646" s="8"/>
      <c r="F646" s="8"/>
    </row>
    <row r="647" spans="2:6" x14ac:dyDescent="0.2">
      <c r="B647" s="8"/>
      <c r="F647" s="8"/>
    </row>
    <row r="648" spans="2:6" x14ac:dyDescent="0.2">
      <c r="B648" s="8"/>
      <c r="F648" s="8"/>
    </row>
    <row r="649" spans="2:6" x14ac:dyDescent="0.2">
      <c r="B649" s="8"/>
      <c r="F649" s="8"/>
    </row>
    <row r="650" spans="2:6" x14ac:dyDescent="0.2">
      <c r="B650" s="8"/>
      <c r="F650" s="8"/>
    </row>
    <row r="651" spans="2:6" x14ac:dyDescent="0.2">
      <c r="B651" s="8"/>
      <c r="F651" s="8"/>
    </row>
    <row r="652" spans="2:6" x14ac:dyDescent="0.2">
      <c r="B652" s="8"/>
      <c r="F652" s="8"/>
    </row>
    <row r="653" spans="2:6" x14ac:dyDescent="0.2">
      <c r="B653" s="8"/>
      <c r="F653" s="8"/>
    </row>
    <row r="654" spans="2:6" x14ac:dyDescent="0.2">
      <c r="B654" s="8"/>
      <c r="F654" s="8"/>
    </row>
    <row r="655" spans="2:6" x14ac:dyDescent="0.2">
      <c r="B655" s="8"/>
      <c r="F655" s="8"/>
    </row>
    <row r="656" spans="2:6" x14ac:dyDescent="0.2">
      <c r="B656" s="8"/>
      <c r="F656" s="8"/>
    </row>
    <row r="657" spans="2:6" x14ac:dyDescent="0.2">
      <c r="B657" s="8"/>
      <c r="F657" s="8"/>
    </row>
    <row r="658" spans="2:6" x14ac:dyDescent="0.2">
      <c r="B658" s="8"/>
      <c r="F658" s="8"/>
    </row>
    <row r="659" spans="2:6" x14ac:dyDescent="0.2">
      <c r="B659" s="8"/>
      <c r="F659" s="8"/>
    </row>
    <row r="660" spans="2:6" x14ac:dyDescent="0.2">
      <c r="B660" s="8"/>
      <c r="F660" s="8"/>
    </row>
    <row r="661" spans="2:6" x14ac:dyDescent="0.2">
      <c r="B661" s="8"/>
      <c r="F661" s="8"/>
    </row>
    <row r="662" spans="2:6" x14ac:dyDescent="0.2">
      <c r="B662" s="8"/>
      <c r="F662" s="8"/>
    </row>
    <row r="663" spans="2:6" x14ac:dyDescent="0.2">
      <c r="B663" s="8"/>
      <c r="F663" s="8"/>
    </row>
    <row r="664" spans="2:6" x14ac:dyDescent="0.2">
      <c r="B664" s="8"/>
      <c r="F664" s="8"/>
    </row>
    <row r="665" spans="2:6" x14ac:dyDescent="0.2">
      <c r="B665" s="8"/>
      <c r="F665" s="8"/>
    </row>
    <row r="666" spans="2:6" x14ac:dyDescent="0.2">
      <c r="B666" s="8"/>
      <c r="F666" s="8"/>
    </row>
    <row r="667" spans="2:6" x14ac:dyDescent="0.2">
      <c r="B667" s="8"/>
      <c r="F667" s="8"/>
    </row>
    <row r="668" spans="2:6" x14ac:dyDescent="0.2">
      <c r="B668" s="8"/>
      <c r="F668" s="8"/>
    </row>
    <row r="669" spans="2:6" x14ac:dyDescent="0.2">
      <c r="B669" s="8"/>
      <c r="F669" s="8"/>
    </row>
    <row r="670" spans="2:6" x14ac:dyDescent="0.2">
      <c r="B670" s="8"/>
      <c r="F670" s="8"/>
    </row>
    <row r="671" spans="2:6" x14ac:dyDescent="0.2">
      <c r="B671" s="8"/>
      <c r="F671" s="8"/>
    </row>
    <row r="672" spans="2:6" x14ac:dyDescent="0.2">
      <c r="B672" s="8"/>
      <c r="F672" s="8"/>
    </row>
    <row r="673" spans="2:6" x14ac:dyDescent="0.2">
      <c r="B673" s="8"/>
      <c r="F673" s="8"/>
    </row>
    <row r="674" spans="2:6" x14ac:dyDescent="0.2">
      <c r="B674" s="8"/>
      <c r="F674" s="8"/>
    </row>
    <row r="675" spans="2:6" x14ac:dyDescent="0.2">
      <c r="B675" s="8"/>
      <c r="F675" s="8"/>
    </row>
    <row r="676" spans="2:6" x14ac:dyDescent="0.2">
      <c r="B676" s="8"/>
      <c r="F676" s="8"/>
    </row>
    <row r="677" spans="2:6" x14ac:dyDescent="0.2">
      <c r="B677" s="8"/>
      <c r="F677" s="8"/>
    </row>
    <row r="678" spans="2:6" x14ac:dyDescent="0.2">
      <c r="B678" s="8"/>
      <c r="F678" s="8"/>
    </row>
    <row r="679" spans="2:6" x14ac:dyDescent="0.2">
      <c r="B679" s="8"/>
      <c r="F679" s="8"/>
    </row>
    <row r="680" spans="2:6" x14ac:dyDescent="0.2">
      <c r="B680" s="8"/>
      <c r="F680" s="8"/>
    </row>
    <row r="681" spans="2:6" x14ac:dyDescent="0.2">
      <c r="B681" s="8"/>
      <c r="F681" s="8"/>
    </row>
    <row r="682" spans="2:6" x14ac:dyDescent="0.2">
      <c r="B682" s="8"/>
      <c r="F682" s="8"/>
    </row>
    <row r="683" spans="2:6" x14ac:dyDescent="0.2">
      <c r="B683" s="8"/>
      <c r="F683" s="8"/>
    </row>
    <row r="684" spans="2:6" x14ac:dyDescent="0.2">
      <c r="B684" s="8"/>
      <c r="F684" s="8"/>
    </row>
    <row r="685" spans="2:6" x14ac:dyDescent="0.2">
      <c r="B685" s="8"/>
      <c r="F685" s="8"/>
    </row>
    <row r="686" spans="2:6" x14ac:dyDescent="0.2">
      <c r="B686" s="8"/>
      <c r="F686" s="8"/>
    </row>
    <row r="687" spans="2:6" x14ac:dyDescent="0.2">
      <c r="B687" s="8"/>
      <c r="F687" s="8"/>
    </row>
    <row r="688" spans="2:6" x14ac:dyDescent="0.2">
      <c r="B688" s="8"/>
      <c r="F688" s="8"/>
    </row>
    <row r="689" spans="2:6" x14ac:dyDescent="0.2">
      <c r="B689" s="8"/>
      <c r="F689" s="8"/>
    </row>
    <row r="690" spans="2:6" x14ac:dyDescent="0.2">
      <c r="B690" s="8"/>
      <c r="F690" s="8"/>
    </row>
    <row r="691" spans="2:6" x14ac:dyDescent="0.2">
      <c r="B691" s="8"/>
      <c r="F691" s="8"/>
    </row>
    <row r="692" spans="2:6" x14ac:dyDescent="0.2">
      <c r="B692" s="8"/>
      <c r="F692" s="8"/>
    </row>
    <row r="693" spans="2:6" x14ac:dyDescent="0.2">
      <c r="B693" s="8"/>
      <c r="F693" s="8"/>
    </row>
    <row r="694" spans="2:6" x14ac:dyDescent="0.2">
      <c r="B694" s="8"/>
      <c r="F694" s="8"/>
    </row>
    <row r="695" spans="2:6" x14ac:dyDescent="0.2">
      <c r="B695" s="8"/>
      <c r="F695" s="8"/>
    </row>
    <row r="696" spans="2:6" x14ac:dyDescent="0.2">
      <c r="B696" s="8"/>
      <c r="F696" s="8"/>
    </row>
    <row r="697" spans="2:6" x14ac:dyDescent="0.2">
      <c r="B697" s="8"/>
      <c r="F697" s="8"/>
    </row>
    <row r="698" spans="2:6" x14ac:dyDescent="0.2">
      <c r="B698" s="8"/>
      <c r="F698" s="8"/>
    </row>
    <row r="699" spans="2:6" x14ac:dyDescent="0.2">
      <c r="B699" s="8"/>
      <c r="F699" s="8"/>
    </row>
    <row r="700" spans="2:6" x14ac:dyDescent="0.2">
      <c r="B700" s="8"/>
      <c r="F700" s="8"/>
    </row>
    <row r="701" spans="2:6" x14ac:dyDescent="0.2">
      <c r="B701" s="8"/>
      <c r="F701" s="8"/>
    </row>
    <row r="702" spans="2:6" x14ac:dyDescent="0.2">
      <c r="B702" s="8"/>
      <c r="F702" s="8"/>
    </row>
    <row r="703" spans="2:6" x14ac:dyDescent="0.2">
      <c r="B703" s="8"/>
      <c r="F703" s="8"/>
    </row>
    <row r="704" spans="2:6" x14ac:dyDescent="0.2">
      <c r="B704" s="8"/>
      <c r="F704" s="8"/>
    </row>
    <row r="705" spans="2:6" x14ac:dyDescent="0.2">
      <c r="B705" s="8"/>
      <c r="F705" s="8"/>
    </row>
    <row r="706" spans="2:6" x14ac:dyDescent="0.2">
      <c r="B706" s="8"/>
      <c r="F706" s="8"/>
    </row>
    <row r="707" spans="2:6" x14ac:dyDescent="0.2">
      <c r="B707" s="8"/>
      <c r="F707" s="8"/>
    </row>
    <row r="708" spans="2:6" x14ac:dyDescent="0.2">
      <c r="B708" s="8"/>
      <c r="F708" s="8"/>
    </row>
    <row r="709" spans="2:6" x14ac:dyDescent="0.2">
      <c r="B709" s="8"/>
      <c r="F709" s="8"/>
    </row>
    <row r="710" spans="2:6" x14ac:dyDescent="0.2">
      <c r="B710" s="8"/>
      <c r="F710" s="8"/>
    </row>
    <row r="711" spans="2:6" x14ac:dyDescent="0.2">
      <c r="B711" s="8"/>
      <c r="F711" s="8"/>
    </row>
    <row r="712" spans="2:6" x14ac:dyDescent="0.2">
      <c r="B712" s="8"/>
      <c r="F712" s="8"/>
    </row>
    <row r="713" spans="2:6" x14ac:dyDescent="0.2">
      <c r="B713" s="8"/>
      <c r="F713" s="8"/>
    </row>
    <row r="714" spans="2:6" x14ac:dyDescent="0.2">
      <c r="B714" s="8"/>
      <c r="F714" s="8"/>
    </row>
    <row r="715" spans="2:6" x14ac:dyDescent="0.2">
      <c r="B715" s="8"/>
      <c r="F715" s="8"/>
    </row>
    <row r="716" spans="2:6" x14ac:dyDescent="0.2">
      <c r="B716" s="8"/>
      <c r="F716" s="8"/>
    </row>
    <row r="717" spans="2:6" x14ac:dyDescent="0.2">
      <c r="B717" s="8"/>
      <c r="F717" s="8"/>
    </row>
    <row r="718" spans="2:6" x14ac:dyDescent="0.2">
      <c r="B718" s="8"/>
      <c r="F718" s="8"/>
    </row>
    <row r="719" spans="2:6" x14ac:dyDescent="0.2">
      <c r="B719" s="8"/>
      <c r="F719" s="8"/>
    </row>
    <row r="720" spans="2:6" x14ac:dyDescent="0.2">
      <c r="B720" s="8"/>
      <c r="F720" s="8"/>
    </row>
    <row r="721" spans="2:6" x14ac:dyDescent="0.2">
      <c r="B721" s="8"/>
      <c r="F721" s="8"/>
    </row>
    <row r="722" spans="2:6" x14ac:dyDescent="0.2">
      <c r="B722" s="8"/>
      <c r="F722" s="8"/>
    </row>
    <row r="723" spans="2:6" x14ac:dyDescent="0.2">
      <c r="B723" s="8"/>
      <c r="F723" s="8"/>
    </row>
    <row r="724" spans="2:6" x14ac:dyDescent="0.2">
      <c r="B724" s="8"/>
      <c r="F724" s="8"/>
    </row>
    <row r="725" spans="2:6" x14ac:dyDescent="0.2">
      <c r="B725" s="8"/>
      <c r="F725" s="8"/>
    </row>
    <row r="726" spans="2:6" x14ac:dyDescent="0.2">
      <c r="B726" s="8"/>
      <c r="F726" s="8"/>
    </row>
    <row r="727" spans="2:6" x14ac:dyDescent="0.2">
      <c r="B727" s="8"/>
      <c r="F727" s="8"/>
    </row>
    <row r="728" spans="2:6" x14ac:dyDescent="0.2">
      <c r="B728" s="8"/>
      <c r="F728" s="8"/>
    </row>
    <row r="729" spans="2:6" x14ac:dyDescent="0.2">
      <c r="B729" s="8"/>
      <c r="F729" s="8"/>
    </row>
    <row r="730" spans="2:6" x14ac:dyDescent="0.2">
      <c r="B730" s="8"/>
      <c r="F730" s="8"/>
    </row>
    <row r="731" spans="2:6" x14ac:dyDescent="0.2">
      <c r="B731" s="8"/>
      <c r="F731" s="8"/>
    </row>
    <row r="732" spans="2:6" x14ac:dyDescent="0.2">
      <c r="B732" s="8"/>
      <c r="F732" s="8"/>
    </row>
    <row r="733" spans="2:6" x14ac:dyDescent="0.2">
      <c r="B733" s="8"/>
      <c r="F733" s="8"/>
    </row>
    <row r="734" spans="2:6" x14ac:dyDescent="0.2">
      <c r="B734" s="8"/>
      <c r="F734" s="8"/>
    </row>
    <row r="735" spans="2:6" x14ac:dyDescent="0.2">
      <c r="B735" s="8"/>
      <c r="F735" s="8"/>
    </row>
    <row r="736" spans="2:6" x14ac:dyDescent="0.2">
      <c r="B736" s="8"/>
      <c r="F736" s="8"/>
    </row>
    <row r="737" spans="2:6" x14ac:dyDescent="0.2">
      <c r="B737" s="8"/>
      <c r="F737" s="8"/>
    </row>
    <row r="738" spans="2:6" x14ac:dyDescent="0.2">
      <c r="B738" s="8"/>
      <c r="F738" s="8"/>
    </row>
    <row r="739" spans="2:6" x14ac:dyDescent="0.2">
      <c r="B739" s="8"/>
      <c r="F739" s="8"/>
    </row>
    <row r="740" spans="2:6" x14ac:dyDescent="0.2">
      <c r="B740" s="8"/>
      <c r="F740" s="8"/>
    </row>
    <row r="741" spans="2:6" x14ac:dyDescent="0.2">
      <c r="B741" s="8"/>
      <c r="F741" s="8"/>
    </row>
    <row r="742" spans="2:6" x14ac:dyDescent="0.2">
      <c r="B742" s="8"/>
      <c r="F742" s="8"/>
    </row>
    <row r="743" spans="2:6" x14ac:dyDescent="0.2">
      <c r="B743" s="8"/>
      <c r="F743" s="8"/>
    </row>
    <row r="744" spans="2:6" x14ac:dyDescent="0.2">
      <c r="B744" s="8"/>
      <c r="F744" s="8"/>
    </row>
    <row r="745" spans="2:6" x14ac:dyDescent="0.2">
      <c r="B745" s="8"/>
      <c r="F745" s="8"/>
    </row>
    <row r="746" spans="2:6" x14ac:dyDescent="0.2">
      <c r="B746" s="8"/>
      <c r="F746" s="8"/>
    </row>
    <row r="747" spans="2:6" x14ac:dyDescent="0.2">
      <c r="B747" s="8"/>
      <c r="F747" s="8"/>
    </row>
    <row r="748" spans="2:6" x14ac:dyDescent="0.2">
      <c r="B748" s="8"/>
      <c r="F748" s="8"/>
    </row>
    <row r="749" spans="2:6" x14ac:dyDescent="0.2">
      <c r="B749" s="8"/>
      <c r="F749" s="8"/>
    </row>
    <row r="750" spans="2:6" x14ac:dyDescent="0.2">
      <c r="B750" s="8"/>
      <c r="F750" s="8"/>
    </row>
    <row r="751" spans="2:6" x14ac:dyDescent="0.2">
      <c r="B751" s="8"/>
      <c r="F751" s="8"/>
    </row>
    <row r="752" spans="2:6" x14ac:dyDescent="0.2">
      <c r="B752" s="8"/>
      <c r="F752" s="8"/>
    </row>
    <row r="753" spans="2:6" x14ac:dyDescent="0.2">
      <c r="B753" s="8"/>
      <c r="F753" s="8"/>
    </row>
    <row r="754" spans="2:6" x14ac:dyDescent="0.2">
      <c r="B754" s="8"/>
      <c r="F754" s="8"/>
    </row>
    <row r="755" spans="2:6" x14ac:dyDescent="0.2">
      <c r="B755" s="8"/>
      <c r="F755" s="8"/>
    </row>
    <row r="756" spans="2:6" x14ac:dyDescent="0.2">
      <c r="B756" s="8"/>
      <c r="F756" s="8"/>
    </row>
    <row r="757" spans="2:6" x14ac:dyDescent="0.2">
      <c r="B757" s="8"/>
      <c r="F757" s="8"/>
    </row>
    <row r="758" spans="2:6" x14ac:dyDescent="0.2">
      <c r="B758" s="8"/>
      <c r="F758" s="8"/>
    </row>
    <row r="759" spans="2:6" x14ac:dyDescent="0.2">
      <c r="B759" s="8"/>
      <c r="F759" s="8"/>
    </row>
    <row r="760" spans="2:6" x14ac:dyDescent="0.2">
      <c r="B760" s="8"/>
      <c r="F760" s="8"/>
    </row>
    <row r="761" spans="2:6" x14ac:dyDescent="0.2">
      <c r="B761" s="8"/>
      <c r="F761" s="8"/>
    </row>
    <row r="762" spans="2:6" x14ac:dyDescent="0.2">
      <c r="B762" s="8"/>
      <c r="F762" s="8"/>
    </row>
    <row r="763" spans="2:6" x14ac:dyDescent="0.2">
      <c r="B763" s="8"/>
      <c r="F763" s="8"/>
    </row>
    <row r="764" spans="2:6" x14ac:dyDescent="0.2">
      <c r="B764" s="8"/>
      <c r="F764" s="8"/>
    </row>
    <row r="765" spans="2:6" x14ac:dyDescent="0.2">
      <c r="B765" s="8"/>
      <c r="F765" s="8"/>
    </row>
    <row r="766" spans="2:6" x14ac:dyDescent="0.2">
      <c r="B766" s="8"/>
      <c r="F766" s="8"/>
    </row>
    <row r="767" spans="2:6" x14ac:dyDescent="0.2">
      <c r="B767" s="8"/>
      <c r="F767" s="8"/>
    </row>
    <row r="768" spans="2:6" x14ac:dyDescent="0.2">
      <c r="B768" s="8"/>
      <c r="F768" s="8"/>
    </row>
    <row r="769" spans="2:6" x14ac:dyDescent="0.2">
      <c r="B769" s="8"/>
      <c r="F769" s="8"/>
    </row>
    <row r="770" spans="2:6" x14ac:dyDescent="0.2">
      <c r="B770" s="8"/>
      <c r="F770" s="8"/>
    </row>
    <row r="771" spans="2:6" x14ac:dyDescent="0.2">
      <c r="B771" s="8"/>
      <c r="F771" s="8"/>
    </row>
    <row r="772" spans="2:6" x14ac:dyDescent="0.2">
      <c r="B772" s="8"/>
      <c r="F772" s="8"/>
    </row>
    <row r="773" spans="2:6" x14ac:dyDescent="0.2">
      <c r="B773" s="8"/>
      <c r="F773" s="8"/>
    </row>
    <row r="774" spans="2:6" x14ac:dyDescent="0.2">
      <c r="B774" s="8"/>
      <c r="F774" s="8"/>
    </row>
    <row r="775" spans="2:6" x14ac:dyDescent="0.2">
      <c r="B775" s="8"/>
      <c r="F775" s="8"/>
    </row>
    <row r="776" spans="2:6" x14ac:dyDescent="0.2">
      <c r="B776" s="8"/>
      <c r="F776" s="8"/>
    </row>
    <row r="777" spans="2:6" x14ac:dyDescent="0.2">
      <c r="B777" s="8"/>
      <c r="F777" s="8"/>
    </row>
    <row r="778" spans="2:6" x14ac:dyDescent="0.2">
      <c r="B778" s="8"/>
      <c r="F778" s="8"/>
    </row>
    <row r="779" spans="2:6" x14ac:dyDescent="0.2">
      <c r="B779" s="8"/>
      <c r="F779" s="8"/>
    </row>
    <row r="780" spans="2:6" x14ac:dyDescent="0.2">
      <c r="B780" s="8"/>
      <c r="F780" s="8"/>
    </row>
    <row r="781" spans="2:6" x14ac:dyDescent="0.2">
      <c r="B781" s="8"/>
      <c r="F781" s="8"/>
    </row>
    <row r="782" spans="2:6" x14ac:dyDescent="0.2">
      <c r="B782" s="8"/>
      <c r="F782" s="8"/>
    </row>
    <row r="783" spans="2:6" x14ac:dyDescent="0.2">
      <c r="B783" s="8"/>
      <c r="F783" s="8"/>
    </row>
    <row r="784" spans="2:6" x14ac:dyDescent="0.2">
      <c r="B784" s="8"/>
      <c r="F784" s="8"/>
    </row>
    <row r="785" spans="2:6" x14ac:dyDescent="0.2">
      <c r="B785" s="8"/>
      <c r="F785" s="8"/>
    </row>
    <row r="786" spans="2:6" x14ac:dyDescent="0.2">
      <c r="B786" s="8"/>
      <c r="F786" s="8"/>
    </row>
    <row r="787" spans="2:6" x14ac:dyDescent="0.2">
      <c r="B787" s="8"/>
      <c r="F787" s="8"/>
    </row>
    <row r="788" spans="2:6" x14ac:dyDescent="0.2">
      <c r="B788" s="8"/>
      <c r="F788" s="8"/>
    </row>
    <row r="789" spans="2:6" x14ac:dyDescent="0.2">
      <c r="B789" s="8"/>
      <c r="F789" s="8"/>
    </row>
    <row r="790" spans="2:6" x14ac:dyDescent="0.2">
      <c r="B790" s="8"/>
      <c r="F790" s="8"/>
    </row>
    <row r="791" spans="2:6" x14ac:dyDescent="0.2">
      <c r="B791" s="8"/>
      <c r="F791" s="8"/>
    </row>
    <row r="792" spans="2:6" x14ac:dyDescent="0.2">
      <c r="B792" s="8"/>
      <c r="F792" s="8"/>
    </row>
    <row r="793" spans="2:6" x14ac:dyDescent="0.2">
      <c r="B793" s="8"/>
      <c r="F793" s="8"/>
    </row>
  </sheetData>
  <phoneticPr fontId="8" type="noConversion"/>
  <hyperlinks>
    <hyperlink ref="A3" r:id="rId1" xr:uid="{00000000-0004-0000-0200-000000000000}"/>
    <hyperlink ref="P45" r:id="rId2" display="http://www.bav-astro.de/sfs/BAVM_link.php?BAVMnr=38" xr:uid="{00000000-0004-0000-0200-000001000000}"/>
    <hyperlink ref="P47" r:id="rId3" display="http://www.bav-astro.de/sfs/BAVM_link.php?BAVMnr=38" xr:uid="{00000000-0004-0000-0200-000002000000}"/>
    <hyperlink ref="P49" r:id="rId4" display="http://www.bav-astro.de/sfs/BAVM_link.php?BAVMnr=38" xr:uid="{00000000-0004-0000-0200-000003000000}"/>
    <hyperlink ref="P53" r:id="rId5" display="http://www.bav-astro.de/sfs/BAVM_link.php?BAVMnr=43" xr:uid="{00000000-0004-0000-0200-000004000000}"/>
    <hyperlink ref="P54" r:id="rId6" display="http://www.bav-astro.de/sfs/BAVM_link.php?BAVMnr=43" xr:uid="{00000000-0004-0000-0200-000005000000}"/>
    <hyperlink ref="P56" r:id="rId7" display="http://www.bav-astro.de/sfs/BAVM_link.php?BAVMnr=52" xr:uid="{00000000-0004-0000-0200-000006000000}"/>
    <hyperlink ref="P110" r:id="rId8" display="http://www.konkoly.hu/cgi-bin/IBVS?3423" xr:uid="{00000000-0004-0000-0200-000007000000}"/>
    <hyperlink ref="P57" r:id="rId9" display="http://www.bav-astro.de/sfs/BAVM_link.php?BAVMnr=56" xr:uid="{00000000-0004-0000-0200-000008000000}"/>
    <hyperlink ref="P58" r:id="rId10" display="http://www.bav-astro.de/sfs/BAVM_link.php?BAVMnr=60" xr:uid="{00000000-0004-0000-0200-000009000000}"/>
    <hyperlink ref="P59" r:id="rId11" display="http://www.bav-astro.de/sfs/BAVM_link.php?BAVMnr=60" xr:uid="{00000000-0004-0000-0200-00000A000000}"/>
    <hyperlink ref="P60" r:id="rId12" display="http://www.konkoly.hu/cgi-bin/IBVS?4097" xr:uid="{00000000-0004-0000-0200-00000B000000}"/>
    <hyperlink ref="P61" r:id="rId13" display="http://www.konkoly.hu/cgi-bin/IBVS?4097" xr:uid="{00000000-0004-0000-0200-00000C000000}"/>
    <hyperlink ref="P65" r:id="rId14" display="http://www.konkoly.hu/cgi-bin/IBVS?5040" xr:uid="{00000000-0004-0000-0200-00000D000000}"/>
    <hyperlink ref="P118" r:id="rId15" display="http://vsolj.cetus-net.org/no40.pdf" xr:uid="{00000000-0004-0000-0200-00000E000000}"/>
    <hyperlink ref="P119" r:id="rId16" display="http://vsolj.cetus-net.org/no40.pdf" xr:uid="{00000000-0004-0000-0200-00000F000000}"/>
    <hyperlink ref="P67" r:id="rId17" display="http://www.konkoly.hu/cgi-bin/IBVS?5493" xr:uid="{00000000-0004-0000-0200-000010000000}"/>
    <hyperlink ref="P68" r:id="rId18" display="http://www.konkoly.hu/cgi-bin/IBVS?5592" xr:uid="{00000000-0004-0000-0200-000011000000}"/>
    <hyperlink ref="P69" r:id="rId19" display="http://www.bav-astro.de/sfs/BAVM_link.php?BAVMnr=178" xr:uid="{00000000-0004-0000-0200-000012000000}"/>
    <hyperlink ref="P70" r:id="rId20" display="http://www.bav-astro.de/sfs/BAVM_link.php?BAVMnr=178" xr:uid="{00000000-0004-0000-0200-000013000000}"/>
    <hyperlink ref="P124" r:id="rId21" display="http://www.konkoly.hu/cgi-bin/IBVS?5760" xr:uid="{00000000-0004-0000-0200-000014000000}"/>
    <hyperlink ref="P71" r:id="rId22" display="http://www.bav-astro.de/sfs/BAVM_link.php?BAVMnr=183" xr:uid="{00000000-0004-0000-0200-000015000000}"/>
    <hyperlink ref="P73" r:id="rId23" display="http://www.aavso.org/sites/default/files/jaavso/v36n2/171.pdf" xr:uid="{00000000-0004-0000-0200-000016000000}"/>
    <hyperlink ref="P74" r:id="rId24" display="http://www.aavso.org/sites/default/files/jaavso/v36n2/171.pdf" xr:uid="{00000000-0004-0000-0200-000017000000}"/>
    <hyperlink ref="P75" r:id="rId25" display="http://www.konkoly.hu/cgi-bin/IBVS?5814" xr:uid="{00000000-0004-0000-0200-000018000000}"/>
    <hyperlink ref="P76" r:id="rId26" display="http://www.bav-astro.de/sfs/BAVM_link.php?BAVMnr=201" xr:uid="{00000000-0004-0000-0200-000019000000}"/>
    <hyperlink ref="P77" r:id="rId27" display="http://www.aavso.org/sites/default/files/jaavso/v36n2/186.pdf" xr:uid="{00000000-0004-0000-0200-00001A000000}"/>
    <hyperlink ref="P78" r:id="rId28" display="http://www.konkoly.hu/cgi-bin/IBVS?5871" xr:uid="{00000000-0004-0000-0200-00001B000000}"/>
    <hyperlink ref="P80" r:id="rId29" display="http://www.konkoly.hu/cgi-bin/IBVS?5920" xr:uid="{00000000-0004-0000-0200-00001C000000}"/>
    <hyperlink ref="P125" r:id="rId30" display="http://vsolj.cetus-net.org/vsoljno51.pdf" xr:uid="{00000000-0004-0000-0200-00001D000000}"/>
    <hyperlink ref="P126" r:id="rId31" display="http://www.bav-astro.de/sfs/BAVM_link.php?BAVMnr=225" xr:uid="{00000000-0004-0000-0200-00001E000000}"/>
    <hyperlink ref="P127" r:id="rId32" display="http://www.bav-astro.de/sfs/BAVM_link.php?BAVMnr=225" xr:uid="{00000000-0004-0000-0200-00001F000000}"/>
    <hyperlink ref="P128" r:id="rId33" display="http://vsolj.cetus-net.org/vsoljno55.pdf" xr:uid="{00000000-0004-0000-0200-000020000000}"/>
    <hyperlink ref="P85" r:id="rId34" display="http://www.bav-astro.de/sfs/BAVM_link.php?BAVMnr=234" xr:uid="{00000000-0004-0000-0200-000021000000}"/>
    <hyperlink ref="P87" r:id="rId35" display="http://www.bav-astro.de/sfs/BAVM_link.php?BAVMnr=234" xr:uid="{00000000-0004-0000-0200-000022000000}"/>
    <hyperlink ref="P89" r:id="rId36" display="http://www.bav-astro.de/sfs/BAVM_link.php?BAVMnr=234" xr:uid="{00000000-0004-0000-0200-000023000000}"/>
    <hyperlink ref="P91" r:id="rId37" display="http://www.bav-astro.de/sfs/BAVM_link.php?BAVMnr=239" xr:uid="{00000000-0004-0000-0200-000024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Graphs 1</vt:lpstr>
      <vt:lpstr>Q_fit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2024-01-05T01:24:36Z</dcterms:modified>
</cp:coreProperties>
</file>