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3E9824D-531B-4B2A-AE93-3C39E3ABC5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  <sheet name="A (old)" sheetId="3" r:id="rId3"/>
  </sheets>
  <calcPr calcId="181029"/>
</workbook>
</file>

<file path=xl/calcChain.xml><?xml version="1.0" encoding="utf-8"?>
<calcChain xmlns="http://schemas.openxmlformats.org/spreadsheetml/2006/main">
  <c r="E90" i="1" l="1"/>
  <c r="F90" i="1" s="1"/>
  <c r="G90" i="1" s="1"/>
  <c r="K90" i="1" s="1"/>
  <c r="Q90" i="1"/>
  <c r="D9" i="1"/>
  <c r="C9" i="1"/>
  <c r="Q89" i="1"/>
  <c r="E23" i="1"/>
  <c r="F23" i="1"/>
  <c r="G23" i="1" s="1"/>
  <c r="I23" i="1" s="1"/>
  <c r="E29" i="1"/>
  <c r="F29" i="1" s="1"/>
  <c r="G29" i="1" s="1"/>
  <c r="I29" i="1" s="1"/>
  <c r="E32" i="1"/>
  <c r="F32" i="1" s="1"/>
  <c r="G32" i="1" s="1"/>
  <c r="I32" i="1" s="1"/>
  <c r="E37" i="1"/>
  <c r="E44" i="2" s="1"/>
  <c r="E40" i="1"/>
  <c r="F40" i="1"/>
  <c r="G40" i="1" s="1"/>
  <c r="I40" i="1" s="1"/>
  <c r="E45" i="1"/>
  <c r="F45" i="1" s="1"/>
  <c r="G45" i="1" s="1"/>
  <c r="I45" i="1" s="1"/>
  <c r="E48" i="1"/>
  <c r="F48" i="1" s="1"/>
  <c r="G48" i="1" s="1"/>
  <c r="I48" i="1" s="1"/>
  <c r="E27" i="1"/>
  <c r="F27" i="1"/>
  <c r="R27" i="1"/>
  <c r="F16" i="1"/>
  <c r="F17" i="1" s="1"/>
  <c r="E89" i="1"/>
  <c r="F89" i="1" s="1"/>
  <c r="G89" i="1" s="1"/>
  <c r="K89" i="1" s="1"/>
  <c r="E67" i="1"/>
  <c r="F67" i="1" s="1"/>
  <c r="G67" i="1" s="1"/>
  <c r="K67" i="1" s="1"/>
  <c r="E55" i="1"/>
  <c r="F55" i="1" s="1"/>
  <c r="G55" i="1" s="1"/>
  <c r="K55" i="1" s="1"/>
  <c r="E62" i="1"/>
  <c r="F62" i="1" s="1"/>
  <c r="G62" i="1" s="1"/>
  <c r="J62" i="1" s="1"/>
  <c r="E73" i="1"/>
  <c r="F73" i="1" s="1"/>
  <c r="G73" i="1" s="1"/>
  <c r="J73" i="1" s="1"/>
  <c r="E82" i="1"/>
  <c r="E24" i="2" s="1"/>
  <c r="E83" i="1"/>
  <c r="F83" i="1" s="1"/>
  <c r="G83" i="1" s="1"/>
  <c r="K83" i="1" s="1"/>
  <c r="E74" i="1"/>
  <c r="E22" i="2" s="1"/>
  <c r="E81" i="1"/>
  <c r="F81" i="1" s="1"/>
  <c r="G81" i="1" s="1"/>
  <c r="J81" i="1" s="1"/>
  <c r="E88" i="1"/>
  <c r="F88" i="1" s="1"/>
  <c r="G88" i="1" s="1"/>
  <c r="J88" i="1" s="1"/>
  <c r="E53" i="1"/>
  <c r="F53" i="1"/>
  <c r="G53" i="1"/>
  <c r="K53" i="1" s="1"/>
  <c r="E64" i="1"/>
  <c r="F64" i="1" s="1"/>
  <c r="G64" i="1" s="1"/>
  <c r="K64" i="1" s="1"/>
  <c r="E65" i="1"/>
  <c r="F65" i="1"/>
  <c r="G65" i="1"/>
  <c r="K65" i="1" s="1"/>
  <c r="E66" i="1"/>
  <c r="F66" i="1" s="1"/>
  <c r="G66" i="1" s="1"/>
  <c r="K66" i="1" s="1"/>
  <c r="E69" i="1"/>
  <c r="F69" i="1"/>
  <c r="G69" i="1"/>
  <c r="K69" i="1" s="1"/>
  <c r="E71" i="1"/>
  <c r="F71" i="1" s="1"/>
  <c r="G71" i="1" s="1"/>
  <c r="K71" i="1" s="1"/>
  <c r="E76" i="1"/>
  <c r="F76" i="1"/>
  <c r="G76" i="1"/>
  <c r="K76" i="1" s="1"/>
  <c r="E78" i="1"/>
  <c r="F78" i="1" s="1"/>
  <c r="G78" i="1" s="1"/>
  <c r="K78" i="1" s="1"/>
  <c r="E80" i="1"/>
  <c r="F80" i="1"/>
  <c r="G80" i="1"/>
  <c r="K80" i="1" s="1"/>
  <c r="E75" i="1"/>
  <c r="F75" i="1" s="1"/>
  <c r="G75" i="1" s="1"/>
  <c r="K75" i="1" s="1"/>
  <c r="E77" i="1"/>
  <c r="F77" i="1"/>
  <c r="G77" i="1"/>
  <c r="K77" i="1" s="1"/>
  <c r="E79" i="1"/>
  <c r="F79" i="1" s="1"/>
  <c r="G79" i="1" s="1"/>
  <c r="K79" i="1" s="1"/>
  <c r="E84" i="1"/>
  <c r="F84" i="1"/>
  <c r="G84" i="1"/>
  <c r="K84" i="1" s="1"/>
  <c r="E86" i="1"/>
  <c r="F86" i="1" s="1"/>
  <c r="G86" i="1" s="1"/>
  <c r="K86" i="1" s="1"/>
  <c r="E87" i="1"/>
  <c r="E27" i="2" s="1"/>
  <c r="E85" i="1"/>
  <c r="F85" i="1"/>
  <c r="G85" i="1" s="1"/>
  <c r="K85" i="1" s="1"/>
  <c r="E70" i="1"/>
  <c r="F70" i="1" s="1"/>
  <c r="G70" i="1" s="1"/>
  <c r="K70" i="1" s="1"/>
  <c r="E72" i="1"/>
  <c r="F72" i="1" s="1"/>
  <c r="G72" i="1" s="1"/>
  <c r="K72" i="1" s="1"/>
  <c r="C7" i="3"/>
  <c r="E34" i="3"/>
  <c r="F34" i="3"/>
  <c r="C8" i="3"/>
  <c r="F11" i="3"/>
  <c r="G11" i="3"/>
  <c r="E33" i="3"/>
  <c r="F33" i="3"/>
  <c r="E41" i="3"/>
  <c r="F41" i="3"/>
  <c r="E49" i="3"/>
  <c r="F49" i="3"/>
  <c r="E27" i="3"/>
  <c r="F27" i="3"/>
  <c r="E31" i="3"/>
  <c r="F31" i="3"/>
  <c r="E15" i="3"/>
  <c r="C17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E55" i="3"/>
  <c r="F55" i="3"/>
  <c r="Q55" i="3"/>
  <c r="E56" i="3"/>
  <c r="F56" i="3"/>
  <c r="G56" i="3"/>
  <c r="J56" i="3"/>
  <c r="Q56" i="3"/>
  <c r="Q57" i="3"/>
  <c r="Q58" i="3"/>
  <c r="E59" i="3"/>
  <c r="F59" i="3"/>
  <c r="Q59" i="3"/>
  <c r="E60" i="3"/>
  <c r="F60" i="3"/>
  <c r="G60" i="3"/>
  <c r="J60" i="3"/>
  <c r="Q60" i="3"/>
  <c r="Q61" i="3"/>
  <c r="Q62" i="3"/>
  <c r="E63" i="3"/>
  <c r="F63" i="3"/>
  <c r="Q63" i="3"/>
  <c r="E64" i="3"/>
  <c r="F64" i="3"/>
  <c r="G64" i="3"/>
  <c r="J64" i="3"/>
  <c r="Q64" i="3"/>
  <c r="Q65" i="3"/>
  <c r="Q66" i="3"/>
  <c r="E67" i="3"/>
  <c r="F67" i="3"/>
  <c r="Q67" i="3"/>
  <c r="E68" i="3"/>
  <c r="F68" i="3"/>
  <c r="G68" i="3"/>
  <c r="J68" i="3"/>
  <c r="Q68" i="3"/>
  <c r="Q69" i="3"/>
  <c r="Q70" i="3"/>
  <c r="E71" i="3"/>
  <c r="F71" i="3"/>
  <c r="Q71" i="3"/>
  <c r="E72" i="3"/>
  <c r="F72" i="3"/>
  <c r="G72" i="3"/>
  <c r="J72" i="3"/>
  <c r="Q72" i="3"/>
  <c r="Q73" i="3"/>
  <c r="Q74" i="3"/>
  <c r="E75" i="3"/>
  <c r="F75" i="3"/>
  <c r="Q75" i="3"/>
  <c r="E76" i="3"/>
  <c r="F76" i="3"/>
  <c r="G76" i="3"/>
  <c r="J76" i="3"/>
  <c r="Q76" i="3"/>
  <c r="Q77" i="3"/>
  <c r="Q78" i="3"/>
  <c r="E79" i="3"/>
  <c r="F79" i="3"/>
  <c r="Q79" i="3"/>
  <c r="E80" i="3"/>
  <c r="F80" i="3"/>
  <c r="G80" i="3"/>
  <c r="J80" i="3"/>
  <c r="Q80" i="3"/>
  <c r="Q81" i="3"/>
  <c r="Q82" i="3"/>
  <c r="E83" i="3"/>
  <c r="F83" i="3"/>
  <c r="Q83" i="3"/>
  <c r="E84" i="3"/>
  <c r="F84" i="3"/>
  <c r="G84" i="3"/>
  <c r="J84" i="3"/>
  <c r="Q84" i="3"/>
  <c r="Q85" i="3"/>
  <c r="Q86" i="3"/>
  <c r="E87" i="3"/>
  <c r="F87" i="3"/>
  <c r="Q87" i="3"/>
  <c r="E88" i="3"/>
  <c r="F88" i="3"/>
  <c r="G88" i="3"/>
  <c r="J88" i="3"/>
  <c r="Q88" i="3"/>
  <c r="E89" i="3"/>
  <c r="F89" i="3"/>
  <c r="G89" i="3"/>
  <c r="J89" i="3"/>
  <c r="Q89" i="3"/>
  <c r="E54" i="1"/>
  <c r="F54" i="1" s="1"/>
  <c r="E56" i="1"/>
  <c r="F56" i="1"/>
  <c r="E57" i="1"/>
  <c r="F57" i="1"/>
  <c r="E58" i="1"/>
  <c r="F58" i="1"/>
  <c r="E59" i="1"/>
  <c r="F59" i="1" s="1"/>
  <c r="E60" i="1"/>
  <c r="F60" i="1"/>
  <c r="E61" i="1"/>
  <c r="F61" i="1"/>
  <c r="Q21" i="1"/>
  <c r="Q22" i="1"/>
  <c r="Q23" i="1"/>
  <c r="Q24" i="1"/>
  <c r="Q25" i="1"/>
  <c r="Q26" i="1"/>
  <c r="Q27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2" i="1"/>
  <c r="Q67" i="1"/>
  <c r="Q68" i="1"/>
  <c r="Q69" i="1"/>
  <c r="Q71" i="1"/>
  <c r="Q75" i="1"/>
  <c r="Q77" i="1"/>
  <c r="Q79" i="1"/>
  <c r="G28" i="2"/>
  <c r="C28" i="2"/>
  <c r="G27" i="2"/>
  <c r="C27" i="2"/>
  <c r="G26" i="2"/>
  <c r="C26" i="2"/>
  <c r="E26" i="2"/>
  <c r="G25" i="2"/>
  <c r="C25" i="2"/>
  <c r="E25" i="2"/>
  <c r="G24" i="2"/>
  <c r="C24" i="2"/>
  <c r="G23" i="2"/>
  <c r="C23" i="2"/>
  <c r="G65" i="2"/>
  <c r="C65" i="2"/>
  <c r="E65" i="2"/>
  <c r="G64" i="2"/>
  <c r="C64" i="2"/>
  <c r="E64" i="2"/>
  <c r="G63" i="2"/>
  <c r="C63" i="2"/>
  <c r="E63" i="2"/>
  <c r="G22" i="2"/>
  <c r="C22" i="2"/>
  <c r="G21" i="2"/>
  <c r="C21" i="2"/>
  <c r="G62" i="2"/>
  <c r="C62" i="2"/>
  <c r="E62" i="2"/>
  <c r="G61" i="2"/>
  <c r="C61" i="2"/>
  <c r="E61" i="2"/>
  <c r="G60" i="2"/>
  <c r="C60" i="2"/>
  <c r="G59" i="2"/>
  <c r="C59" i="2"/>
  <c r="E59" i="2"/>
  <c r="G20" i="2"/>
  <c r="C20" i="2"/>
  <c r="E20" i="2"/>
  <c r="G19" i="2"/>
  <c r="C19" i="2"/>
  <c r="E19" i="2"/>
  <c r="G18" i="2"/>
  <c r="C18" i="2"/>
  <c r="E18" i="2"/>
  <c r="G17" i="2"/>
  <c r="C17" i="2"/>
  <c r="G16" i="2"/>
  <c r="C16" i="2"/>
  <c r="G15" i="2"/>
  <c r="C15" i="2"/>
  <c r="G14" i="2"/>
  <c r="C14" i="2"/>
  <c r="E14" i="2"/>
  <c r="G13" i="2"/>
  <c r="C13" i="2"/>
  <c r="E13" i="2"/>
  <c r="G58" i="2"/>
  <c r="C58" i="2"/>
  <c r="G12" i="2"/>
  <c r="C12" i="2"/>
  <c r="G57" i="2"/>
  <c r="C57" i="2"/>
  <c r="G56" i="2"/>
  <c r="C56" i="2"/>
  <c r="G55" i="2"/>
  <c r="C55" i="2"/>
  <c r="E55" i="2"/>
  <c r="G54" i="2"/>
  <c r="C54" i="2"/>
  <c r="G53" i="2"/>
  <c r="C53" i="2"/>
  <c r="G52" i="2"/>
  <c r="C52" i="2"/>
  <c r="E52" i="2"/>
  <c r="G51" i="2"/>
  <c r="C51" i="2"/>
  <c r="G50" i="2"/>
  <c r="C50" i="2"/>
  <c r="G49" i="2"/>
  <c r="C49" i="2"/>
  <c r="G48" i="2"/>
  <c r="C48" i="2"/>
  <c r="G47" i="2"/>
  <c r="C47" i="2"/>
  <c r="E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E39" i="2"/>
  <c r="G38" i="2"/>
  <c r="C38" i="2"/>
  <c r="G37" i="2"/>
  <c r="C37" i="2"/>
  <c r="G36" i="2"/>
  <c r="C36" i="2"/>
  <c r="G11" i="2"/>
  <c r="C11" i="2"/>
  <c r="G35" i="2"/>
  <c r="C35" i="2"/>
  <c r="E35" i="2"/>
  <c r="G34" i="2"/>
  <c r="C34" i="2"/>
  <c r="G33" i="2"/>
  <c r="C33" i="2"/>
  <c r="G32" i="2"/>
  <c r="C32" i="2"/>
  <c r="G31" i="2"/>
  <c r="C31" i="2"/>
  <c r="E31" i="2"/>
  <c r="G30" i="2"/>
  <c r="C30" i="2"/>
  <c r="G29" i="2"/>
  <c r="C29" i="2"/>
  <c r="H28" i="2"/>
  <c r="D28" i="2"/>
  <c r="B28" i="2"/>
  <c r="A28" i="2"/>
  <c r="H27" i="2"/>
  <c r="D27" i="2"/>
  <c r="B27" i="2"/>
  <c r="A27" i="2"/>
  <c r="H26" i="2"/>
  <c r="D26" i="2"/>
  <c r="B26" i="2"/>
  <c r="A26" i="2"/>
  <c r="H25" i="2"/>
  <c r="D25" i="2"/>
  <c r="B25" i="2"/>
  <c r="A25" i="2"/>
  <c r="H24" i="2"/>
  <c r="D24" i="2"/>
  <c r="B24" i="2"/>
  <c r="A24" i="2"/>
  <c r="H23" i="2"/>
  <c r="D23" i="2"/>
  <c r="B23" i="2"/>
  <c r="A23" i="2"/>
  <c r="H65" i="2"/>
  <c r="D65" i="2"/>
  <c r="B65" i="2"/>
  <c r="A65" i="2"/>
  <c r="H64" i="2"/>
  <c r="D64" i="2"/>
  <c r="B64" i="2"/>
  <c r="A64" i="2"/>
  <c r="H63" i="2"/>
  <c r="D63" i="2"/>
  <c r="B63" i="2"/>
  <c r="A63" i="2"/>
  <c r="H22" i="2"/>
  <c r="D22" i="2"/>
  <c r="B22" i="2"/>
  <c r="A22" i="2"/>
  <c r="H21" i="2"/>
  <c r="D21" i="2"/>
  <c r="B21" i="2"/>
  <c r="A21" i="2"/>
  <c r="H62" i="2"/>
  <c r="D62" i="2"/>
  <c r="B62" i="2"/>
  <c r="A62" i="2"/>
  <c r="H61" i="2"/>
  <c r="D61" i="2"/>
  <c r="B61" i="2"/>
  <c r="A61" i="2"/>
  <c r="H60" i="2"/>
  <c r="D60" i="2"/>
  <c r="B60" i="2"/>
  <c r="A60" i="2"/>
  <c r="H59" i="2"/>
  <c r="D59" i="2"/>
  <c r="B59" i="2"/>
  <c r="A59" i="2"/>
  <c r="H20" i="2"/>
  <c r="D20" i="2"/>
  <c r="B20" i="2"/>
  <c r="A20" i="2"/>
  <c r="H19" i="2"/>
  <c r="D19" i="2"/>
  <c r="B19" i="2"/>
  <c r="A19" i="2"/>
  <c r="H18" i="2"/>
  <c r="D18" i="2"/>
  <c r="B18" i="2"/>
  <c r="A18" i="2"/>
  <c r="H17" i="2"/>
  <c r="D17" i="2"/>
  <c r="B17" i="2"/>
  <c r="A17" i="2"/>
  <c r="H16" i="2"/>
  <c r="D16" i="2"/>
  <c r="B16" i="2"/>
  <c r="A16" i="2"/>
  <c r="H15" i="2"/>
  <c r="D15" i="2"/>
  <c r="B15" i="2"/>
  <c r="A15" i="2"/>
  <c r="H14" i="2"/>
  <c r="D14" i="2"/>
  <c r="B14" i="2"/>
  <c r="A14" i="2"/>
  <c r="H13" i="2"/>
  <c r="D13" i="2"/>
  <c r="B13" i="2"/>
  <c r="A13" i="2"/>
  <c r="H58" i="2"/>
  <c r="D58" i="2"/>
  <c r="B58" i="2"/>
  <c r="A58" i="2"/>
  <c r="H12" i="2"/>
  <c r="D12" i="2"/>
  <c r="B12" i="2"/>
  <c r="A12" i="2"/>
  <c r="H57" i="2"/>
  <c r="D57" i="2"/>
  <c r="B57" i="2"/>
  <c r="A57" i="2"/>
  <c r="H56" i="2"/>
  <c r="D56" i="2"/>
  <c r="B56" i="2"/>
  <c r="A56" i="2"/>
  <c r="H55" i="2"/>
  <c r="D55" i="2"/>
  <c r="B55" i="2"/>
  <c r="A55" i="2"/>
  <c r="H54" i="2"/>
  <c r="D54" i="2"/>
  <c r="B54" i="2"/>
  <c r="A54" i="2"/>
  <c r="H53" i="2"/>
  <c r="D53" i="2"/>
  <c r="B53" i="2"/>
  <c r="A53" i="2"/>
  <c r="H52" i="2"/>
  <c r="D52" i="2"/>
  <c r="B52" i="2"/>
  <c r="A52" i="2"/>
  <c r="H51" i="2"/>
  <c r="D51" i="2"/>
  <c r="B51" i="2"/>
  <c r="A51" i="2"/>
  <c r="H50" i="2"/>
  <c r="D50" i="2"/>
  <c r="B50" i="2"/>
  <c r="A50" i="2"/>
  <c r="H49" i="2"/>
  <c r="D49" i="2"/>
  <c r="B49" i="2"/>
  <c r="A49" i="2"/>
  <c r="H48" i="2"/>
  <c r="D48" i="2"/>
  <c r="B48" i="2"/>
  <c r="A48" i="2"/>
  <c r="H47" i="2"/>
  <c r="D47" i="2"/>
  <c r="B47" i="2"/>
  <c r="A47" i="2"/>
  <c r="H46" i="2"/>
  <c r="D46" i="2"/>
  <c r="B46" i="2"/>
  <c r="A46" i="2"/>
  <c r="H45" i="2"/>
  <c r="D45" i="2"/>
  <c r="B45" i="2"/>
  <c r="A45" i="2"/>
  <c r="H44" i="2"/>
  <c r="D44" i="2"/>
  <c r="B44" i="2"/>
  <c r="A44" i="2"/>
  <c r="H43" i="2"/>
  <c r="D43" i="2"/>
  <c r="B43" i="2"/>
  <c r="A43" i="2"/>
  <c r="H42" i="2"/>
  <c r="D42" i="2"/>
  <c r="B42" i="2"/>
  <c r="A42" i="2"/>
  <c r="H41" i="2"/>
  <c r="D41" i="2"/>
  <c r="B41" i="2"/>
  <c r="A41" i="2"/>
  <c r="H40" i="2"/>
  <c r="D40" i="2"/>
  <c r="B40" i="2"/>
  <c r="A40" i="2"/>
  <c r="H39" i="2"/>
  <c r="D39" i="2"/>
  <c r="B39" i="2"/>
  <c r="A39" i="2"/>
  <c r="H38" i="2"/>
  <c r="D38" i="2"/>
  <c r="B38" i="2"/>
  <c r="A38" i="2"/>
  <c r="H37" i="2"/>
  <c r="D37" i="2"/>
  <c r="B37" i="2"/>
  <c r="A37" i="2"/>
  <c r="H36" i="2"/>
  <c r="D36" i="2"/>
  <c r="B36" i="2"/>
  <c r="A36" i="2"/>
  <c r="H11" i="2"/>
  <c r="D11" i="2"/>
  <c r="B11" i="2"/>
  <c r="A11" i="2"/>
  <c r="H35" i="2"/>
  <c r="D35" i="2"/>
  <c r="B35" i="2"/>
  <c r="A35" i="2"/>
  <c r="H34" i="2"/>
  <c r="D34" i="2"/>
  <c r="B34" i="2"/>
  <c r="A34" i="2"/>
  <c r="H33" i="2"/>
  <c r="D33" i="2"/>
  <c r="B33" i="2"/>
  <c r="A33" i="2"/>
  <c r="H32" i="2"/>
  <c r="D32" i="2"/>
  <c r="B32" i="2"/>
  <c r="A32" i="2"/>
  <c r="H31" i="2"/>
  <c r="D31" i="2"/>
  <c r="B31" i="2"/>
  <c r="A31" i="2"/>
  <c r="H30" i="2"/>
  <c r="D30" i="2"/>
  <c r="B30" i="2"/>
  <c r="A30" i="2"/>
  <c r="H29" i="2"/>
  <c r="D29" i="2"/>
  <c r="B29" i="2"/>
  <c r="A29" i="2"/>
  <c r="Q81" i="1"/>
  <c r="Q74" i="1"/>
  <c r="Q85" i="1"/>
  <c r="Q88" i="1"/>
  <c r="Q63" i="1"/>
  <c r="Q84" i="1"/>
  <c r="Q86" i="1"/>
  <c r="Q87" i="1"/>
  <c r="Q83" i="1"/>
  <c r="Q76" i="1"/>
  <c r="Q78" i="1"/>
  <c r="Q80" i="1"/>
  <c r="Q82" i="1"/>
  <c r="Q73" i="1"/>
  <c r="Q53" i="1"/>
  <c r="Q64" i="1"/>
  <c r="Q65" i="1"/>
  <c r="Q66" i="1"/>
  <c r="Q56" i="1"/>
  <c r="Q57" i="1"/>
  <c r="Q58" i="1"/>
  <c r="Q59" i="1"/>
  <c r="Q60" i="1"/>
  <c r="Q61" i="1"/>
  <c r="Q70" i="1"/>
  <c r="Q72" i="1"/>
  <c r="C17" i="1"/>
  <c r="Q62" i="1"/>
  <c r="Q55" i="1"/>
  <c r="Q54" i="1"/>
  <c r="Q51" i="1"/>
  <c r="Q28" i="1"/>
  <c r="E34" i="2"/>
  <c r="E49" i="2"/>
  <c r="E60" i="2"/>
  <c r="E28" i="3"/>
  <c r="F28" i="3"/>
  <c r="G49" i="3"/>
  <c r="J49" i="3"/>
  <c r="E47" i="3"/>
  <c r="F47" i="3"/>
  <c r="G41" i="3"/>
  <c r="J41" i="3"/>
  <c r="E39" i="3"/>
  <c r="F39" i="3"/>
  <c r="G33" i="3"/>
  <c r="K33" i="3"/>
  <c r="E25" i="3"/>
  <c r="F25" i="3"/>
  <c r="E46" i="1"/>
  <c r="E53" i="2" s="1"/>
  <c r="F46" i="1"/>
  <c r="G46" i="1" s="1"/>
  <c r="J46" i="1" s="1"/>
  <c r="E38" i="1"/>
  <c r="F38" i="1"/>
  <c r="E30" i="1"/>
  <c r="F30" i="1"/>
  <c r="G30" i="1" s="1"/>
  <c r="I30" i="1" s="1"/>
  <c r="E52" i="3"/>
  <c r="F52" i="3"/>
  <c r="G52" i="3"/>
  <c r="J52" i="3"/>
  <c r="E44" i="3"/>
  <c r="F44" i="3"/>
  <c r="G38" i="3"/>
  <c r="J38" i="3"/>
  <c r="E36" i="3"/>
  <c r="F36" i="3"/>
  <c r="G36" i="3"/>
  <c r="J36" i="3"/>
  <c r="E21" i="1"/>
  <c r="F21" i="1"/>
  <c r="G21" i="1"/>
  <c r="I21" i="1"/>
  <c r="E51" i="1"/>
  <c r="F51" i="1"/>
  <c r="G51" i="1" s="1"/>
  <c r="K51" i="1" s="1"/>
  <c r="E43" i="1"/>
  <c r="E50" i="2" s="1"/>
  <c r="F43" i="1"/>
  <c r="G43" i="1" s="1"/>
  <c r="I43" i="1" s="1"/>
  <c r="E35" i="1"/>
  <c r="F35" i="1"/>
  <c r="G35" i="1" s="1"/>
  <c r="I35" i="1" s="1"/>
  <c r="E26" i="1"/>
  <c r="F26" i="1"/>
  <c r="E46" i="3"/>
  <c r="F46" i="3"/>
  <c r="G46" i="3"/>
  <c r="I46" i="3"/>
  <c r="E38" i="3"/>
  <c r="F38" i="3"/>
  <c r="E23" i="3"/>
  <c r="F23" i="3"/>
  <c r="G23" i="3"/>
  <c r="I23" i="3"/>
  <c r="E85" i="3"/>
  <c r="F85" i="3"/>
  <c r="G85" i="3"/>
  <c r="J85" i="3"/>
  <c r="G82" i="3"/>
  <c r="J82" i="3"/>
  <c r="E81" i="3"/>
  <c r="F81" i="3"/>
  <c r="G81" i="3"/>
  <c r="J81" i="3"/>
  <c r="E77" i="3"/>
  <c r="F77" i="3"/>
  <c r="G77" i="3"/>
  <c r="J77" i="3"/>
  <c r="G74" i="3"/>
  <c r="J74" i="3"/>
  <c r="E73" i="3"/>
  <c r="F73" i="3"/>
  <c r="G73" i="3"/>
  <c r="J73" i="3"/>
  <c r="E69" i="3"/>
  <c r="F69" i="3"/>
  <c r="G69" i="3"/>
  <c r="J69" i="3"/>
  <c r="G66" i="3"/>
  <c r="J66" i="3"/>
  <c r="E65" i="3"/>
  <c r="F65" i="3"/>
  <c r="G65" i="3"/>
  <c r="J65" i="3"/>
  <c r="E61" i="3"/>
  <c r="F61" i="3"/>
  <c r="G61" i="3"/>
  <c r="J61" i="3"/>
  <c r="G58" i="3"/>
  <c r="J58" i="3"/>
  <c r="E57" i="3"/>
  <c r="F57" i="3"/>
  <c r="G57" i="3"/>
  <c r="J57" i="3"/>
  <c r="E53" i="3"/>
  <c r="F53" i="3"/>
  <c r="G53" i="3"/>
  <c r="J53" i="3"/>
  <c r="E30" i="3"/>
  <c r="F30" i="3"/>
  <c r="E26" i="3"/>
  <c r="F26" i="3"/>
  <c r="E51" i="3"/>
  <c r="F51" i="3"/>
  <c r="G51" i="3"/>
  <c r="J51" i="3"/>
  <c r="E43" i="3"/>
  <c r="F43" i="3"/>
  <c r="G43" i="3"/>
  <c r="J43" i="3"/>
  <c r="E35" i="3"/>
  <c r="F35" i="3"/>
  <c r="G35" i="3"/>
  <c r="J35" i="3"/>
  <c r="E63" i="1"/>
  <c r="E68" i="1"/>
  <c r="F68" i="1"/>
  <c r="G68" i="1" s="1"/>
  <c r="K68" i="1" s="1"/>
  <c r="E50" i="1"/>
  <c r="E57" i="2" s="1"/>
  <c r="F50" i="1"/>
  <c r="G50" i="1" s="1"/>
  <c r="I50" i="1" s="1"/>
  <c r="E42" i="1"/>
  <c r="F42" i="1"/>
  <c r="G42" i="1" s="1"/>
  <c r="I42" i="1" s="1"/>
  <c r="E34" i="1"/>
  <c r="E41" i="2" s="1"/>
  <c r="F34" i="1"/>
  <c r="G34" i="1" s="1"/>
  <c r="I34" i="1" s="1"/>
  <c r="E25" i="1"/>
  <c r="G50" i="3"/>
  <c r="J50" i="3"/>
  <c r="E48" i="3"/>
  <c r="F48" i="3"/>
  <c r="G48" i="3"/>
  <c r="J48" i="3"/>
  <c r="E40" i="3"/>
  <c r="F40" i="3"/>
  <c r="G40" i="3"/>
  <c r="I40" i="3"/>
  <c r="G34" i="3"/>
  <c r="J34" i="3"/>
  <c r="E32" i="3"/>
  <c r="F32" i="3"/>
  <c r="G32" i="3"/>
  <c r="I32" i="3"/>
  <c r="E47" i="1"/>
  <c r="E54" i="2" s="1"/>
  <c r="F47" i="1"/>
  <c r="G47" i="1"/>
  <c r="I47" i="1" s="1"/>
  <c r="E39" i="1"/>
  <c r="F39" i="1" s="1"/>
  <c r="G39" i="1" s="1"/>
  <c r="I39" i="1" s="1"/>
  <c r="E31" i="1"/>
  <c r="E38" i="2" s="1"/>
  <c r="F31" i="1"/>
  <c r="G31" i="1"/>
  <c r="I31" i="1" s="1"/>
  <c r="E22" i="1"/>
  <c r="F22" i="1" s="1"/>
  <c r="G22" i="1" s="1"/>
  <c r="I22" i="1" s="1"/>
  <c r="G87" i="3"/>
  <c r="J87" i="3"/>
  <c r="E86" i="3"/>
  <c r="F86" i="3"/>
  <c r="G86" i="3"/>
  <c r="J86" i="3"/>
  <c r="G83" i="3"/>
  <c r="J83" i="3"/>
  <c r="E82" i="3"/>
  <c r="F82" i="3"/>
  <c r="G79" i="3"/>
  <c r="J79" i="3"/>
  <c r="E78" i="3"/>
  <c r="F78" i="3"/>
  <c r="G78" i="3"/>
  <c r="J78" i="3"/>
  <c r="G75" i="3"/>
  <c r="J75" i="3"/>
  <c r="E74" i="3"/>
  <c r="F74" i="3"/>
  <c r="G71" i="3"/>
  <c r="J71" i="3"/>
  <c r="E70" i="3"/>
  <c r="F70" i="3"/>
  <c r="G70" i="3"/>
  <c r="J70" i="3"/>
  <c r="G67" i="3"/>
  <c r="J67" i="3"/>
  <c r="E66" i="3"/>
  <c r="F66" i="3"/>
  <c r="G63" i="3"/>
  <c r="J63" i="3"/>
  <c r="E62" i="3"/>
  <c r="F62" i="3"/>
  <c r="G62" i="3"/>
  <c r="J62" i="3"/>
  <c r="G59" i="3"/>
  <c r="J59" i="3"/>
  <c r="E58" i="3"/>
  <c r="F58" i="3"/>
  <c r="G55" i="3"/>
  <c r="J55" i="3"/>
  <c r="E54" i="3"/>
  <c r="F54" i="3"/>
  <c r="G54" i="3"/>
  <c r="J54" i="3"/>
  <c r="E21" i="3"/>
  <c r="F21" i="3"/>
  <c r="E29" i="3"/>
  <c r="F29" i="3"/>
  <c r="E24" i="3"/>
  <c r="F24" i="3"/>
  <c r="G47" i="3"/>
  <c r="J47" i="3"/>
  <c r="E45" i="3"/>
  <c r="F45" i="3"/>
  <c r="G45" i="3"/>
  <c r="I45" i="3"/>
  <c r="G39" i="3"/>
  <c r="I39" i="3"/>
  <c r="E37" i="3"/>
  <c r="F37" i="3"/>
  <c r="G37" i="3"/>
  <c r="J37" i="3"/>
  <c r="G25" i="3"/>
  <c r="I25" i="3"/>
  <c r="E22" i="3"/>
  <c r="F22" i="3"/>
  <c r="G22" i="3"/>
  <c r="E52" i="1"/>
  <c r="E44" i="1"/>
  <c r="G38" i="1"/>
  <c r="I38" i="1"/>
  <c r="E36" i="1"/>
  <c r="E28" i="1"/>
  <c r="F28" i="1" s="1"/>
  <c r="G28" i="1" s="1"/>
  <c r="H28" i="1" s="1"/>
  <c r="E50" i="3"/>
  <c r="F50" i="3"/>
  <c r="G44" i="3"/>
  <c r="I44" i="3"/>
  <c r="E42" i="3"/>
  <c r="F42" i="3"/>
  <c r="G42" i="3"/>
  <c r="J42" i="3"/>
  <c r="E49" i="1"/>
  <c r="E41" i="1"/>
  <c r="E48" i="2" s="1"/>
  <c r="E33" i="1"/>
  <c r="G26" i="1"/>
  <c r="I26" i="1" s="1"/>
  <c r="E24" i="1"/>
  <c r="E32" i="2" s="1"/>
  <c r="I22" i="3"/>
  <c r="E45" i="2"/>
  <c r="E37" i="2"/>
  <c r="F41" i="1"/>
  <c r="G41" i="1" s="1"/>
  <c r="I41" i="1" s="1"/>
  <c r="F52" i="1"/>
  <c r="G52" i="1" s="1"/>
  <c r="I52" i="1" s="1"/>
  <c r="E58" i="2"/>
  <c r="E29" i="2"/>
  <c r="E12" i="2"/>
  <c r="E11" i="2"/>
  <c r="F49" i="1"/>
  <c r="G49" i="1"/>
  <c r="J49" i="1" s="1"/>
  <c r="E56" i="2"/>
  <c r="E42" i="2"/>
  <c r="E46" i="2"/>
  <c r="F36" i="1"/>
  <c r="G36" i="1" s="1"/>
  <c r="I36" i="1" s="1"/>
  <c r="E43" i="2"/>
  <c r="F25" i="1"/>
  <c r="G25" i="1"/>
  <c r="I25" i="1"/>
  <c r="E33" i="2"/>
  <c r="E30" i="2"/>
  <c r="F63" i="1"/>
  <c r="G63" i="1" s="1"/>
  <c r="K63" i="1" s="1"/>
  <c r="E17" i="2"/>
  <c r="F33" i="1"/>
  <c r="G33" i="1" s="1"/>
  <c r="J33" i="1" s="1"/>
  <c r="E40" i="2"/>
  <c r="F44" i="1"/>
  <c r="G44" i="1" s="1"/>
  <c r="I44" i="1" s="1"/>
  <c r="E51" i="2"/>
  <c r="C12" i="3"/>
  <c r="C11" i="3"/>
  <c r="E28" i="2" l="1"/>
  <c r="F24" i="1"/>
  <c r="G24" i="1" s="1"/>
  <c r="I24" i="1" s="1"/>
  <c r="E16" i="2"/>
  <c r="E23" i="2"/>
  <c r="F87" i="1"/>
  <c r="G87" i="1" s="1"/>
  <c r="K87" i="1" s="1"/>
  <c r="F74" i="1"/>
  <c r="G74" i="1" s="1"/>
  <c r="F82" i="1"/>
  <c r="G82" i="1" s="1"/>
  <c r="K82" i="1" s="1"/>
  <c r="F37" i="1"/>
  <c r="G37" i="1" s="1"/>
  <c r="I37" i="1" s="1"/>
  <c r="E36" i="2"/>
  <c r="E15" i="2"/>
  <c r="E21" i="2"/>
  <c r="C16" i="3"/>
  <c r="D18" i="3" s="1"/>
  <c r="O23" i="3"/>
  <c r="O72" i="3"/>
  <c r="O47" i="3"/>
  <c r="O63" i="3"/>
  <c r="O22" i="3"/>
  <c r="O53" i="3"/>
  <c r="O82" i="3"/>
  <c r="O70" i="3"/>
  <c r="C15" i="3"/>
  <c r="O30" i="3"/>
  <c r="O79" i="3"/>
  <c r="O74" i="3"/>
  <c r="O28" i="3"/>
  <c r="O36" i="3"/>
  <c r="O76" i="3"/>
  <c r="O21" i="3"/>
  <c r="O67" i="3"/>
  <c r="O25" i="3"/>
  <c r="O57" i="3"/>
  <c r="O86" i="3"/>
  <c r="O61" i="3"/>
  <c r="O68" i="3"/>
  <c r="O46" i="3"/>
  <c r="O89" i="3"/>
  <c r="O44" i="3"/>
  <c r="O80" i="3"/>
  <c r="O24" i="3"/>
  <c r="O71" i="3"/>
  <c r="O29" i="3"/>
  <c r="O32" i="3"/>
  <c r="O45" i="3"/>
  <c r="O77" i="3"/>
  <c r="O88" i="3"/>
  <c r="O43" i="3"/>
  <c r="O85" i="3"/>
  <c r="O39" i="3"/>
  <c r="O78" i="3"/>
  <c r="O26" i="3"/>
  <c r="O52" i="3"/>
  <c r="O84" i="3"/>
  <c r="O34" i="3"/>
  <c r="O75" i="3"/>
  <c r="O35" i="3"/>
  <c r="O48" i="3"/>
  <c r="O54" i="3"/>
  <c r="O81" i="3"/>
  <c r="O56" i="3"/>
  <c r="O42" i="3"/>
  <c r="O73" i="3"/>
  <c r="O59" i="3"/>
  <c r="O33" i="3"/>
  <c r="O60" i="3"/>
  <c r="O27" i="3"/>
  <c r="O50" i="3"/>
  <c r="O83" i="3"/>
  <c r="O51" i="3"/>
  <c r="O62" i="3"/>
  <c r="O40" i="3"/>
  <c r="O37" i="3"/>
  <c r="O49" i="3"/>
  <c r="O41" i="3"/>
  <c r="O64" i="3"/>
  <c r="O31" i="3"/>
  <c r="O55" i="3"/>
  <c r="O87" i="3"/>
  <c r="O38" i="3"/>
  <c r="O69" i="3"/>
  <c r="O65" i="3"/>
  <c r="O66" i="3"/>
  <c r="O58" i="3"/>
  <c r="C11" i="1"/>
  <c r="C12" i="1"/>
  <c r="O67" i="1" l="1"/>
  <c r="O36" i="1"/>
  <c r="O75" i="1"/>
  <c r="O84" i="1"/>
  <c r="C15" i="1"/>
  <c r="C18" i="1" s="1"/>
  <c r="O53" i="1"/>
  <c r="O87" i="1"/>
  <c r="O79" i="1"/>
  <c r="O63" i="1"/>
  <c r="O35" i="1"/>
  <c r="O68" i="1"/>
  <c r="O72" i="1"/>
  <c r="O50" i="1"/>
  <c r="O58" i="1"/>
  <c r="O85" i="1"/>
  <c r="O60" i="1"/>
  <c r="O44" i="1"/>
  <c r="O74" i="1"/>
  <c r="O40" i="1"/>
  <c r="O89" i="1"/>
  <c r="O23" i="1"/>
  <c r="O38" i="1"/>
  <c r="O45" i="1"/>
  <c r="O25" i="1"/>
  <c r="O86" i="1"/>
  <c r="O77" i="1"/>
  <c r="O32" i="1"/>
  <c r="O66" i="1"/>
  <c r="O62" i="1"/>
  <c r="O70" i="1"/>
  <c r="O34" i="1"/>
  <c r="O54" i="1"/>
  <c r="O69" i="1"/>
  <c r="O90" i="1"/>
  <c r="O51" i="1"/>
  <c r="O52" i="1"/>
  <c r="O80" i="1"/>
  <c r="O78" i="1"/>
  <c r="O37" i="1"/>
  <c r="O56" i="1"/>
  <c r="O73" i="1"/>
  <c r="O28" i="1"/>
  <c r="O24" i="1"/>
  <c r="O39" i="1"/>
  <c r="O33" i="1"/>
  <c r="O43" i="1"/>
  <c r="O81" i="1"/>
  <c r="O46" i="1"/>
  <c r="O83" i="1"/>
  <c r="O88" i="1"/>
  <c r="O57" i="1"/>
  <c r="O59" i="1"/>
  <c r="O22" i="1"/>
  <c r="O61" i="1"/>
  <c r="O47" i="1"/>
  <c r="O48" i="1"/>
  <c r="O82" i="1"/>
  <c r="O21" i="1"/>
  <c r="O64" i="1"/>
  <c r="O76" i="1"/>
  <c r="O55" i="1"/>
  <c r="O31" i="1"/>
  <c r="O71" i="1"/>
  <c r="O65" i="1"/>
  <c r="O29" i="1"/>
  <c r="O27" i="1"/>
  <c r="O42" i="1"/>
  <c r="O30" i="1"/>
  <c r="O26" i="1"/>
  <c r="O49" i="1"/>
  <c r="O41" i="1"/>
  <c r="C16" i="1"/>
  <c r="D18" i="1" s="1"/>
  <c r="J74" i="1"/>
  <c r="C18" i="3"/>
  <c r="E16" i="3"/>
  <c r="E17" i="3" s="1"/>
  <c r="F18" i="1" l="1"/>
  <c r="F19" i="1" s="1"/>
</calcChain>
</file>

<file path=xl/sharedStrings.xml><?xml version="1.0" encoding="utf-8"?>
<sst xmlns="http://schemas.openxmlformats.org/spreadsheetml/2006/main" count="872" uniqueCount="291">
  <si>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</si>
  <si>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</si>
  <si>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</si>
  <si>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</si>
  <si>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</si>
  <si>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</si>
  <si>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</si>
  <si>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</si>
  <si>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</si>
  <si>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</si>
  <si>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</si>
  <si>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</si>
  <si>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</si>
  <si>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</si>
  <si>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</si>
  <si>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</si>
  <si>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</si>
  <si>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</si>
  <si>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</si>
  <si>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</si>
  <si>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</si>
  <si>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</si>
  <si>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</si>
  <si>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</si>
  <si>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</si>
  <si>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</si>
  <si>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</si>
  <si>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</si>
  <si>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</si>
  <si>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 4888</t>
  </si>
  <si>
    <t>IBVS</t>
  </si>
  <si>
    <t>IBVS 5543</t>
  </si>
  <si>
    <t>I</t>
  </si>
  <si>
    <t>IBVS 5676</t>
  </si>
  <si>
    <t>EA/SD</t>
  </si>
  <si>
    <t># of data points:</t>
  </si>
  <si>
    <t>GK And / gsc 3639-1928</t>
  </si>
  <si>
    <t>IBVS 5802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</si>
  <si>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</si>
  <si>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</si>
  <si>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</si>
  <si>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</si>
  <si>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</si>
  <si>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</si>
  <si>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</si>
  <si>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OEJV 0074</t>
  </si>
  <si>
    <t>CCD</t>
  </si>
  <si>
    <t>IBVS 5874</t>
  </si>
  <si>
    <t>OEJV0094</t>
  </si>
  <si>
    <t>CCD+R</t>
  </si>
  <si>
    <t>CCD+I</t>
  </si>
  <si>
    <t>IBVS 5960</t>
  </si>
  <si>
    <t>OEJV 0137</t>
  </si>
  <si>
    <t>BAD</t>
  </si>
  <si>
    <t>2013JAVSO..41..122</t>
  </si>
  <si>
    <t>OEJV 0160</t>
  </si>
  <si>
    <t>JAAVSO</t>
  </si>
  <si>
    <t>OEJV</t>
  </si>
  <si>
    <t>IBVS 6118</t>
  </si>
  <si>
    <t>OEJV 0165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</si>
  <si>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</si>
  <si>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</si>
  <si>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</si>
  <si>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</si>
  <si>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</si>
  <si>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</si>
  <si>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</si>
  <si>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</si>
  <si>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</si>
  <si>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</si>
  <si>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</si>
  <si>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</si>
  <si>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</si>
  <si>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2436716.499 </t>
  </si>
  <si>
    <t> 27.05.1959 23:58 </t>
  </si>
  <si>
    <t> -0.060 </t>
  </si>
  <si>
    <t>P </t>
  </si>
  <si>
    <t> R.Weber </t>
  </si>
  <si>
    <t> BSAM 64 </t>
  </si>
  <si>
    <t>2436720.543 </t>
  </si>
  <si>
    <t> 01.06.1959 01:01 </t>
  </si>
  <si>
    <t> -0.034 </t>
  </si>
  <si>
    <t>2437544.391 </t>
  </si>
  <si>
    <t> 01.09.1961 21:23 </t>
  </si>
  <si>
    <t> -0.006 </t>
  </si>
  <si>
    <t>2437552.412 </t>
  </si>
  <si>
    <t> 09.09.1961 21:53 </t>
  </si>
  <si>
    <t> -0.022 </t>
  </si>
  <si>
    <t>2437956.302 </t>
  </si>
  <si>
    <t> 18.10.1962 19:14 </t>
  </si>
  <si>
    <t> -0.004 </t>
  </si>
  <si>
    <t>2438225.477 </t>
  </si>
  <si>
    <t> 14.07.1963 23:26 </t>
  </si>
  <si>
    <t> -0.078 </t>
  </si>
  <si>
    <t>2438321.507 </t>
  </si>
  <si>
    <t> 19.10.1963 00:10 </t>
  </si>
  <si>
    <t> -0.495 </t>
  </si>
  <si>
    <t>2438643.430 </t>
  </si>
  <si>
    <t> 04.09.1964 22:19 </t>
  </si>
  <si>
    <t> -0.063 </t>
  </si>
  <si>
    <t> P.N.Kholopov </t>
  </si>
  <si>
    <t> AC 587.5 </t>
  </si>
  <si>
    <t>2439055.349 </t>
  </si>
  <si>
    <t> 21.10.1965 20:22 </t>
  </si>
  <si>
    <t> -0.053 </t>
  </si>
  <si>
    <t> H.Busch </t>
  </si>
  <si>
    <t> MHAR 6.1 </t>
  </si>
  <si>
    <t>2439061.370 </t>
  </si>
  <si>
    <t> 27.10.1965 20:52 </t>
  </si>
  <si>
    <t>2439465.270 </t>
  </si>
  <si>
    <t> 05.12.1966 18:28 </t>
  </si>
  <si>
    <t> -0.033 </t>
  </si>
  <si>
    <t>2439469.298 </t>
  </si>
  <si>
    <t> 09.12.1966 19:09 </t>
  </si>
  <si>
    <t> -0.023 </t>
  </si>
  <si>
    <t>2440152.443 </t>
  </si>
  <si>
    <t> 22.10.1968 22:37 </t>
  </si>
  <si>
    <t> -0.046 </t>
  </si>
  <si>
    <t>2443791.407 </t>
  </si>
  <si>
    <t> 09.10.1978 21:46 </t>
  </si>
  <si>
    <t> 0.047 </t>
  </si>
  <si>
    <t>V </t>
  </si>
  <si>
    <t> R.Diethelm </t>
  </si>
  <si>
    <t> BBS 39 </t>
  </si>
  <si>
    <t>2446381.361 </t>
  </si>
  <si>
    <t> 11.11.1985 20:39 </t>
  </si>
  <si>
    <t> -0.007 </t>
  </si>
  <si>
    <t> J.Borovicka </t>
  </si>
  <si>
    <t> BRNO 27 </t>
  </si>
  <si>
    <t>2447032.399 </t>
  </si>
  <si>
    <t> 24.08.1987 21:34 </t>
  </si>
  <si>
    <t> 0.012 </t>
  </si>
  <si>
    <t> J.Manek </t>
  </si>
  <si>
    <t> BRNO 30 </t>
  </si>
  <si>
    <t>2447040.421 </t>
  </si>
  <si>
    <t> 01.09.1987 22:06 </t>
  </si>
  <si>
    <t> V.Wagner </t>
  </si>
  <si>
    <t>2447040.428 </t>
  </si>
  <si>
    <t> 01.09.1987 22:16 </t>
  </si>
  <si>
    <t> 0.004 </t>
  </si>
  <si>
    <t>2448557.472 </t>
  </si>
  <si>
    <t> 27.10.1991 23:19 </t>
  </si>
  <si>
    <t> 0.014 </t>
  </si>
  <si>
    <t> BAVR 43.108/BRNO 31 </t>
  </si>
  <si>
    <t>2449618.367 </t>
  </si>
  <si>
    <t> 22.09.1994 20:48 </t>
  </si>
  <si>
    <t> -0.010 </t>
  </si>
  <si>
    <t> E.Jung </t>
  </si>
  <si>
    <t> BAVR 43.108 </t>
  </si>
  <si>
    <t>2449622.391 </t>
  </si>
  <si>
    <t> 26.09.1994 21:23 </t>
  </si>
  <si>
    <t> R.Baule </t>
  </si>
  <si>
    <t>2449636.452 </t>
  </si>
  <si>
    <t> 10.10.1994 22:50 </t>
  </si>
  <si>
    <t> -0.008 </t>
  </si>
  <si>
    <t>BAVM 79 </t>
  </si>
  <si>
    <t>2449640.470 </t>
  </si>
  <si>
    <t> 14.10.1994 23:16 </t>
  </si>
  <si>
    <t> -0.009 </t>
  </si>
  <si>
    <t>2450285.463 </t>
  </si>
  <si>
    <t> 20.07.1996 23:06 </t>
  </si>
  <si>
    <t>E </t>
  </si>
  <si>
    <t>?</t>
  </si>
  <si>
    <t> A.Paschke </t>
  </si>
  <si>
    <t> BBS 114 </t>
  </si>
  <si>
    <t>2450462.281 </t>
  </si>
  <si>
    <t> 13.01.1997 18:44 </t>
  </si>
  <si>
    <t>2450466.3012 </t>
  </si>
  <si>
    <t> 17.01.1997 19:13 </t>
  </si>
  <si>
    <t> -0.0067 </t>
  </si>
  <si>
    <t> E.Blättler </t>
  </si>
  <si>
    <t>2450701.404 </t>
  </si>
  <si>
    <t> 09.09.1997 21:41 </t>
  </si>
  <si>
    <t> 0.006 </t>
  </si>
  <si>
    <t> H.Peter </t>
  </si>
  <si>
    <t> BBS 116 </t>
  </si>
  <si>
    <t>2450703.409 </t>
  </si>
  <si>
    <t> 11.09.1997 21:48 </t>
  </si>
  <si>
    <t> 0.002 </t>
  </si>
  <si>
    <t>2450719.4782 </t>
  </si>
  <si>
    <t> 27.09.1997 23:28 </t>
  </si>
  <si>
    <t> -0.0035 </t>
  </si>
  <si>
    <t>2450721.489 </t>
  </si>
  <si>
    <t> 29.09.1997 23:44 </t>
  </si>
  <si>
    <t> -0.002 </t>
  </si>
  <si>
    <t> BBS 117 </t>
  </si>
  <si>
    <t>2451129.3858 </t>
  </si>
  <si>
    <t> 11.11.1998 21:15 </t>
  </si>
  <si>
    <t> 0.0036 </t>
  </si>
  <si>
    <t> J.Safar </t>
  </si>
  <si>
    <t>IBVS 4888 </t>
  </si>
  <si>
    <t>2451551.353 </t>
  </si>
  <si>
    <t> 07.01.2000 20:28 </t>
  </si>
  <si>
    <t> BBS 123 </t>
  </si>
  <si>
    <t>2452859.41767 </t>
  </si>
  <si>
    <t> 07.08.2003 22:01 </t>
  </si>
  <si>
    <t> 0.01442 </t>
  </si>
  <si>
    <t>C </t>
  </si>
  <si>
    <t>o</t>
  </si>
  <si>
    <t> K.Koss </t>
  </si>
  <si>
    <t>OEJV 0074 </t>
  </si>
  <si>
    <t>2452871.444 </t>
  </si>
  <si>
    <t> 19.08.2003 22:39 </t>
  </si>
  <si>
    <t> -0.015 </t>
  </si>
  <si>
    <t> BBS 130 </t>
  </si>
  <si>
    <t>2452899.6028 </t>
  </si>
  <si>
    <t> 17.09.2003 02:28 </t>
  </si>
  <si>
    <t> 0.0132 </t>
  </si>
  <si>
    <t> L.Kotková &amp; M.Wolf </t>
  </si>
  <si>
    <t>IBVS 5676 </t>
  </si>
  <si>
    <t>2453966.5641 </t>
  </si>
  <si>
    <t> 19.08.2006 01:32 </t>
  </si>
  <si>
    <t> 0.0277 </t>
  </si>
  <si>
    <t>-I</t>
  </si>
  <si>
    <t> M.&amp; C.Rätz </t>
  </si>
  <si>
    <t>BAVM 186 </t>
  </si>
  <si>
    <t>2454028.8551 </t>
  </si>
  <si>
    <t> 20.10.2006 08:31 </t>
  </si>
  <si>
    <t>760</t>
  </si>
  <si>
    <t> 0.0299 </t>
  </si>
  <si>
    <t> V.Petriew </t>
  </si>
  <si>
    <t> JAAVSO 41;122 </t>
  </si>
  <si>
    <t>2454115.25880 </t>
  </si>
  <si>
    <t> 14.01.2007 18:12 </t>
  </si>
  <si>
    <t>803</t>
  </si>
  <si>
    <t> 0.03305 </t>
  </si>
  <si>
    <t> L.Šmelcer </t>
  </si>
  <si>
    <t>2454115.25910 </t>
  </si>
  <si>
    <t> 14.01.2007 18:13 </t>
  </si>
  <si>
    <t> 0.03335 </t>
  </si>
  <si>
    <t>R</t>
  </si>
  <si>
    <t>2454115.25970 </t>
  </si>
  <si>
    <t> 0.03395 </t>
  </si>
  <si>
    <t>2454360.3951 </t>
  </si>
  <si>
    <t> 16.09.2007 21:28 </t>
  </si>
  <si>
    <t>925</t>
  </si>
  <si>
    <t> 0.0328 </t>
  </si>
  <si>
    <t> F.Agerer </t>
  </si>
  <si>
    <t>BAVM 193 </t>
  </si>
  <si>
    <t>2454366.4259 </t>
  </si>
  <si>
    <t> 22.09.2007 22:13 </t>
  </si>
  <si>
    <t> 0.0357 </t>
  </si>
  <si>
    <t>2454384.5085 </t>
  </si>
  <si>
    <t> 11.10.2007 00:12 </t>
  </si>
  <si>
    <t> 0.0344 </t>
  </si>
  <si>
    <t>OEJV 0094 </t>
  </si>
  <si>
    <t>2454384.5089 </t>
  </si>
  <si>
    <t> 0.0348 </t>
  </si>
  <si>
    <t>2454388.5312 </t>
  </si>
  <si>
    <t> 15.10.2007 00:44 </t>
  </si>
  <si>
    <t> 0.0385 </t>
  </si>
  <si>
    <t>BAVM 201 </t>
  </si>
  <si>
    <t>2455473.5831 </t>
  </si>
  <si>
    <t> 04.10.2010 01:59 </t>
  </si>
  <si>
    <t> 0.0597 </t>
  </si>
  <si>
    <t> U.Schmidt </t>
  </si>
  <si>
    <t>BAVM 215 </t>
  </si>
  <si>
    <t>2455481.6177 </t>
  </si>
  <si>
    <t> 12.10.2010 02:49 </t>
  </si>
  <si>
    <t> 0.0571 </t>
  </si>
  <si>
    <t>OEJV 0137 </t>
  </si>
  <si>
    <t>2455481.6180 </t>
  </si>
  <si>
    <t> 0.0574 </t>
  </si>
  <si>
    <t>2455481.6181 </t>
  </si>
  <si>
    <t> 12.10.2010 02:50 </t>
  </si>
  <si>
    <t> 0.0575 </t>
  </si>
  <si>
    <t>2455491.6681 </t>
  </si>
  <si>
    <t> 22.10.2010 04:02 </t>
  </si>
  <si>
    <t> 0.0609 </t>
  </si>
  <si>
    <t>2455501.7107 </t>
  </si>
  <si>
    <t> 01.11.2010 05:03 </t>
  </si>
  <si>
    <t> 0.0569 </t>
  </si>
  <si>
    <t>IBVS 5960 </t>
  </si>
  <si>
    <t>2456291.38467 </t>
  </si>
  <si>
    <t> 29.12.2012 21:13 </t>
  </si>
  <si>
    <t> 0.06969 </t>
  </si>
  <si>
    <t>OEJV 0160 </t>
  </si>
  <si>
    <t>2456512.41427 </t>
  </si>
  <si>
    <t> 07.08.2013 21:56 </t>
  </si>
  <si>
    <t> 0.07453 </t>
  </si>
  <si>
    <t>2456512.41524 </t>
  </si>
  <si>
    <t> 07.08.2013 21:57 </t>
  </si>
  <si>
    <t> 0.07550 </t>
  </si>
  <si>
    <t>2456520.4508 </t>
  </si>
  <si>
    <t> 15.08.2013 22:49 </t>
  </si>
  <si>
    <t> 0.0738 </t>
  </si>
  <si>
    <t>BAVM 234 </t>
  </si>
  <si>
    <t>OEJV 0094</t>
  </si>
  <si>
    <t>Add cycle</t>
  </si>
  <si>
    <t>Old Cycle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</si>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</sst>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\(&quot;$&quot;#,##0\)"/>
  </numFmts>
  <fonts count="3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2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0" xfId="0" applyFont="1" applyAlignment="1"/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9" fillId="0" borderId="0" xfId="0" applyFont="1" applyAlignment="1">
      <alignment horizontal="righ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>
      <alignment vertical="top"/>
    </xf>
    <xf numFmtId="0" fontId="17" fillId="0" borderId="1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>
      <alignment vertical="top"/>
    </xf>
    <xf numFmtId="0" fontId="19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20" fillId="24" borderId="18" xfId="38" applyFill="1" applyBorder="1" applyAlignment="1" applyProtection="1">
      <alignment horizontal="right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36" fillId="0" borderId="0" xfId="42" applyFont="1"/>
    <xf numFmtId="0" fontId="36" fillId="0" borderId="0" xfId="42" applyFont="1" applyAlignment="1">
      <alignment horizontal="center" wrapText="1"/>
    </xf>
    <xf numFmtId="0" fontId="36" fillId="0" borderId="0" xfId="42" applyFont="1" applyAlignment="1">
      <alignment horizontal="left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GK And - O-C Diagr.</a:t>
            </a:r>
          </a:p>
        </c:rich>
      </c:tx>
      <c:layout>
        <c:manualLayout>
          <c:xMode val="edge"/>
          <c:yMode val="edge"/>
          <c:x val="0.36752190591560668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00879241585271"/>
          <c:y val="0.14769252958613219"/>
          <c:w val="0.80000133547231478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B0-4A9C-8F7D-54D0701F274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5.0035000000207219E-2</c:v>
                </c:pt>
                <c:pt idx="1">
                  <c:v>7.5304999998479616E-2</c:v>
                </c:pt>
                <c:pt idx="2">
                  <c:v>8.3655000002181623E-2</c:v>
                </c:pt>
                <c:pt idx="3">
                  <c:v>6.7194999995990656E-2</c:v>
                </c:pt>
                <c:pt idx="4">
                  <c:v>7.4830000005022157E-2</c:v>
                </c:pt>
                <c:pt idx="5">
                  <c:v>-5.0800000026356429E-3</c:v>
                </c:pt>
                <c:pt idx="8">
                  <c:v>-8.2499999552965164E-4</c:v>
                </c:pt>
                <c:pt idx="9">
                  <c:v>-7.9199999963748269E-3</c:v>
                </c:pt>
                <c:pt idx="10">
                  <c:v>9.7150000001420267E-3</c:v>
                </c:pt>
                <c:pt idx="11">
                  <c:v>1.8985000002430752E-2</c:v>
                </c:pt>
                <c:pt idx="13">
                  <c:v>-1.6130000003613532E-2</c:v>
                </c:pt>
                <c:pt idx="14">
                  <c:v>-0.13361500000610249</c:v>
                </c:pt>
                <c:pt idx="15">
                  <c:v>-0.12987500000599539</c:v>
                </c:pt>
                <c:pt idx="16">
                  <c:v>-0.14533499999379274</c:v>
                </c:pt>
                <c:pt idx="17">
                  <c:v>-0.13833499999600463</c:v>
                </c:pt>
                <c:pt idx="18">
                  <c:v>-0.16490999999950873</c:v>
                </c:pt>
                <c:pt idx="19">
                  <c:v>-0.21463000000221655</c:v>
                </c:pt>
                <c:pt idx="20">
                  <c:v>-0.20935999999346677</c:v>
                </c:pt>
                <c:pt idx="21">
                  <c:v>-0.21391500000027008</c:v>
                </c:pt>
                <c:pt idx="22">
                  <c:v>-0.21464500000001863</c:v>
                </c:pt>
                <c:pt idx="23">
                  <c:v>-0.22780999999667984</c:v>
                </c:pt>
                <c:pt idx="24">
                  <c:v>-0.23392999999487074</c:v>
                </c:pt>
                <c:pt idx="26">
                  <c:v>-0.22536499999841908</c:v>
                </c:pt>
                <c:pt idx="27">
                  <c:v>-0.22972999999910826</c:v>
                </c:pt>
                <c:pt idx="29">
                  <c:v>-0.23401499999454245</c:v>
                </c:pt>
                <c:pt idx="31">
                  <c:v>-0.23775999999634223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B0-4A9C-8F7D-54D0701F274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2">
                  <c:v>-2.0114999999350403E-2</c:v>
                </c:pt>
                <c:pt idx="25">
                  <c:v>-0.23245999999926426</c:v>
                </c:pt>
                <c:pt idx="28">
                  <c:v>-0.23545000000012806</c:v>
                </c:pt>
                <c:pt idx="41">
                  <c:v>-0.28338999999687076</c:v>
                </c:pt>
                <c:pt idx="52">
                  <c:v>-0.28294000000460073</c:v>
                </c:pt>
                <c:pt idx="53">
                  <c:v>-0.28813999999692896</c:v>
                </c:pt>
                <c:pt idx="60">
                  <c:v>-0.2874249999949825</c:v>
                </c:pt>
                <c:pt idx="67">
                  <c:v>-0.299605000000156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B0-4A9C-8F7D-54D0701F274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30">
                  <c:v>-0.23831000000063796</c:v>
                </c:pt>
                <c:pt idx="32">
                  <c:v>-0.26970499999879394</c:v>
                </c:pt>
                <c:pt idx="34">
                  <c:v>-0.27187499999854481</c:v>
                </c:pt>
                <c:pt idx="42">
                  <c:v>-0.28270499999780441</c:v>
                </c:pt>
                <c:pt idx="43">
                  <c:v>-0.28169999999954598</c:v>
                </c:pt>
                <c:pt idx="44">
                  <c:v>-0.28139999999984866</c:v>
                </c:pt>
                <c:pt idx="45">
                  <c:v>-0.28080000000045402</c:v>
                </c:pt>
                <c:pt idx="46">
                  <c:v>-0.28792999999859603</c:v>
                </c:pt>
                <c:pt idx="47">
                  <c:v>-0.28522499999962747</c:v>
                </c:pt>
                <c:pt idx="48">
                  <c:v>-0.28690999999525957</c:v>
                </c:pt>
                <c:pt idx="49">
                  <c:v>-0.28689999999915017</c:v>
                </c:pt>
                <c:pt idx="50">
                  <c:v>-0.28650999999808846</c:v>
                </c:pt>
                <c:pt idx="51">
                  <c:v>-0.28650000000197906</c:v>
                </c:pt>
                <c:pt idx="54">
                  <c:v>-0.29099999999743886</c:v>
                </c:pt>
                <c:pt idx="55">
                  <c:v>-0.29099000000132946</c:v>
                </c:pt>
                <c:pt idx="56">
                  <c:v>-0.29069999999774154</c:v>
                </c:pt>
                <c:pt idx="57">
                  <c:v>-0.29069000000163214</c:v>
                </c:pt>
                <c:pt idx="58">
                  <c:v>-0.29060000000026776</c:v>
                </c:pt>
                <c:pt idx="59">
                  <c:v>-0.2905899999968824</c:v>
                </c:pt>
                <c:pt idx="61">
                  <c:v>-0.29164999999193242</c:v>
                </c:pt>
                <c:pt idx="62">
                  <c:v>-0.29164999999193242</c:v>
                </c:pt>
                <c:pt idx="63">
                  <c:v>-0.29812500000116415</c:v>
                </c:pt>
                <c:pt idx="64">
                  <c:v>-0.29793500000232598</c:v>
                </c:pt>
                <c:pt idx="65">
                  <c:v>-0.29867499999818392</c:v>
                </c:pt>
                <c:pt idx="66">
                  <c:v>-0.29770499999722233</c:v>
                </c:pt>
                <c:pt idx="68">
                  <c:v>-0.30243499999778578</c:v>
                </c:pt>
                <c:pt idx="69">
                  <c:v>-0.29062999999587191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B0-4A9C-8F7D-54D0701F274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B0-4A9C-8F7D-54D0701F274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B0-4A9C-8F7D-54D0701F274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B0-4A9C-8F7D-54D0701F274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-0.25873968166512956</c:v>
                </c:pt>
                <c:pt idx="1">
                  <c:v>-0.25874685918269902</c:v>
                </c:pt>
                <c:pt idx="2">
                  <c:v>-0.26021825028443746</c:v>
                </c:pt>
                <c:pt idx="3">
                  <c:v>-0.26023260531957637</c:v>
                </c:pt>
                <c:pt idx="4">
                  <c:v>-0.26095394583530673</c:v>
                </c:pt>
                <c:pt idx="5">
                  <c:v>-0.26143483951246027</c:v>
                </c:pt>
                <c:pt idx="6">
                  <c:v>-0.26160709993412723</c:v>
                </c:pt>
                <c:pt idx="7">
                  <c:v>-0.2621813013396837</c:v>
                </c:pt>
                <c:pt idx="8">
                  <c:v>-0.26291699689055292</c:v>
                </c:pt>
                <c:pt idx="9">
                  <c:v>-0.26292776316690714</c:v>
                </c:pt>
                <c:pt idx="10">
                  <c:v>-0.26364910368263744</c:v>
                </c:pt>
                <c:pt idx="11">
                  <c:v>-0.2636562812002069</c:v>
                </c:pt>
                <c:pt idx="12">
                  <c:v>-0.26487645918701441</c:v>
                </c:pt>
                <c:pt idx="13">
                  <c:v>-0.27137570134615685</c:v>
                </c:pt>
                <c:pt idx="14">
                  <c:v>-0.27600161141967128</c:v>
                </c:pt>
                <c:pt idx="15">
                  <c:v>-0.27716436926592314</c:v>
                </c:pt>
                <c:pt idx="16">
                  <c:v>-0.27717872430106205</c:v>
                </c:pt>
                <c:pt idx="17">
                  <c:v>-0.27717872430106205</c:v>
                </c:pt>
                <c:pt idx="18">
                  <c:v>-0.27988823718353173</c:v>
                </c:pt>
                <c:pt idx="19">
                  <c:v>-0.28178310182186811</c:v>
                </c:pt>
                <c:pt idx="20">
                  <c:v>-0.28179027933943757</c:v>
                </c:pt>
                <c:pt idx="21">
                  <c:v>-0.28181540065093064</c:v>
                </c:pt>
                <c:pt idx="22">
                  <c:v>-0.28182257816850009</c:v>
                </c:pt>
                <c:pt idx="23">
                  <c:v>-0.2829745697383978</c:v>
                </c:pt>
                <c:pt idx="24">
                  <c:v>-0.28329038051145389</c:v>
                </c:pt>
                <c:pt idx="25">
                  <c:v>-0.28329755802902334</c:v>
                </c:pt>
                <c:pt idx="26">
                  <c:v>-0.28371744280683653</c:v>
                </c:pt>
                <c:pt idx="27">
                  <c:v>-0.28372103156562123</c:v>
                </c:pt>
                <c:pt idx="28">
                  <c:v>-0.28374974163589906</c:v>
                </c:pt>
                <c:pt idx="29">
                  <c:v>-0.28375333039468376</c:v>
                </c:pt>
                <c:pt idx="30">
                  <c:v>-0.28448184842798357</c:v>
                </c:pt>
                <c:pt idx="31">
                  <c:v>-0.28523548777277646</c:v>
                </c:pt>
                <c:pt idx="32">
                  <c:v>-0.2875717697416344</c:v>
                </c:pt>
                <c:pt idx="33">
                  <c:v>-0.28759330229434277</c:v>
                </c:pt>
                <c:pt idx="34">
                  <c:v>-0.28764354491732896</c:v>
                </c:pt>
                <c:pt idx="35">
                  <c:v>-0.2881746812174687</c:v>
                </c:pt>
                <c:pt idx="36">
                  <c:v>-0.28821954070227779</c:v>
                </c:pt>
                <c:pt idx="37">
                  <c:v>-0.28823927887559381</c:v>
                </c:pt>
                <c:pt idx="38">
                  <c:v>-0.28825183953134037</c:v>
                </c:pt>
                <c:pt idx="39">
                  <c:v>-0.28827696084283344</c:v>
                </c:pt>
                <c:pt idx="40">
                  <c:v>-0.28879912524601137</c:v>
                </c:pt>
                <c:pt idx="41">
                  <c:v>-0.2895491758320195</c:v>
                </c:pt>
                <c:pt idx="42">
                  <c:v>-0.28966042735434611</c:v>
                </c:pt>
                <c:pt idx="43">
                  <c:v>-0.2898147439820894</c:v>
                </c:pt>
                <c:pt idx="44">
                  <c:v>-0.2898147439820894</c:v>
                </c:pt>
                <c:pt idx="45">
                  <c:v>-0.2898147439820894</c:v>
                </c:pt>
                <c:pt idx="46">
                  <c:v>-0.29025257255382619</c:v>
                </c:pt>
                <c:pt idx="47">
                  <c:v>-0.29026333883018041</c:v>
                </c:pt>
                <c:pt idx="48">
                  <c:v>-0.29029563765924293</c:v>
                </c:pt>
                <c:pt idx="49">
                  <c:v>-0.29029563765924293</c:v>
                </c:pt>
                <c:pt idx="50">
                  <c:v>-0.29029563765924293</c:v>
                </c:pt>
                <c:pt idx="51">
                  <c:v>-0.29029563765924293</c:v>
                </c:pt>
                <c:pt idx="52">
                  <c:v>-0.29030281517681239</c:v>
                </c:pt>
                <c:pt idx="53">
                  <c:v>-0.29224074492056551</c:v>
                </c:pt>
                <c:pt idx="54">
                  <c:v>-0.29225509995570442</c:v>
                </c:pt>
                <c:pt idx="55">
                  <c:v>-0.29225509995570442</c:v>
                </c:pt>
                <c:pt idx="56">
                  <c:v>-0.29225509995570442</c:v>
                </c:pt>
                <c:pt idx="57">
                  <c:v>-0.29225509995570442</c:v>
                </c:pt>
                <c:pt idx="58">
                  <c:v>-0.29225509995570442</c:v>
                </c:pt>
                <c:pt idx="59">
                  <c:v>-0.29225509995570442</c:v>
                </c:pt>
                <c:pt idx="60">
                  <c:v>-0.29227304374962809</c:v>
                </c:pt>
                <c:pt idx="61">
                  <c:v>-0.29229098754355171</c:v>
                </c:pt>
                <c:pt idx="62">
                  <c:v>-0.29229098754355171</c:v>
                </c:pt>
                <c:pt idx="63">
                  <c:v>-0.29370136974594985</c:v>
                </c:pt>
                <c:pt idx="64">
                  <c:v>-0.29370136974594985</c:v>
                </c:pt>
                <c:pt idx="65">
                  <c:v>-0.29409613321226991</c:v>
                </c:pt>
                <c:pt idx="66">
                  <c:v>-0.29409613321226991</c:v>
                </c:pt>
                <c:pt idx="67">
                  <c:v>-0.29411048824740882</c:v>
                </c:pt>
                <c:pt idx="68">
                  <c:v>-0.296773347265677</c:v>
                </c:pt>
                <c:pt idx="69">
                  <c:v>-0.29943979504272994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DB0-4A9C-8F7D-54D0701F2748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Active!$R$21:$R$991</c:f>
              <c:numCache>
                <c:formatCode>General</c:formatCode>
                <c:ptCount val="971"/>
                <c:pt idx="6">
                  <c:v>-0.42460000000573928</c:v>
                </c:pt>
                <c:pt idx="33">
                  <c:v>-0.29956499999389052</c:v>
                </c:pt>
                <c:pt idx="35">
                  <c:v>0.14917500000592554</c:v>
                </c:pt>
                <c:pt idx="36">
                  <c:v>2.4122499999066349E-2</c:v>
                </c:pt>
                <c:pt idx="37">
                  <c:v>8.7875000004714821E-2</c:v>
                </c:pt>
                <c:pt idx="38">
                  <c:v>-5.3250000200932845E-4</c:v>
                </c:pt>
                <c:pt idx="39">
                  <c:v>-0.1704974999956903</c:v>
                </c:pt>
                <c:pt idx="40">
                  <c:v>-0.45321500000136439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B0-4A9C-8F7D-54D0701F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16352"/>
        <c:axId val="1"/>
      </c:scatterChart>
      <c:valAx>
        <c:axId val="785016352"/>
        <c:scaling>
          <c:orientation val="minMax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78722211005679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1"/>
          <c:min val="-0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28205128205128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0163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88052134508827"/>
          <c:y val="0.92000129214617399"/>
          <c:w val="0.81196724768378314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GK And - O-C Diagr.</a:t>
            </a:r>
          </a:p>
        </c:rich>
      </c:tx>
      <c:layout>
        <c:manualLayout>
          <c:xMode val="edge"/>
          <c:yMode val="edge"/>
          <c:x val="0.36689455626920353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51888508466187"/>
          <c:y val="0.14723926380368099"/>
          <c:w val="0.81058088019017982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E8-4915-9494-EE5AF3EB0C4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5.0035000000207219E-2</c:v>
                </c:pt>
                <c:pt idx="1">
                  <c:v>7.5304999998479616E-2</c:v>
                </c:pt>
                <c:pt idx="2">
                  <c:v>8.3655000002181623E-2</c:v>
                </c:pt>
                <c:pt idx="3">
                  <c:v>6.7194999995990656E-2</c:v>
                </c:pt>
                <c:pt idx="4">
                  <c:v>7.4830000005022157E-2</c:v>
                </c:pt>
                <c:pt idx="5">
                  <c:v>-5.0800000026356429E-3</c:v>
                </c:pt>
                <c:pt idx="8">
                  <c:v>-8.2499999552965164E-4</c:v>
                </c:pt>
                <c:pt idx="9">
                  <c:v>-7.9199999963748269E-3</c:v>
                </c:pt>
                <c:pt idx="10">
                  <c:v>9.7150000001420267E-3</c:v>
                </c:pt>
                <c:pt idx="11">
                  <c:v>1.8985000002430752E-2</c:v>
                </c:pt>
                <c:pt idx="13">
                  <c:v>-1.6130000003613532E-2</c:v>
                </c:pt>
                <c:pt idx="14">
                  <c:v>-0.13361500000610249</c:v>
                </c:pt>
                <c:pt idx="15">
                  <c:v>-0.12987500000599539</c:v>
                </c:pt>
                <c:pt idx="16">
                  <c:v>-0.14533499999379274</c:v>
                </c:pt>
                <c:pt idx="17">
                  <c:v>-0.13833499999600463</c:v>
                </c:pt>
                <c:pt idx="18">
                  <c:v>-0.16490999999950873</c:v>
                </c:pt>
                <c:pt idx="19">
                  <c:v>-0.21463000000221655</c:v>
                </c:pt>
                <c:pt idx="20">
                  <c:v>-0.20935999999346677</c:v>
                </c:pt>
                <c:pt idx="21">
                  <c:v>-0.21391500000027008</c:v>
                </c:pt>
                <c:pt idx="22">
                  <c:v>-0.21464500000001863</c:v>
                </c:pt>
                <c:pt idx="23">
                  <c:v>-0.22780999999667984</c:v>
                </c:pt>
                <c:pt idx="24">
                  <c:v>-0.23392999999487074</c:v>
                </c:pt>
                <c:pt idx="26">
                  <c:v>-0.22536499999841908</c:v>
                </c:pt>
                <c:pt idx="27">
                  <c:v>-0.22972999999910826</c:v>
                </c:pt>
                <c:pt idx="29">
                  <c:v>-0.23401499999454245</c:v>
                </c:pt>
                <c:pt idx="31">
                  <c:v>-0.23775999999634223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E8-4915-9494-EE5AF3EB0C4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2">
                  <c:v>-2.0114999999350403E-2</c:v>
                </c:pt>
                <c:pt idx="25">
                  <c:v>-0.23245999999926426</c:v>
                </c:pt>
                <c:pt idx="28">
                  <c:v>-0.23545000000012806</c:v>
                </c:pt>
                <c:pt idx="41">
                  <c:v>-0.28338999999687076</c:v>
                </c:pt>
                <c:pt idx="52">
                  <c:v>-0.28294000000460073</c:v>
                </c:pt>
                <c:pt idx="53">
                  <c:v>-0.28813999999692896</c:v>
                </c:pt>
                <c:pt idx="60">
                  <c:v>-0.2874249999949825</c:v>
                </c:pt>
                <c:pt idx="67">
                  <c:v>-0.299605000000156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E8-4915-9494-EE5AF3EB0C4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30">
                  <c:v>-0.23831000000063796</c:v>
                </c:pt>
                <c:pt idx="32">
                  <c:v>-0.26970499999879394</c:v>
                </c:pt>
                <c:pt idx="34">
                  <c:v>-0.27187499999854481</c:v>
                </c:pt>
                <c:pt idx="42">
                  <c:v>-0.28270499999780441</c:v>
                </c:pt>
                <c:pt idx="43">
                  <c:v>-0.28169999999954598</c:v>
                </c:pt>
                <c:pt idx="44">
                  <c:v>-0.28139999999984866</c:v>
                </c:pt>
                <c:pt idx="45">
                  <c:v>-0.28080000000045402</c:v>
                </c:pt>
                <c:pt idx="46">
                  <c:v>-0.28792999999859603</c:v>
                </c:pt>
                <c:pt idx="47">
                  <c:v>-0.28522499999962747</c:v>
                </c:pt>
                <c:pt idx="48">
                  <c:v>-0.28690999999525957</c:v>
                </c:pt>
                <c:pt idx="49">
                  <c:v>-0.28689999999915017</c:v>
                </c:pt>
                <c:pt idx="50">
                  <c:v>-0.28650999999808846</c:v>
                </c:pt>
                <c:pt idx="51">
                  <c:v>-0.28650000000197906</c:v>
                </c:pt>
                <c:pt idx="54">
                  <c:v>-0.29099999999743886</c:v>
                </c:pt>
                <c:pt idx="55">
                  <c:v>-0.29099000000132946</c:v>
                </c:pt>
                <c:pt idx="56">
                  <c:v>-0.29069999999774154</c:v>
                </c:pt>
                <c:pt idx="57">
                  <c:v>-0.29069000000163214</c:v>
                </c:pt>
                <c:pt idx="58">
                  <c:v>-0.29060000000026776</c:v>
                </c:pt>
                <c:pt idx="59">
                  <c:v>-0.2905899999968824</c:v>
                </c:pt>
                <c:pt idx="61">
                  <c:v>-0.29164999999193242</c:v>
                </c:pt>
                <c:pt idx="62">
                  <c:v>-0.29164999999193242</c:v>
                </c:pt>
                <c:pt idx="63">
                  <c:v>-0.29812500000116415</c:v>
                </c:pt>
                <c:pt idx="64">
                  <c:v>-0.29793500000232598</c:v>
                </c:pt>
                <c:pt idx="65">
                  <c:v>-0.29867499999818392</c:v>
                </c:pt>
                <c:pt idx="66">
                  <c:v>-0.29770499999722233</c:v>
                </c:pt>
                <c:pt idx="68">
                  <c:v>-0.30243499999778578</c:v>
                </c:pt>
                <c:pt idx="69">
                  <c:v>-0.29062999999587191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E8-4915-9494-EE5AF3EB0C4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E8-4915-9494-EE5AF3EB0C4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E8-4915-9494-EE5AF3EB0C4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3.0999999999999999E-3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0.01</c:v>
                  </c:pt>
                  <c:pt idx="34">
                    <c:v>1E-4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1E-3</c:v>
                  </c:pt>
                  <c:pt idx="42">
                    <c:v>2.9999999999999997E-4</c:v>
                  </c:pt>
                  <c:pt idx="43">
                    <c:v>4.0000000000000002E-4</c:v>
                  </c:pt>
                  <c:pt idx="44">
                    <c:v>1E-3</c:v>
                  </c:pt>
                  <c:pt idx="45">
                    <c:v>6.9999999999999999E-4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8.0000000000000004E-4</c:v>
                  </c:pt>
                  <c:pt idx="50">
                    <c:v>0</c:v>
                  </c:pt>
                  <c:pt idx="51">
                    <c:v>5.0000000000000001E-4</c:v>
                  </c:pt>
                  <c:pt idx="52">
                    <c:v>2.0000000000000001E-4</c:v>
                  </c:pt>
                  <c:pt idx="53">
                    <c:v>2.8999999999999998E-3</c:v>
                  </c:pt>
                  <c:pt idx="54">
                    <c:v>0</c:v>
                  </c:pt>
                  <c:pt idx="55">
                    <c:v>6.9999999999999999E-4</c:v>
                  </c:pt>
                  <c:pt idx="56">
                    <c:v>0</c:v>
                  </c:pt>
                  <c:pt idx="57">
                    <c:v>5.9999999999999995E-4</c:v>
                  </c:pt>
                  <c:pt idx="58">
                    <c:v>0</c:v>
                  </c:pt>
                  <c:pt idx="59">
                    <c:v>5.9999999999999995E-4</c:v>
                  </c:pt>
                  <c:pt idx="60">
                    <c:v>1.6000000000000001E-3</c:v>
                  </c:pt>
                  <c:pt idx="61">
                    <c:v>6.9999999999999999E-4</c:v>
                  </c:pt>
                  <c:pt idx="62">
                    <c:v>6.9999999999999999E-4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6.9999999999999999E-4</c:v>
                  </c:pt>
                  <c:pt idx="66">
                    <c:v>8.0000000000000004E-4</c:v>
                  </c:pt>
                  <c:pt idx="67">
                    <c:v>9.1000000000000004E-3</c:v>
                  </c:pt>
                  <c:pt idx="68">
                    <c:v>1.1000000000000001E-3</c:v>
                  </c:pt>
                  <c:pt idx="6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E8-4915-9494-EE5AF3EB0C4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-0.25873968166512956</c:v>
                </c:pt>
                <c:pt idx="1">
                  <c:v>-0.25874685918269902</c:v>
                </c:pt>
                <c:pt idx="2">
                  <c:v>-0.26021825028443746</c:v>
                </c:pt>
                <c:pt idx="3">
                  <c:v>-0.26023260531957637</c:v>
                </c:pt>
                <c:pt idx="4">
                  <c:v>-0.26095394583530673</c:v>
                </c:pt>
                <c:pt idx="5">
                  <c:v>-0.26143483951246027</c:v>
                </c:pt>
                <c:pt idx="6">
                  <c:v>-0.26160709993412723</c:v>
                </c:pt>
                <c:pt idx="7">
                  <c:v>-0.2621813013396837</c:v>
                </c:pt>
                <c:pt idx="8">
                  <c:v>-0.26291699689055292</c:v>
                </c:pt>
                <c:pt idx="9">
                  <c:v>-0.26292776316690714</c:v>
                </c:pt>
                <c:pt idx="10">
                  <c:v>-0.26364910368263744</c:v>
                </c:pt>
                <c:pt idx="11">
                  <c:v>-0.2636562812002069</c:v>
                </c:pt>
                <c:pt idx="12">
                  <c:v>-0.26487645918701441</c:v>
                </c:pt>
                <c:pt idx="13">
                  <c:v>-0.27137570134615685</c:v>
                </c:pt>
                <c:pt idx="14">
                  <c:v>-0.27600161141967128</c:v>
                </c:pt>
                <c:pt idx="15">
                  <c:v>-0.27716436926592314</c:v>
                </c:pt>
                <c:pt idx="16">
                  <c:v>-0.27717872430106205</c:v>
                </c:pt>
                <c:pt idx="17">
                  <c:v>-0.27717872430106205</c:v>
                </c:pt>
                <c:pt idx="18">
                  <c:v>-0.27988823718353173</c:v>
                </c:pt>
                <c:pt idx="19">
                  <c:v>-0.28178310182186811</c:v>
                </c:pt>
                <c:pt idx="20">
                  <c:v>-0.28179027933943757</c:v>
                </c:pt>
                <c:pt idx="21">
                  <c:v>-0.28181540065093064</c:v>
                </c:pt>
                <c:pt idx="22">
                  <c:v>-0.28182257816850009</c:v>
                </c:pt>
                <c:pt idx="23">
                  <c:v>-0.2829745697383978</c:v>
                </c:pt>
                <c:pt idx="24">
                  <c:v>-0.28329038051145389</c:v>
                </c:pt>
                <c:pt idx="25">
                  <c:v>-0.28329755802902334</c:v>
                </c:pt>
                <c:pt idx="26">
                  <c:v>-0.28371744280683653</c:v>
                </c:pt>
                <c:pt idx="27">
                  <c:v>-0.28372103156562123</c:v>
                </c:pt>
                <c:pt idx="28">
                  <c:v>-0.28374974163589906</c:v>
                </c:pt>
                <c:pt idx="29">
                  <c:v>-0.28375333039468376</c:v>
                </c:pt>
                <c:pt idx="30">
                  <c:v>-0.28448184842798357</c:v>
                </c:pt>
                <c:pt idx="31">
                  <c:v>-0.28523548777277646</c:v>
                </c:pt>
                <c:pt idx="32">
                  <c:v>-0.2875717697416344</c:v>
                </c:pt>
                <c:pt idx="33">
                  <c:v>-0.28759330229434277</c:v>
                </c:pt>
                <c:pt idx="34">
                  <c:v>-0.28764354491732896</c:v>
                </c:pt>
                <c:pt idx="35">
                  <c:v>-0.2881746812174687</c:v>
                </c:pt>
                <c:pt idx="36">
                  <c:v>-0.28821954070227779</c:v>
                </c:pt>
                <c:pt idx="37">
                  <c:v>-0.28823927887559381</c:v>
                </c:pt>
                <c:pt idx="38">
                  <c:v>-0.28825183953134037</c:v>
                </c:pt>
                <c:pt idx="39">
                  <c:v>-0.28827696084283344</c:v>
                </c:pt>
                <c:pt idx="40">
                  <c:v>-0.28879912524601137</c:v>
                </c:pt>
                <c:pt idx="41">
                  <c:v>-0.2895491758320195</c:v>
                </c:pt>
                <c:pt idx="42">
                  <c:v>-0.28966042735434611</c:v>
                </c:pt>
                <c:pt idx="43">
                  <c:v>-0.2898147439820894</c:v>
                </c:pt>
                <c:pt idx="44">
                  <c:v>-0.2898147439820894</c:v>
                </c:pt>
                <c:pt idx="45">
                  <c:v>-0.2898147439820894</c:v>
                </c:pt>
                <c:pt idx="46">
                  <c:v>-0.29025257255382619</c:v>
                </c:pt>
                <c:pt idx="47">
                  <c:v>-0.29026333883018041</c:v>
                </c:pt>
                <c:pt idx="48">
                  <c:v>-0.29029563765924293</c:v>
                </c:pt>
                <c:pt idx="49">
                  <c:v>-0.29029563765924293</c:v>
                </c:pt>
                <c:pt idx="50">
                  <c:v>-0.29029563765924293</c:v>
                </c:pt>
                <c:pt idx="51">
                  <c:v>-0.29029563765924293</c:v>
                </c:pt>
                <c:pt idx="52">
                  <c:v>-0.29030281517681239</c:v>
                </c:pt>
                <c:pt idx="53">
                  <c:v>-0.29224074492056551</c:v>
                </c:pt>
                <c:pt idx="54">
                  <c:v>-0.29225509995570442</c:v>
                </c:pt>
                <c:pt idx="55">
                  <c:v>-0.29225509995570442</c:v>
                </c:pt>
                <c:pt idx="56">
                  <c:v>-0.29225509995570442</c:v>
                </c:pt>
                <c:pt idx="57">
                  <c:v>-0.29225509995570442</c:v>
                </c:pt>
                <c:pt idx="58">
                  <c:v>-0.29225509995570442</c:v>
                </c:pt>
                <c:pt idx="59">
                  <c:v>-0.29225509995570442</c:v>
                </c:pt>
                <c:pt idx="60">
                  <c:v>-0.29227304374962809</c:v>
                </c:pt>
                <c:pt idx="61">
                  <c:v>-0.29229098754355171</c:v>
                </c:pt>
                <c:pt idx="62">
                  <c:v>-0.29229098754355171</c:v>
                </c:pt>
                <c:pt idx="63">
                  <c:v>-0.29370136974594985</c:v>
                </c:pt>
                <c:pt idx="64">
                  <c:v>-0.29370136974594985</c:v>
                </c:pt>
                <c:pt idx="65">
                  <c:v>-0.29409613321226991</c:v>
                </c:pt>
                <c:pt idx="66">
                  <c:v>-0.29409613321226991</c:v>
                </c:pt>
                <c:pt idx="67">
                  <c:v>-0.29411048824740882</c:v>
                </c:pt>
                <c:pt idx="68">
                  <c:v>-0.296773347265677</c:v>
                </c:pt>
                <c:pt idx="69">
                  <c:v>-0.29943979504272994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E8-4915-9494-EE5AF3EB0C46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-959</c:v>
                </c:pt>
                <c:pt idx="1">
                  <c:v>-957</c:v>
                </c:pt>
                <c:pt idx="2">
                  <c:v>-547</c:v>
                </c:pt>
                <c:pt idx="3">
                  <c:v>-543</c:v>
                </c:pt>
                <c:pt idx="4">
                  <c:v>-342</c:v>
                </c:pt>
                <c:pt idx="5">
                  <c:v>-208</c:v>
                </c:pt>
                <c:pt idx="6">
                  <c:v>-160</c:v>
                </c:pt>
                <c:pt idx="7">
                  <c:v>0</c:v>
                </c:pt>
                <c:pt idx="8">
                  <c:v>205</c:v>
                </c:pt>
                <c:pt idx="9">
                  <c:v>208</c:v>
                </c:pt>
                <c:pt idx="10">
                  <c:v>409</c:v>
                </c:pt>
                <c:pt idx="11">
                  <c:v>411</c:v>
                </c:pt>
                <c:pt idx="12">
                  <c:v>751</c:v>
                </c:pt>
                <c:pt idx="13">
                  <c:v>2562</c:v>
                </c:pt>
                <c:pt idx="14">
                  <c:v>3851</c:v>
                </c:pt>
                <c:pt idx="15">
                  <c:v>4175</c:v>
                </c:pt>
                <c:pt idx="16">
                  <c:v>4179</c:v>
                </c:pt>
                <c:pt idx="17">
                  <c:v>4179</c:v>
                </c:pt>
                <c:pt idx="18">
                  <c:v>4934</c:v>
                </c:pt>
                <c:pt idx="19">
                  <c:v>5462</c:v>
                </c:pt>
                <c:pt idx="20">
                  <c:v>5464</c:v>
                </c:pt>
                <c:pt idx="21">
                  <c:v>5471</c:v>
                </c:pt>
                <c:pt idx="22">
                  <c:v>5473</c:v>
                </c:pt>
                <c:pt idx="23">
                  <c:v>5794</c:v>
                </c:pt>
                <c:pt idx="24">
                  <c:v>5882</c:v>
                </c:pt>
                <c:pt idx="25">
                  <c:v>5884</c:v>
                </c:pt>
                <c:pt idx="26">
                  <c:v>6001</c:v>
                </c:pt>
                <c:pt idx="27">
                  <c:v>6002</c:v>
                </c:pt>
                <c:pt idx="28">
                  <c:v>6010</c:v>
                </c:pt>
                <c:pt idx="29">
                  <c:v>6011</c:v>
                </c:pt>
                <c:pt idx="30">
                  <c:v>6214</c:v>
                </c:pt>
                <c:pt idx="31">
                  <c:v>6424</c:v>
                </c:pt>
                <c:pt idx="32">
                  <c:v>7075</c:v>
                </c:pt>
                <c:pt idx="33">
                  <c:v>7081</c:v>
                </c:pt>
                <c:pt idx="34">
                  <c:v>7095</c:v>
                </c:pt>
                <c:pt idx="35">
                  <c:v>7243</c:v>
                </c:pt>
                <c:pt idx="36">
                  <c:v>7255.5</c:v>
                </c:pt>
                <c:pt idx="37">
                  <c:v>7261</c:v>
                </c:pt>
                <c:pt idx="38">
                  <c:v>7264.5</c:v>
                </c:pt>
                <c:pt idx="39">
                  <c:v>7271.5</c:v>
                </c:pt>
                <c:pt idx="40">
                  <c:v>7417</c:v>
                </c:pt>
                <c:pt idx="41">
                  <c:v>7626</c:v>
                </c:pt>
                <c:pt idx="42">
                  <c:v>7657</c:v>
                </c:pt>
                <c:pt idx="43">
                  <c:v>7700</c:v>
                </c:pt>
                <c:pt idx="44">
                  <c:v>7700</c:v>
                </c:pt>
                <c:pt idx="45">
                  <c:v>7700</c:v>
                </c:pt>
                <c:pt idx="46">
                  <c:v>7822</c:v>
                </c:pt>
                <c:pt idx="47">
                  <c:v>7825</c:v>
                </c:pt>
                <c:pt idx="48">
                  <c:v>7834</c:v>
                </c:pt>
                <c:pt idx="49">
                  <c:v>7834</c:v>
                </c:pt>
                <c:pt idx="50">
                  <c:v>7834</c:v>
                </c:pt>
                <c:pt idx="51">
                  <c:v>7834</c:v>
                </c:pt>
                <c:pt idx="52">
                  <c:v>7836</c:v>
                </c:pt>
                <c:pt idx="53">
                  <c:v>8376</c:v>
                </c:pt>
                <c:pt idx="54">
                  <c:v>8380</c:v>
                </c:pt>
                <c:pt idx="55">
                  <c:v>8380</c:v>
                </c:pt>
                <c:pt idx="56">
                  <c:v>8380</c:v>
                </c:pt>
                <c:pt idx="57">
                  <c:v>8380</c:v>
                </c:pt>
                <c:pt idx="58">
                  <c:v>8380</c:v>
                </c:pt>
                <c:pt idx="59">
                  <c:v>8380</c:v>
                </c:pt>
                <c:pt idx="60">
                  <c:v>8385</c:v>
                </c:pt>
                <c:pt idx="61">
                  <c:v>8390</c:v>
                </c:pt>
                <c:pt idx="62">
                  <c:v>8390</c:v>
                </c:pt>
                <c:pt idx="63">
                  <c:v>8783</c:v>
                </c:pt>
                <c:pt idx="64">
                  <c:v>8783</c:v>
                </c:pt>
                <c:pt idx="65">
                  <c:v>8893</c:v>
                </c:pt>
                <c:pt idx="66">
                  <c:v>8893</c:v>
                </c:pt>
                <c:pt idx="67">
                  <c:v>8897</c:v>
                </c:pt>
                <c:pt idx="68">
                  <c:v>9639</c:v>
                </c:pt>
                <c:pt idx="69">
                  <c:v>10382</c:v>
                </c:pt>
              </c:numCache>
            </c:numRef>
          </c:xVal>
          <c:yVal>
            <c:numRef>
              <c:f>Active!$R$21:$R$991</c:f>
              <c:numCache>
                <c:formatCode>General</c:formatCode>
                <c:ptCount val="971"/>
                <c:pt idx="6">
                  <c:v>-0.42460000000573928</c:v>
                </c:pt>
                <c:pt idx="33">
                  <c:v>-0.29956499999389052</c:v>
                </c:pt>
                <c:pt idx="35">
                  <c:v>0.14917500000592554</c:v>
                </c:pt>
                <c:pt idx="36">
                  <c:v>2.4122499999066349E-2</c:v>
                </c:pt>
                <c:pt idx="37">
                  <c:v>8.7875000004714821E-2</c:v>
                </c:pt>
                <c:pt idx="38">
                  <c:v>-5.3250000200932845E-4</c:v>
                </c:pt>
                <c:pt idx="39">
                  <c:v>-0.1704974999956903</c:v>
                </c:pt>
                <c:pt idx="40">
                  <c:v>-0.45321500000136439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5E8-4915-9494-EE5AF3EB0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17336"/>
        <c:axId val="1"/>
      </c:scatterChart>
      <c:valAx>
        <c:axId val="785017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77168937500562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194539249146756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017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51895048955057"/>
          <c:y val="0.92024539877300615"/>
          <c:w val="0.81058092141212723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GK And - O-C Diagr.</a:t>
            </a:r>
          </a:p>
        </c:rich>
      </c:tx>
      <c:layout>
        <c:manualLayout>
          <c:xMode val="edge"/>
          <c:yMode val="edge"/>
          <c:x val="0.36752190591560668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00879241585271"/>
          <c:y val="0.15"/>
          <c:w val="0.80000133547231478"/>
          <c:h val="0.65312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(old)'!$H$21:$H$992</c:f>
              <c:numCache>
                <c:formatCode>General</c:formatCode>
                <c:ptCount val="972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DF-416C-94B6-523519968EC1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(old)'!$I$21:$I$992</c:f>
              <c:numCache>
                <c:formatCode>General</c:formatCode>
                <c:ptCount val="972"/>
                <c:pt idx="1">
                  <c:v>-0.23831000000063796</c:v>
                </c:pt>
                <c:pt idx="2">
                  <c:v>-0.26970499999879394</c:v>
                </c:pt>
                <c:pt idx="4">
                  <c:v>-0.27187499999854481</c:v>
                </c:pt>
                <c:pt idx="11">
                  <c:v>-0.28338999999687076</c:v>
                </c:pt>
                <c:pt idx="18">
                  <c:v>-0.28294000000460073</c:v>
                </c:pt>
                <c:pt idx="19">
                  <c:v>-0.28813999999692896</c:v>
                </c:pt>
                <c:pt idx="23">
                  <c:v>-0.2874249999949825</c:v>
                </c:pt>
                <c:pt idx="24">
                  <c:v>-0.29164999999193242</c:v>
                </c:pt>
                <c:pt idx="25">
                  <c:v>-0.29164999999193242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DF-416C-94B6-523519968EC1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</c:numCache>
              </c:numRef>
            </c:plus>
            <c:min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(old)'!$J$21:$J$992</c:f>
              <c:numCache>
                <c:formatCode>General</c:formatCode>
                <c:ptCount val="972"/>
                <c:pt idx="13">
                  <c:v>-0.28169999999954598</c:v>
                </c:pt>
                <c:pt idx="14">
                  <c:v>-0.28139999999984866</c:v>
                </c:pt>
                <c:pt idx="15">
                  <c:v>-0.28080000000045402</c:v>
                </c:pt>
                <c:pt idx="16">
                  <c:v>-0.28689999999915017</c:v>
                </c:pt>
                <c:pt idx="17">
                  <c:v>-0.28650000000197906</c:v>
                </c:pt>
                <c:pt idx="20">
                  <c:v>-0.29099000000132946</c:v>
                </c:pt>
                <c:pt idx="21">
                  <c:v>-0.29069000000163214</c:v>
                </c:pt>
                <c:pt idx="22">
                  <c:v>-0.2905899999968824</c:v>
                </c:pt>
                <c:pt idx="26">
                  <c:v>-0.29812500000116415</c:v>
                </c:pt>
                <c:pt idx="27">
                  <c:v>-0.29793500000232598</c:v>
                </c:pt>
                <c:pt idx="28">
                  <c:v>-0.29867499999818392</c:v>
                </c:pt>
                <c:pt idx="29">
                  <c:v>-0.29770499999722233</c:v>
                </c:pt>
                <c:pt idx="30">
                  <c:v>-0.299605000000156</c:v>
                </c:pt>
                <c:pt idx="31">
                  <c:v>5.0035000000207219E-2</c:v>
                </c:pt>
                <c:pt idx="32">
                  <c:v>7.5304999998479616E-2</c:v>
                </c:pt>
                <c:pt idx="33">
                  <c:v>8.3655000002181623E-2</c:v>
                </c:pt>
                <c:pt idx="34">
                  <c:v>6.7194999995990656E-2</c:v>
                </c:pt>
                <c:pt idx="35">
                  <c:v>7.4830000005022157E-2</c:v>
                </c:pt>
                <c:pt idx="36">
                  <c:v>-5.0800000026356429E-3</c:v>
                </c:pt>
                <c:pt idx="37">
                  <c:v>-0.42460000000573928</c:v>
                </c:pt>
                <c:pt idx="38">
                  <c:v>-8.2499999552965164E-4</c:v>
                </c:pt>
                <c:pt idx="39">
                  <c:v>-7.9199999963748269E-3</c:v>
                </c:pt>
                <c:pt idx="40">
                  <c:v>9.7150000001420267E-3</c:v>
                </c:pt>
                <c:pt idx="41">
                  <c:v>1.8985000002430752E-2</c:v>
                </c:pt>
                <c:pt idx="42">
                  <c:v>-2.0114999999350403E-2</c:v>
                </c:pt>
                <c:pt idx="43">
                  <c:v>-1.6130000003613532E-2</c:v>
                </c:pt>
                <c:pt idx="44">
                  <c:v>-0.13361500000610249</c:v>
                </c:pt>
                <c:pt idx="45">
                  <c:v>-0.12987500000599539</c:v>
                </c:pt>
                <c:pt idx="46">
                  <c:v>-0.14533499999379274</c:v>
                </c:pt>
                <c:pt idx="47">
                  <c:v>-0.13833499999600463</c:v>
                </c:pt>
                <c:pt idx="48">
                  <c:v>-0.16490999999950873</c:v>
                </c:pt>
                <c:pt idx="49">
                  <c:v>-0.21463000000221655</c:v>
                </c:pt>
                <c:pt idx="50">
                  <c:v>-0.20935999999346677</c:v>
                </c:pt>
                <c:pt idx="51">
                  <c:v>-0.21391500000027008</c:v>
                </c:pt>
                <c:pt idx="52">
                  <c:v>-0.21464500000001863</c:v>
                </c:pt>
                <c:pt idx="53">
                  <c:v>-0.22780999999667984</c:v>
                </c:pt>
                <c:pt idx="54">
                  <c:v>-0.23392999999487074</c:v>
                </c:pt>
                <c:pt idx="55">
                  <c:v>-0.23245999999926426</c:v>
                </c:pt>
                <c:pt idx="56">
                  <c:v>-0.22536499999841908</c:v>
                </c:pt>
                <c:pt idx="57">
                  <c:v>-0.22972999999910826</c:v>
                </c:pt>
                <c:pt idx="58">
                  <c:v>-0.23545000000012806</c:v>
                </c:pt>
                <c:pt idx="59">
                  <c:v>-0.23401499999454245</c:v>
                </c:pt>
                <c:pt idx="60">
                  <c:v>-0.23775999999634223</c:v>
                </c:pt>
                <c:pt idx="61">
                  <c:v>-0.28792999999859603</c:v>
                </c:pt>
                <c:pt idx="62">
                  <c:v>-0.28522499999962747</c:v>
                </c:pt>
                <c:pt idx="63">
                  <c:v>-0.28690999999525957</c:v>
                </c:pt>
                <c:pt idx="64">
                  <c:v>-0.28650999999808846</c:v>
                </c:pt>
                <c:pt idx="65">
                  <c:v>-0.29099999999743886</c:v>
                </c:pt>
                <c:pt idx="66">
                  <c:v>-0.29069999999774154</c:v>
                </c:pt>
                <c:pt idx="67">
                  <c:v>-0.29060000000026776</c:v>
                </c:pt>
                <c:pt idx="6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DF-416C-94B6-523519968EC1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JAAVSO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(old)'!$K$21:$K$992</c:f>
              <c:numCache>
                <c:formatCode>General</c:formatCode>
                <c:ptCount val="972"/>
                <c:pt idx="12">
                  <c:v>-0.28270499999780441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DF-416C-94B6-523519968EC1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DF-416C-94B6-523519968EC1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DF-416C-94B6-523519968EC1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5DF-416C-94B6-523519968EC1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(old)'!$O$21:$O$992</c:f>
              <c:numCache>
                <c:formatCode>General</c:formatCode>
                <c:ptCount val="972"/>
                <c:pt idx="0">
                  <c:v>-8.9379096138150482E-3</c:v>
                </c:pt>
                <c:pt idx="1">
                  <c:v>-0.22419856133864222</c:v>
                </c:pt>
                <c:pt idx="2">
                  <c:v>-0.25402466708937865</c:v>
                </c:pt>
                <c:pt idx="3">
                  <c:v>-0.25423251451621309</c:v>
                </c:pt>
                <c:pt idx="4">
                  <c:v>-0.2547174918454933</c:v>
                </c:pt>
                <c:pt idx="5">
                  <c:v>-0.25984439504074186</c:v>
                </c:pt>
                <c:pt idx="6">
                  <c:v>-0.26027741051331355</c:v>
                </c:pt>
                <c:pt idx="7">
                  <c:v>-0.26046793732124507</c:v>
                </c:pt>
                <c:pt idx="8">
                  <c:v>-0.26058918165356515</c:v>
                </c:pt>
                <c:pt idx="9">
                  <c:v>-0.26083167031820531</c:v>
                </c:pt>
                <c:pt idx="10">
                  <c:v>-0.26587197041893951</c:v>
                </c:pt>
                <c:pt idx="11">
                  <c:v>-0.27311198912033774</c:v>
                </c:pt>
                <c:pt idx="12">
                  <c:v>-0.27418586749231544</c:v>
                </c:pt>
                <c:pt idx="13">
                  <c:v>-0.27567544071796202</c:v>
                </c:pt>
                <c:pt idx="14">
                  <c:v>-0.27567544071796202</c:v>
                </c:pt>
                <c:pt idx="15">
                  <c:v>-0.27567544071796202</c:v>
                </c:pt>
                <c:pt idx="16">
                  <c:v>-0.28031736658393025</c:v>
                </c:pt>
                <c:pt idx="17">
                  <c:v>-0.28031736658393025</c:v>
                </c:pt>
                <c:pt idx="18">
                  <c:v>-0.2803866490595418</c:v>
                </c:pt>
                <c:pt idx="19">
                  <c:v>-0.29909291747463773</c:v>
                </c:pt>
                <c:pt idx="20">
                  <c:v>-0.29923148242586073</c:v>
                </c:pt>
                <c:pt idx="21">
                  <c:v>-0.29923148242586073</c:v>
                </c:pt>
                <c:pt idx="22">
                  <c:v>-0.29923148242586073</c:v>
                </c:pt>
                <c:pt idx="23">
                  <c:v>-0.29940468861488934</c:v>
                </c:pt>
                <c:pt idx="24">
                  <c:v>-0.29957789480391805</c:v>
                </c:pt>
                <c:pt idx="25">
                  <c:v>-0.29957789480391805</c:v>
                </c:pt>
                <c:pt idx="26">
                  <c:v>-0.31319190126157126</c:v>
                </c:pt>
                <c:pt idx="27">
                  <c:v>-0.31319190126157126</c:v>
                </c:pt>
                <c:pt idx="28">
                  <c:v>-0.31700243742020195</c:v>
                </c:pt>
                <c:pt idx="29">
                  <c:v>-0.31700243742020195</c:v>
                </c:pt>
                <c:pt idx="30">
                  <c:v>-0.31714100237142484</c:v>
                </c:pt>
                <c:pt idx="31">
                  <c:v>2.428303744188326E-2</c:v>
                </c:pt>
                <c:pt idx="32">
                  <c:v>2.4213754966271789E-2</c:v>
                </c:pt>
                <c:pt idx="33">
                  <c:v>1.0010847465921107E-2</c:v>
                </c:pt>
                <c:pt idx="34">
                  <c:v>9.8722825146981726E-3</c:v>
                </c:pt>
                <c:pt idx="35">
                  <c:v>2.9093937157457662E-3</c:v>
                </c:pt>
                <c:pt idx="36">
                  <c:v>-1.7325321502225065E-3</c:v>
                </c:pt>
                <c:pt idx="37">
                  <c:v>-3.3953115648977083E-3</c:v>
                </c:pt>
                <c:pt idx="38">
                  <c:v>-1.6039363363990391E-2</c:v>
                </c:pt>
                <c:pt idx="39">
                  <c:v>-1.614328707740759E-2</c:v>
                </c:pt>
                <c:pt idx="40">
                  <c:v>-2.3106175876359998E-2</c:v>
                </c:pt>
                <c:pt idx="41">
                  <c:v>-2.3175458351971465E-2</c:v>
                </c:pt>
                <c:pt idx="42">
                  <c:v>-3.4953479205920811E-2</c:v>
                </c:pt>
                <c:pt idx="43">
                  <c:v>-9.7688760872103944E-2</c:v>
                </c:pt>
                <c:pt idx="44">
                  <c:v>-0.14234131640369427</c:v>
                </c:pt>
                <c:pt idx="45">
                  <c:v>-0.15356507745275189</c:v>
                </c:pt>
                <c:pt idx="46">
                  <c:v>-0.15370364240397483</c:v>
                </c:pt>
                <c:pt idx="47">
                  <c:v>-0.15370364240397483</c:v>
                </c:pt>
                <c:pt idx="48">
                  <c:v>-0.17985777694730351</c:v>
                </c:pt>
                <c:pt idx="49">
                  <c:v>-0.19814835050873073</c:v>
                </c:pt>
                <c:pt idx="50">
                  <c:v>-0.1982176329843422</c:v>
                </c:pt>
                <c:pt idx="51">
                  <c:v>-0.19846012164898233</c:v>
                </c:pt>
                <c:pt idx="52">
                  <c:v>-0.1985294041245938</c:v>
                </c:pt>
                <c:pt idx="53">
                  <c:v>-0.20964924146023423</c:v>
                </c:pt>
                <c:pt idx="54">
                  <c:v>-0.21269767038713874</c:v>
                </c:pt>
                <c:pt idx="55">
                  <c:v>-0.21276695286275021</c:v>
                </c:pt>
                <c:pt idx="56">
                  <c:v>-0.21681997768602101</c:v>
                </c:pt>
                <c:pt idx="57">
                  <c:v>-0.21685461892382676</c:v>
                </c:pt>
                <c:pt idx="58">
                  <c:v>-0.21713174882627262</c:v>
                </c:pt>
                <c:pt idx="59">
                  <c:v>-0.21716639006407837</c:v>
                </c:pt>
                <c:pt idx="60">
                  <c:v>-0.23147322127784623</c:v>
                </c:pt>
                <c:pt idx="61">
                  <c:v>-0.27990167173026148</c:v>
                </c:pt>
                <c:pt idx="62">
                  <c:v>-0.28000559544367865</c:v>
                </c:pt>
                <c:pt idx="63">
                  <c:v>-0.28031736658393025</c:v>
                </c:pt>
                <c:pt idx="64">
                  <c:v>-0.28031736658393025</c:v>
                </c:pt>
                <c:pt idx="65">
                  <c:v>-0.29923148242586073</c:v>
                </c:pt>
                <c:pt idx="66">
                  <c:v>-0.29923148242586073</c:v>
                </c:pt>
                <c:pt idx="67">
                  <c:v>-0.29923148242586073</c:v>
                </c:pt>
                <c:pt idx="68">
                  <c:v>-8.9379096138150482E-3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5DF-416C-94B6-523519968EC1}"/>
            </c:ext>
          </c:extLst>
        </c:ser>
        <c:ser>
          <c:idx val="8"/>
          <c:order val="8"/>
          <c:tx>
            <c:strRef>
              <c:f>'A (old)'!$R$20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(old)'!$R$21:$R$992</c:f>
              <c:numCache>
                <c:formatCode>General</c:formatCode>
                <c:ptCount val="972"/>
                <c:pt idx="3">
                  <c:v>-0.29956499999389052</c:v>
                </c:pt>
                <c:pt idx="5">
                  <c:v>0.14917500000592554</c:v>
                </c:pt>
                <c:pt idx="6">
                  <c:v>2.4122499999066349E-2</c:v>
                </c:pt>
                <c:pt idx="7">
                  <c:v>8.7875000004714821E-2</c:v>
                </c:pt>
                <c:pt idx="8">
                  <c:v>-5.3250000200932845E-4</c:v>
                </c:pt>
                <c:pt idx="9">
                  <c:v>-0.1704974999956903</c:v>
                </c:pt>
                <c:pt idx="10">
                  <c:v>-0.45321500000136439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5DF-416C-94B6-523519968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15368"/>
        <c:axId val="1"/>
      </c:scatterChart>
      <c:valAx>
        <c:axId val="785015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78722211005679"/>
              <c:y val="0.8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1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28205128205128E-2"/>
              <c:y val="0.381249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015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2991452991452991E-2"/>
          <c:y val="0.91874999999999996"/>
          <c:w val="0.94017255535365774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GK And - O-C Diagr.</a:t>
            </a:r>
          </a:p>
        </c:rich>
      </c:tx>
      <c:layout>
        <c:manualLayout>
          <c:xMode val="edge"/>
          <c:yMode val="edge"/>
          <c:x val="0.36689455626920353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51888508466187"/>
          <c:y val="0.14953316519776211"/>
          <c:w val="0.81058088019017982"/>
          <c:h val="0.65420759774020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(old)'!$H$21:$H$992</c:f>
              <c:numCache>
                <c:formatCode>General</c:formatCode>
                <c:ptCount val="972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DE-4256-AA01-A8243829CB90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(old)'!$I$21:$I$992</c:f>
              <c:numCache>
                <c:formatCode>General</c:formatCode>
                <c:ptCount val="972"/>
                <c:pt idx="1">
                  <c:v>-0.23831000000063796</c:v>
                </c:pt>
                <c:pt idx="2">
                  <c:v>-0.26970499999879394</c:v>
                </c:pt>
                <c:pt idx="4">
                  <c:v>-0.27187499999854481</c:v>
                </c:pt>
                <c:pt idx="11">
                  <c:v>-0.28338999999687076</c:v>
                </c:pt>
                <c:pt idx="18">
                  <c:v>-0.28294000000460073</c:v>
                </c:pt>
                <c:pt idx="19">
                  <c:v>-0.28813999999692896</c:v>
                </c:pt>
                <c:pt idx="23">
                  <c:v>-0.2874249999949825</c:v>
                </c:pt>
                <c:pt idx="24">
                  <c:v>-0.29164999999193242</c:v>
                </c:pt>
                <c:pt idx="25">
                  <c:v>-0.29164999999193242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DE-4256-AA01-A8243829CB90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</c:numCache>
              </c:numRef>
            </c:plus>
            <c:min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(old)'!$J$21:$J$992</c:f>
              <c:numCache>
                <c:formatCode>General</c:formatCode>
                <c:ptCount val="972"/>
                <c:pt idx="13">
                  <c:v>-0.28169999999954598</c:v>
                </c:pt>
                <c:pt idx="14">
                  <c:v>-0.28139999999984866</c:v>
                </c:pt>
                <c:pt idx="15">
                  <c:v>-0.28080000000045402</c:v>
                </c:pt>
                <c:pt idx="16">
                  <c:v>-0.28689999999915017</c:v>
                </c:pt>
                <c:pt idx="17">
                  <c:v>-0.28650000000197906</c:v>
                </c:pt>
                <c:pt idx="20">
                  <c:v>-0.29099000000132946</c:v>
                </c:pt>
                <c:pt idx="21">
                  <c:v>-0.29069000000163214</c:v>
                </c:pt>
                <c:pt idx="22">
                  <c:v>-0.2905899999968824</c:v>
                </c:pt>
                <c:pt idx="26">
                  <c:v>-0.29812500000116415</c:v>
                </c:pt>
                <c:pt idx="27">
                  <c:v>-0.29793500000232598</c:v>
                </c:pt>
                <c:pt idx="28">
                  <c:v>-0.29867499999818392</c:v>
                </c:pt>
                <c:pt idx="29">
                  <c:v>-0.29770499999722233</c:v>
                </c:pt>
                <c:pt idx="30">
                  <c:v>-0.299605000000156</c:v>
                </c:pt>
                <c:pt idx="31">
                  <c:v>5.0035000000207219E-2</c:v>
                </c:pt>
                <c:pt idx="32">
                  <c:v>7.5304999998479616E-2</c:v>
                </c:pt>
                <c:pt idx="33">
                  <c:v>8.3655000002181623E-2</c:v>
                </c:pt>
                <c:pt idx="34">
                  <c:v>6.7194999995990656E-2</c:v>
                </c:pt>
                <c:pt idx="35">
                  <c:v>7.4830000005022157E-2</c:v>
                </c:pt>
                <c:pt idx="36">
                  <c:v>-5.0800000026356429E-3</c:v>
                </c:pt>
                <c:pt idx="37">
                  <c:v>-0.42460000000573928</c:v>
                </c:pt>
                <c:pt idx="38">
                  <c:v>-8.2499999552965164E-4</c:v>
                </c:pt>
                <c:pt idx="39">
                  <c:v>-7.9199999963748269E-3</c:v>
                </c:pt>
                <c:pt idx="40">
                  <c:v>9.7150000001420267E-3</c:v>
                </c:pt>
                <c:pt idx="41">
                  <c:v>1.8985000002430752E-2</c:v>
                </c:pt>
                <c:pt idx="42">
                  <c:v>-2.0114999999350403E-2</c:v>
                </c:pt>
                <c:pt idx="43">
                  <c:v>-1.6130000003613532E-2</c:v>
                </c:pt>
                <c:pt idx="44">
                  <c:v>-0.13361500000610249</c:v>
                </c:pt>
                <c:pt idx="45">
                  <c:v>-0.12987500000599539</c:v>
                </c:pt>
                <c:pt idx="46">
                  <c:v>-0.14533499999379274</c:v>
                </c:pt>
                <c:pt idx="47">
                  <c:v>-0.13833499999600463</c:v>
                </c:pt>
                <c:pt idx="48">
                  <c:v>-0.16490999999950873</c:v>
                </c:pt>
                <c:pt idx="49">
                  <c:v>-0.21463000000221655</c:v>
                </c:pt>
                <c:pt idx="50">
                  <c:v>-0.20935999999346677</c:v>
                </c:pt>
                <c:pt idx="51">
                  <c:v>-0.21391500000027008</c:v>
                </c:pt>
                <c:pt idx="52">
                  <c:v>-0.21464500000001863</c:v>
                </c:pt>
                <c:pt idx="53">
                  <c:v>-0.22780999999667984</c:v>
                </c:pt>
                <c:pt idx="54">
                  <c:v>-0.23392999999487074</c:v>
                </c:pt>
                <c:pt idx="55">
                  <c:v>-0.23245999999926426</c:v>
                </c:pt>
                <c:pt idx="56">
                  <c:v>-0.22536499999841908</c:v>
                </c:pt>
                <c:pt idx="57">
                  <c:v>-0.22972999999910826</c:v>
                </c:pt>
                <c:pt idx="58">
                  <c:v>-0.23545000000012806</c:v>
                </c:pt>
                <c:pt idx="59">
                  <c:v>-0.23401499999454245</c:v>
                </c:pt>
                <c:pt idx="60">
                  <c:v>-0.23775999999634223</c:v>
                </c:pt>
                <c:pt idx="61">
                  <c:v>-0.28792999999859603</c:v>
                </c:pt>
                <c:pt idx="62">
                  <c:v>-0.28522499999962747</c:v>
                </c:pt>
                <c:pt idx="63">
                  <c:v>-0.28690999999525957</c:v>
                </c:pt>
                <c:pt idx="64">
                  <c:v>-0.28650999999808846</c:v>
                </c:pt>
                <c:pt idx="65">
                  <c:v>-0.29099999999743886</c:v>
                </c:pt>
                <c:pt idx="66">
                  <c:v>-0.29069999999774154</c:v>
                </c:pt>
                <c:pt idx="67">
                  <c:v>-0.29060000000026776</c:v>
                </c:pt>
                <c:pt idx="6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DE-4256-AA01-A8243829CB90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JAAVSO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(old)'!$K$21:$K$992</c:f>
              <c:numCache>
                <c:formatCode>General</c:formatCode>
                <c:ptCount val="972"/>
                <c:pt idx="12">
                  <c:v>-0.28270499999780441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DE-4256-AA01-A8243829CB90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DE-4256-AA01-A8243829CB90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DE-4256-AA01-A8243829CB90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3.0999999999999999E-3</c:v>
                  </c:pt>
                  <c:pt idx="2">
                    <c:v>0</c:v>
                  </c:pt>
                  <c:pt idx="3">
                    <c:v>0.01</c:v>
                  </c:pt>
                  <c:pt idx="4">
                    <c:v>1E-4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1E-3</c:v>
                  </c:pt>
                  <c:pt idx="12">
                    <c:v>2.9999999999999997E-4</c:v>
                  </c:pt>
                  <c:pt idx="13">
                    <c:v>4.0000000000000002E-4</c:v>
                  </c:pt>
                  <c:pt idx="14">
                    <c:v>1E-3</c:v>
                  </c:pt>
                  <c:pt idx="15">
                    <c:v>6.9999999999999999E-4</c:v>
                  </c:pt>
                  <c:pt idx="16">
                    <c:v>8.0000000000000004E-4</c:v>
                  </c:pt>
                  <c:pt idx="17">
                    <c:v>5.0000000000000001E-4</c:v>
                  </c:pt>
                  <c:pt idx="18">
                    <c:v>2.0000000000000001E-4</c:v>
                  </c:pt>
                  <c:pt idx="19">
                    <c:v>2.8999999999999998E-3</c:v>
                  </c:pt>
                  <c:pt idx="20">
                    <c:v>6.9999999999999999E-4</c:v>
                  </c:pt>
                  <c:pt idx="21">
                    <c:v>5.9999999999999995E-4</c:v>
                  </c:pt>
                  <c:pt idx="22">
                    <c:v>5.9999999999999995E-4</c:v>
                  </c:pt>
                  <c:pt idx="23">
                    <c:v>1.6000000000000001E-3</c:v>
                  </c:pt>
                  <c:pt idx="24">
                    <c:v>6.9999999999999999E-4</c:v>
                  </c:pt>
                  <c:pt idx="25">
                    <c:v>6.9999999999999999E-4</c:v>
                  </c:pt>
                  <c:pt idx="26">
                    <c:v>1E-4</c:v>
                  </c:pt>
                  <c:pt idx="27">
                    <c:v>1E-4</c:v>
                  </c:pt>
                  <c:pt idx="28">
                    <c:v>6.9999999999999999E-4</c:v>
                  </c:pt>
                  <c:pt idx="29">
                    <c:v>8.0000000000000004E-4</c:v>
                  </c:pt>
                  <c:pt idx="30">
                    <c:v>9.1000000000000004E-3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5DE-4256-AA01-A8243829CB90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(old)'!$O$21:$O$992</c:f>
              <c:numCache>
                <c:formatCode>General</c:formatCode>
                <c:ptCount val="972"/>
                <c:pt idx="0">
                  <c:v>-8.9379096138150482E-3</c:v>
                </c:pt>
                <c:pt idx="1">
                  <c:v>-0.22419856133864222</c:v>
                </c:pt>
                <c:pt idx="2">
                  <c:v>-0.25402466708937865</c:v>
                </c:pt>
                <c:pt idx="3">
                  <c:v>-0.25423251451621309</c:v>
                </c:pt>
                <c:pt idx="4">
                  <c:v>-0.2547174918454933</c:v>
                </c:pt>
                <c:pt idx="5">
                  <c:v>-0.25984439504074186</c:v>
                </c:pt>
                <c:pt idx="6">
                  <c:v>-0.26027741051331355</c:v>
                </c:pt>
                <c:pt idx="7">
                  <c:v>-0.26046793732124507</c:v>
                </c:pt>
                <c:pt idx="8">
                  <c:v>-0.26058918165356515</c:v>
                </c:pt>
                <c:pt idx="9">
                  <c:v>-0.26083167031820531</c:v>
                </c:pt>
                <c:pt idx="10">
                  <c:v>-0.26587197041893951</c:v>
                </c:pt>
                <c:pt idx="11">
                  <c:v>-0.27311198912033774</c:v>
                </c:pt>
                <c:pt idx="12">
                  <c:v>-0.27418586749231544</c:v>
                </c:pt>
                <c:pt idx="13">
                  <c:v>-0.27567544071796202</c:v>
                </c:pt>
                <c:pt idx="14">
                  <c:v>-0.27567544071796202</c:v>
                </c:pt>
                <c:pt idx="15">
                  <c:v>-0.27567544071796202</c:v>
                </c:pt>
                <c:pt idx="16">
                  <c:v>-0.28031736658393025</c:v>
                </c:pt>
                <c:pt idx="17">
                  <c:v>-0.28031736658393025</c:v>
                </c:pt>
                <c:pt idx="18">
                  <c:v>-0.2803866490595418</c:v>
                </c:pt>
                <c:pt idx="19">
                  <c:v>-0.29909291747463773</c:v>
                </c:pt>
                <c:pt idx="20">
                  <c:v>-0.29923148242586073</c:v>
                </c:pt>
                <c:pt idx="21">
                  <c:v>-0.29923148242586073</c:v>
                </c:pt>
                <c:pt idx="22">
                  <c:v>-0.29923148242586073</c:v>
                </c:pt>
                <c:pt idx="23">
                  <c:v>-0.29940468861488934</c:v>
                </c:pt>
                <c:pt idx="24">
                  <c:v>-0.29957789480391805</c:v>
                </c:pt>
                <c:pt idx="25">
                  <c:v>-0.29957789480391805</c:v>
                </c:pt>
                <c:pt idx="26">
                  <c:v>-0.31319190126157126</c:v>
                </c:pt>
                <c:pt idx="27">
                  <c:v>-0.31319190126157126</c:v>
                </c:pt>
                <c:pt idx="28">
                  <c:v>-0.31700243742020195</c:v>
                </c:pt>
                <c:pt idx="29">
                  <c:v>-0.31700243742020195</c:v>
                </c:pt>
                <c:pt idx="30">
                  <c:v>-0.31714100237142484</c:v>
                </c:pt>
                <c:pt idx="31">
                  <c:v>2.428303744188326E-2</c:v>
                </c:pt>
                <c:pt idx="32">
                  <c:v>2.4213754966271789E-2</c:v>
                </c:pt>
                <c:pt idx="33">
                  <c:v>1.0010847465921107E-2</c:v>
                </c:pt>
                <c:pt idx="34">
                  <c:v>9.8722825146981726E-3</c:v>
                </c:pt>
                <c:pt idx="35">
                  <c:v>2.9093937157457662E-3</c:v>
                </c:pt>
                <c:pt idx="36">
                  <c:v>-1.7325321502225065E-3</c:v>
                </c:pt>
                <c:pt idx="37">
                  <c:v>-3.3953115648977083E-3</c:v>
                </c:pt>
                <c:pt idx="38">
                  <c:v>-1.6039363363990391E-2</c:v>
                </c:pt>
                <c:pt idx="39">
                  <c:v>-1.614328707740759E-2</c:v>
                </c:pt>
                <c:pt idx="40">
                  <c:v>-2.3106175876359998E-2</c:v>
                </c:pt>
                <c:pt idx="41">
                  <c:v>-2.3175458351971465E-2</c:v>
                </c:pt>
                <c:pt idx="42">
                  <c:v>-3.4953479205920811E-2</c:v>
                </c:pt>
                <c:pt idx="43">
                  <c:v>-9.7688760872103944E-2</c:v>
                </c:pt>
                <c:pt idx="44">
                  <c:v>-0.14234131640369427</c:v>
                </c:pt>
                <c:pt idx="45">
                  <c:v>-0.15356507745275189</c:v>
                </c:pt>
                <c:pt idx="46">
                  <c:v>-0.15370364240397483</c:v>
                </c:pt>
                <c:pt idx="47">
                  <c:v>-0.15370364240397483</c:v>
                </c:pt>
                <c:pt idx="48">
                  <c:v>-0.17985777694730351</c:v>
                </c:pt>
                <c:pt idx="49">
                  <c:v>-0.19814835050873073</c:v>
                </c:pt>
                <c:pt idx="50">
                  <c:v>-0.1982176329843422</c:v>
                </c:pt>
                <c:pt idx="51">
                  <c:v>-0.19846012164898233</c:v>
                </c:pt>
                <c:pt idx="52">
                  <c:v>-0.1985294041245938</c:v>
                </c:pt>
                <c:pt idx="53">
                  <c:v>-0.20964924146023423</c:v>
                </c:pt>
                <c:pt idx="54">
                  <c:v>-0.21269767038713874</c:v>
                </c:pt>
                <c:pt idx="55">
                  <c:v>-0.21276695286275021</c:v>
                </c:pt>
                <c:pt idx="56">
                  <c:v>-0.21681997768602101</c:v>
                </c:pt>
                <c:pt idx="57">
                  <c:v>-0.21685461892382676</c:v>
                </c:pt>
                <c:pt idx="58">
                  <c:v>-0.21713174882627262</c:v>
                </c:pt>
                <c:pt idx="59">
                  <c:v>-0.21716639006407837</c:v>
                </c:pt>
                <c:pt idx="60">
                  <c:v>-0.23147322127784623</c:v>
                </c:pt>
                <c:pt idx="61">
                  <c:v>-0.27990167173026148</c:v>
                </c:pt>
                <c:pt idx="62">
                  <c:v>-0.28000559544367865</c:v>
                </c:pt>
                <c:pt idx="63">
                  <c:v>-0.28031736658393025</c:v>
                </c:pt>
                <c:pt idx="64">
                  <c:v>-0.28031736658393025</c:v>
                </c:pt>
                <c:pt idx="65">
                  <c:v>-0.29923148242586073</c:v>
                </c:pt>
                <c:pt idx="66">
                  <c:v>-0.29923148242586073</c:v>
                </c:pt>
                <c:pt idx="67">
                  <c:v>-0.29923148242586073</c:v>
                </c:pt>
                <c:pt idx="68">
                  <c:v>-8.9379096138150482E-3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5DE-4256-AA01-A8243829CB90}"/>
            </c:ext>
          </c:extLst>
        </c:ser>
        <c:ser>
          <c:idx val="8"/>
          <c:order val="8"/>
          <c:tx>
            <c:strRef>
              <c:f>'A (old)'!$R$20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6214</c:v>
                </c:pt>
                <c:pt idx="2">
                  <c:v>7075</c:v>
                </c:pt>
                <c:pt idx="3">
                  <c:v>7081</c:v>
                </c:pt>
                <c:pt idx="4">
                  <c:v>7095</c:v>
                </c:pt>
                <c:pt idx="5">
                  <c:v>7243</c:v>
                </c:pt>
                <c:pt idx="6">
                  <c:v>7255.5</c:v>
                </c:pt>
                <c:pt idx="7">
                  <c:v>7261</c:v>
                </c:pt>
                <c:pt idx="8">
                  <c:v>7264.5</c:v>
                </c:pt>
                <c:pt idx="9">
                  <c:v>7271.5</c:v>
                </c:pt>
                <c:pt idx="10">
                  <c:v>7417</c:v>
                </c:pt>
                <c:pt idx="11">
                  <c:v>7626</c:v>
                </c:pt>
                <c:pt idx="12">
                  <c:v>7657</c:v>
                </c:pt>
                <c:pt idx="13">
                  <c:v>7700</c:v>
                </c:pt>
                <c:pt idx="14">
                  <c:v>7700</c:v>
                </c:pt>
                <c:pt idx="15">
                  <c:v>7700</c:v>
                </c:pt>
                <c:pt idx="16">
                  <c:v>7834</c:v>
                </c:pt>
                <c:pt idx="17">
                  <c:v>7834</c:v>
                </c:pt>
                <c:pt idx="18">
                  <c:v>7836</c:v>
                </c:pt>
                <c:pt idx="19">
                  <c:v>8376</c:v>
                </c:pt>
                <c:pt idx="20">
                  <c:v>8380</c:v>
                </c:pt>
                <c:pt idx="21">
                  <c:v>8380</c:v>
                </c:pt>
                <c:pt idx="22">
                  <c:v>8380</c:v>
                </c:pt>
                <c:pt idx="23">
                  <c:v>8385</c:v>
                </c:pt>
                <c:pt idx="24">
                  <c:v>8390</c:v>
                </c:pt>
                <c:pt idx="25">
                  <c:v>8390</c:v>
                </c:pt>
                <c:pt idx="26">
                  <c:v>8783</c:v>
                </c:pt>
                <c:pt idx="27">
                  <c:v>8783</c:v>
                </c:pt>
                <c:pt idx="28">
                  <c:v>8893</c:v>
                </c:pt>
                <c:pt idx="29">
                  <c:v>8893</c:v>
                </c:pt>
                <c:pt idx="30">
                  <c:v>8897</c:v>
                </c:pt>
                <c:pt idx="31">
                  <c:v>-959</c:v>
                </c:pt>
                <c:pt idx="32">
                  <c:v>-957</c:v>
                </c:pt>
                <c:pt idx="33">
                  <c:v>-547</c:v>
                </c:pt>
                <c:pt idx="34">
                  <c:v>-543</c:v>
                </c:pt>
                <c:pt idx="35">
                  <c:v>-342</c:v>
                </c:pt>
                <c:pt idx="36">
                  <c:v>-208</c:v>
                </c:pt>
                <c:pt idx="37">
                  <c:v>-160</c:v>
                </c:pt>
                <c:pt idx="38">
                  <c:v>205</c:v>
                </c:pt>
                <c:pt idx="39">
                  <c:v>208</c:v>
                </c:pt>
                <c:pt idx="40">
                  <c:v>409</c:v>
                </c:pt>
                <c:pt idx="41">
                  <c:v>411</c:v>
                </c:pt>
                <c:pt idx="42">
                  <c:v>751</c:v>
                </c:pt>
                <c:pt idx="43">
                  <c:v>2562</c:v>
                </c:pt>
                <c:pt idx="44">
                  <c:v>3851</c:v>
                </c:pt>
                <c:pt idx="45">
                  <c:v>4175</c:v>
                </c:pt>
                <c:pt idx="46">
                  <c:v>4179</c:v>
                </c:pt>
                <c:pt idx="47">
                  <c:v>4179</c:v>
                </c:pt>
                <c:pt idx="48">
                  <c:v>4934</c:v>
                </c:pt>
                <c:pt idx="49">
                  <c:v>5462</c:v>
                </c:pt>
                <c:pt idx="50">
                  <c:v>5464</c:v>
                </c:pt>
                <c:pt idx="51">
                  <c:v>5471</c:v>
                </c:pt>
                <c:pt idx="52">
                  <c:v>5473</c:v>
                </c:pt>
                <c:pt idx="53">
                  <c:v>5794</c:v>
                </c:pt>
                <c:pt idx="54">
                  <c:v>5882</c:v>
                </c:pt>
                <c:pt idx="55">
                  <c:v>5884</c:v>
                </c:pt>
                <c:pt idx="56">
                  <c:v>6001</c:v>
                </c:pt>
                <c:pt idx="57">
                  <c:v>6002</c:v>
                </c:pt>
                <c:pt idx="58">
                  <c:v>6010</c:v>
                </c:pt>
                <c:pt idx="59">
                  <c:v>6011</c:v>
                </c:pt>
                <c:pt idx="60">
                  <c:v>6424</c:v>
                </c:pt>
                <c:pt idx="61">
                  <c:v>7822</c:v>
                </c:pt>
                <c:pt idx="62">
                  <c:v>7825</c:v>
                </c:pt>
                <c:pt idx="63">
                  <c:v>7834</c:v>
                </c:pt>
                <c:pt idx="64">
                  <c:v>7834</c:v>
                </c:pt>
                <c:pt idx="65">
                  <c:v>8380</c:v>
                </c:pt>
                <c:pt idx="66">
                  <c:v>8380</c:v>
                </c:pt>
                <c:pt idx="67">
                  <c:v>8380</c:v>
                </c:pt>
                <c:pt idx="68">
                  <c:v>0</c:v>
                </c:pt>
              </c:numCache>
            </c:numRef>
          </c:xVal>
          <c:yVal>
            <c:numRef>
              <c:f>'A (old)'!$R$21:$R$992</c:f>
              <c:numCache>
                <c:formatCode>General</c:formatCode>
                <c:ptCount val="972"/>
                <c:pt idx="3">
                  <c:v>-0.29956499999389052</c:v>
                </c:pt>
                <c:pt idx="5">
                  <c:v>0.14917500000592554</c:v>
                </c:pt>
                <c:pt idx="6">
                  <c:v>2.4122499999066349E-2</c:v>
                </c:pt>
                <c:pt idx="7">
                  <c:v>8.7875000004714821E-2</c:v>
                </c:pt>
                <c:pt idx="8">
                  <c:v>-5.3250000200932845E-4</c:v>
                </c:pt>
                <c:pt idx="9">
                  <c:v>-0.1704974999956903</c:v>
                </c:pt>
                <c:pt idx="10">
                  <c:v>-0.45321500000136439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5DE-4256-AA01-A8243829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12744"/>
        <c:axId val="1"/>
      </c:scatterChart>
      <c:valAx>
        <c:axId val="785012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77168937500562"/>
              <c:y val="0.86604623020253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194539249146756E-2"/>
              <c:y val="0.3831788783411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012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4607508532423209E-2"/>
          <c:y val="0.91900605882208652"/>
          <c:w val="0.93856726953499414"/>
          <c:h val="6.2305623012076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16</xdr:col>
      <xdr:colOff>114300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485AE71A-A113-572E-D677-BFEB3DE36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638175</xdr:colOff>
      <xdr:row>0</xdr:row>
      <xdr:rowOff>0</xdr:rowOff>
    </xdr:from>
    <xdr:to>
      <xdr:col>26</xdr:col>
      <xdr:colOff>47625</xdr:colOff>
      <xdr:row>18</xdr:row>
      <xdr:rowOff>28575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6FB7D26C-88AD-4270-625A-447BA949E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14</xdr:col>
      <xdr:colOff>438150</xdr:colOff>
      <xdr:row>18</xdr:row>
      <xdr:rowOff>19050</xdr:rowOff>
    </xdr:to>
    <xdr:graphicFrame macro="">
      <xdr:nvGraphicFramePr>
        <xdr:cNvPr id="51203" name="Chart 1">
          <a:extLst>
            <a:ext uri="{FF2B5EF4-FFF2-40B4-BE49-F238E27FC236}">
              <a16:creationId xmlns:a16="http://schemas.microsoft.com/office/drawing/2014/main" id="{F066C80C-3DDE-B12B-2979-F2B2FC7DB3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123825</xdr:colOff>
      <xdr:row>18</xdr:row>
      <xdr:rowOff>28575</xdr:rowOff>
    </xdr:to>
    <xdr:graphicFrame macro="">
      <xdr:nvGraphicFramePr>
        <xdr:cNvPr id="51204" name="Chart 2">
          <a:extLst>
            <a:ext uri="{FF2B5EF4-FFF2-40B4-BE49-F238E27FC236}">
              <a16:creationId xmlns:a16="http://schemas.microsoft.com/office/drawing/2014/main" id="{CE832224-8BB3-9BA5-B1EB-106F688B0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074.pdf" TargetMode="External"/><Relationship Id="rId13" Type="http://schemas.openxmlformats.org/officeDocument/2006/relationships/hyperlink" Target="http://var.astro.cz/oejv/issues/oejv0094.pdf" TargetMode="External"/><Relationship Id="rId18" Type="http://schemas.openxmlformats.org/officeDocument/2006/relationships/hyperlink" Target="http://var.astro.cz/oejv/issues/oejv0137.pdf" TargetMode="External"/><Relationship Id="rId3" Type="http://schemas.openxmlformats.org/officeDocument/2006/relationships/hyperlink" Target="http://www.bav-astro.de/sfs/BAVM_link.php?BAVMnr=79" TargetMode="External"/><Relationship Id="rId21" Type="http://schemas.openxmlformats.org/officeDocument/2006/relationships/hyperlink" Target="http://www.konkoly.hu/cgi-bin/IBVS?5960" TargetMode="External"/><Relationship Id="rId7" Type="http://schemas.openxmlformats.org/officeDocument/2006/relationships/hyperlink" Target="http://www.bav-astro.de/sfs/BAVM_link.php?BAVMnr=186" TargetMode="External"/><Relationship Id="rId12" Type="http://schemas.openxmlformats.org/officeDocument/2006/relationships/hyperlink" Target="http://www.bav-astro.de/sfs/BAVM_link.php?BAVMnr=193" TargetMode="External"/><Relationship Id="rId17" Type="http://schemas.openxmlformats.org/officeDocument/2006/relationships/hyperlink" Target="http://var.astro.cz/oejv/issues/oejv0137.pdf" TargetMode="External"/><Relationship Id="rId25" Type="http://schemas.openxmlformats.org/officeDocument/2006/relationships/hyperlink" Target="http://www.bav-astro.de/sfs/BAVM_link.php?BAVMnr=234" TargetMode="External"/><Relationship Id="rId2" Type="http://schemas.openxmlformats.org/officeDocument/2006/relationships/hyperlink" Target="http://www.bav-astro.de/sfs/BAVM_link.php?BAVMnr=79" TargetMode="External"/><Relationship Id="rId16" Type="http://schemas.openxmlformats.org/officeDocument/2006/relationships/hyperlink" Target="http://www.bav-astro.de/sfs/BAVM_link.php?BAVMnr=215" TargetMode="External"/><Relationship Id="rId20" Type="http://schemas.openxmlformats.org/officeDocument/2006/relationships/hyperlink" Target="http://www.bav-astro.de/sfs/BAVM_link.php?BAVMnr=215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5676" TargetMode="External"/><Relationship Id="rId11" Type="http://schemas.openxmlformats.org/officeDocument/2006/relationships/hyperlink" Target="http://www.bav-astro.de/sfs/BAVM_link.php?BAVMnr=193" TargetMode="External"/><Relationship Id="rId24" Type="http://schemas.openxmlformats.org/officeDocument/2006/relationships/hyperlink" Target="http://var.astro.cz/oejv/issues/oejv0160.pdf" TargetMode="External"/><Relationship Id="rId5" Type="http://schemas.openxmlformats.org/officeDocument/2006/relationships/hyperlink" Target="http://var.astro.cz/oejv/issues/oejv0074.pdf" TargetMode="External"/><Relationship Id="rId15" Type="http://schemas.openxmlformats.org/officeDocument/2006/relationships/hyperlink" Target="http://www.bav-astro.de/sfs/BAVM_link.php?BAVMnr=201" TargetMode="External"/><Relationship Id="rId23" Type="http://schemas.openxmlformats.org/officeDocument/2006/relationships/hyperlink" Target="http://var.astro.cz/oejv/issues/oejv0160.pdf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var.astro.cz/oejv/issues/oejv0137.pdf" TargetMode="External"/><Relationship Id="rId4" Type="http://schemas.openxmlformats.org/officeDocument/2006/relationships/hyperlink" Target="http://www.konkoly.hu/cgi-bin/IBVS?4888" TargetMode="External"/><Relationship Id="rId9" Type="http://schemas.openxmlformats.org/officeDocument/2006/relationships/hyperlink" Target="http://var.astro.cz/oejv/issues/oejv0074.pdf" TargetMode="External"/><Relationship Id="rId14" Type="http://schemas.openxmlformats.org/officeDocument/2006/relationships/hyperlink" Target="http://var.astro.cz/oejv/issues/oejv0094.pdf" TargetMode="External"/><Relationship Id="rId22" Type="http://schemas.openxmlformats.org/officeDocument/2006/relationships/hyperlink" Target="http://var.astro.cz/oejv/issues/oejv016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2"/>
  <sheetViews>
    <sheetView tabSelected="1" workbookViewId="0">
      <pane xSplit="14" ySplit="22" topLeftCell="O72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0.42578125" customWidth="1"/>
    <col min="6" max="6" width="16.71093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36</v>
      </c>
    </row>
    <row r="2" spans="1:6" ht="12.95" customHeight="1" x14ac:dyDescent="0.2">
      <c r="A2" t="s">
        <v>25</v>
      </c>
      <c r="B2" s="15" t="s">
        <v>34</v>
      </c>
    </row>
    <row r="3" spans="1:6" ht="12.95" customHeight="1" x14ac:dyDescent="0.2">
      <c r="C3" s="16"/>
    </row>
    <row r="4" spans="1:6" ht="12.95" customHeight="1" thickTop="1" thickBot="1" x14ac:dyDescent="0.25">
      <c r="A4" s="6" t="s">
        <v>1</v>
      </c>
      <c r="C4" s="3">
        <v>38643.43</v>
      </c>
      <c r="D4" s="4">
        <v>2.0093649999999998</v>
      </c>
    </row>
    <row r="5" spans="1:6" ht="12.95" customHeight="1" thickTop="1" x14ac:dyDescent="0.2">
      <c r="A5" s="17" t="s">
        <v>38</v>
      </c>
      <c r="B5" s="9"/>
      <c r="C5" s="18">
        <v>-9.5</v>
      </c>
      <c r="D5" s="9" t="s">
        <v>39</v>
      </c>
    </row>
    <row r="6" spans="1:6" ht="12.95" customHeight="1" x14ac:dyDescent="0.2">
      <c r="A6" s="6" t="s">
        <v>2</v>
      </c>
    </row>
    <row r="7" spans="1:6" ht="12.95" customHeight="1" x14ac:dyDescent="0.2">
      <c r="A7" t="s">
        <v>3</v>
      </c>
      <c r="C7">
        <v>38643.43</v>
      </c>
    </row>
    <row r="8" spans="1:6" ht="12.95" customHeight="1" x14ac:dyDescent="0.2">
      <c r="A8" t="s">
        <v>4</v>
      </c>
      <c r="C8">
        <v>2.0093649999999998</v>
      </c>
    </row>
    <row r="9" spans="1:6" ht="12.95" customHeight="1" x14ac:dyDescent="0.2">
      <c r="A9" s="31" t="s">
        <v>44</v>
      </c>
      <c r="B9" s="32">
        <v>74</v>
      </c>
      <c r="C9" s="30" t="str">
        <f>"F"&amp;B9</f>
        <v>F74</v>
      </c>
      <c r="D9" s="16" t="str">
        <f>"G"&amp;B9</f>
        <v>G74</v>
      </c>
    </row>
    <row r="10" spans="1:6" ht="12.95" customHeight="1" thickBot="1" x14ac:dyDescent="0.25">
      <c r="A10" s="9"/>
      <c r="B10" s="9"/>
      <c r="C10" s="5" t="s">
        <v>21</v>
      </c>
      <c r="D10" s="5" t="s">
        <v>22</v>
      </c>
      <c r="E10" s="9"/>
    </row>
    <row r="11" spans="1:6" ht="12.95" customHeight="1" x14ac:dyDescent="0.2">
      <c r="A11" s="9" t="s">
        <v>17</v>
      </c>
      <c r="B11" s="9"/>
      <c r="C11" s="29">
        <f ca="1">INTERCEPT(INDIRECT($D$9):G991,INDIRECT($C$9):F991)</f>
        <v>-0.2621813013396837</v>
      </c>
      <c r="D11" s="10"/>
      <c r="E11" s="9"/>
    </row>
    <row r="12" spans="1:6" ht="12.95" customHeight="1" x14ac:dyDescent="0.2">
      <c r="A12" s="9" t="s">
        <v>18</v>
      </c>
      <c r="B12" s="9"/>
      <c r="C12" s="29">
        <f ca="1">SLOPE(INDIRECT($D$9):G991,INDIRECT($C$9):F991)</f>
        <v>-3.5887587847280115E-6</v>
      </c>
      <c r="D12" s="10"/>
      <c r="E12" s="9"/>
    </row>
    <row r="13" spans="1:6" ht="12.95" customHeight="1" x14ac:dyDescent="0.2">
      <c r="A13" s="9" t="s">
        <v>20</v>
      </c>
      <c r="B13" s="9"/>
      <c r="C13" s="10" t="s">
        <v>15</v>
      </c>
      <c r="D13" s="10"/>
      <c r="E13" s="9"/>
    </row>
    <row r="14" spans="1:6" ht="12.95" customHeight="1" x14ac:dyDescent="0.2">
      <c r="A14" s="9"/>
      <c r="B14" s="9"/>
      <c r="C14" s="9"/>
      <c r="D14" s="9"/>
      <c r="E14" s="9"/>
    </row>
    <row r="15" spans="1:6" ht="12.95" customHeight="1" x14ac:dyDescent="0.2">
      <c r="A15" s="19" t="s">
        <v>19</v>
      </c>
      <c r="B15" s="9"/>
      <c r="C15" s="20">
        <f ca="1">(C7+C11)+(C8+C12)*INT(MAX(F21:F3532))</f>
        <v>59504.357990204953</v>
      </c>
      <c r="E15" s="21" t="s">
        <v>288</v>
      </c>
      <c r="F15" s="18">
        <v>1</v>
      </c>
    </row>
    <row r="16" spans="1:6" ht="12.95" customHeight="1" x14ac:dyDescent="0.2">
      <c r="A16" s="23" t="s">
        <v>5</v>
      </c>
      <c r="B16" s="9"/>
      <c r="C16" s="24">
        <f ca="1">+C8+C12</f>
        <v>2.009361411241215</v>
      </c>
      <c r="E16" s="21" t="s">
        <v>40</v>
      </c>
      <c r="F16" s="22">
        <f ca="1">NOW()+15018.5+$C$5/24</f>
        <v>60318.615840162034</v>
      </c>
    </row>
    <row r="17" spans="1:18" ht="12.95" customHeight="1" thickBot="1" x14ac:dyDescent="0.25">
      <c r="A17" s="21" t="s">
        <v>35</v>
      </c>
      <c r="B17" s="9"/>
      <c r="C17" s="9">
        <f>COUNT(C21:C2190)</f>
        <v>70</v>
      </c>
      <c r="E17" s="21" t="s">
        <v>289</v>
      </c>
      <c r="F17" s="22">
        <f ca="1">ROUND(2*(F16-$C$7)/$C$8,0)/2+F15</f>
        <v>10788</v>
      </c>
    </row>
    <row r="18" spans="1:18" ht="12.95" customHeight="1" thickTop="1" thickBot="1" x14ac:dyDescent="0.25">
      <c r="A18" s="23" t="s">
        <v>6</v>
      </c>
      <c r="B18" s="9"/>
      <c r="C18" s="26">
        <f ca="1">+C15</f>
        <v>59504.357990204953</v>
      </c>
      <c r="D18" s="27">
        <f ca="1">+C16</f>
        <v>2.009361411241215</v>
      </c>
      <c r="E18" s="21" t="s">
        <v>41</v>
      </c>
      <c r="F18" s="16">
        <f ca="1">ROUND(2*(F16-$C$15)/$C$16,0)/2+F15</f>
        <v>406</v>
      </c>
    </row>
    <row r="19" spans="1:18" ht="12.95" customHeight="1" thickTop="1" x14ac:dyDescent="0.2">
      <c r="E19" s="21" t="s">
        <v>42</v>
      </c>
      <c r="F19" s="25">
        <f ca="1">+$C$15+$C$16*F18-15018.5-$C$5/24</f>
        <v>45302.054556502226</v>
      </c>
    </row>
    <row r="20" spans="1:18" ht="12.95" customHeight="1" thickBot="1" x14ac:dyDescent="0.25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67</v>
      </c>
      <c r="I20" s="8" t="s">
        <v>70</v>
      </c>
      <c r="J20" s="8" t="s">
        <v>64</v>
      </c>
      <c r="K20" s="8" t="s">
        <v>46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16</v>
      </c>
      <c r="R20" s="37" t="s">
        <v>53</v>
      </c>
    </row>
    <row r="21" spans="1:18" ht="12.95" customHeight="1" x14ac:dyDescent="0.2">
      <c r="A21" s="16" t="s">
        <v>78</v>
      </c>
      <c r="B21" s="10" t="s">
        <v>32</v>
      </c>
      <c r="C21" s="14">
        <v>36716.499000000003</v>
      </c>
      <c r="D21" t="s">
        <v>70</v>
      </c>
      <c r="E21">
        <f t="shared" ref="E21:E52" si="0">+(C21-C$7)/C$8</f>
        <v>-958.97509909846997</v>
      </c>
      <c r="F21">
        <f t="shared" ref="F21:F52" si="1">ROUND(2*E21,0)/2</f>
        <v>-959</v>
      </c>
      <c r="G21">
        <f t="shared" ref="G21:G26" si="2">+C21-(C$7+F21*C$8)</f>
        <v>5.0035000000207219E-2</v>
      </c>
      <c r="I21">
        <f t="shared" ref="I21:I26" si="3">G21</f>
        <v>5.0035000000207219E-2</v>
      </c>
      <c r="O21">
        <f t="shared" ref="O21:O52" ca="1" si="4">+C$11+C$12*F21</f>
        <v>-0.25873968166512956</v>
      </c>
      <c r="Q21" s="2">
        <f t="shared" ref="Q21:Q52" si="5">+C21-15018.5</f>
        <v>21697.999000000003</v>
      </c>
    </row>
    <row r="22" spans="1:18" ht="12.95" customHeight="1" x14ac:dyDescent="0.2">
      <c r="A22" s="16" t="s">
        <v>78</v>
      </c>
      <c r="B22" s="10" t="s">
        <v>32</v>
      </c>
      <c r="C22" s="14">
        <v>36720.542999999998</v>
      </c>
      <c r="D22" t="s">
        <v>70</v>
      </c>
      <c r="E22">
        <f t="shared" si="0"/>
        <v>-956.96252298611876</v>
      </c>
      <c r="F22">
        <f t="shared" si="1"/>
        <v>-957</v>
      </c>
      <c r="G22">
        <f t="shared" si="2"/>
        <v>7.5304999998479616E-2</v>
      </c>
      <c r="I22">
        <f t="shared" si="3"/>
        <v>7.5304999998479616E-2</v>
      </c>
      <c r="O22">
        <f t="shared" ca="1" si="4"/>
        <v>-0.25874685918269902</v>
      </c>
      <c r="Q22" s="2">
        <f t="shared" si="5"/>
        <v>21702.042999999998</v>
      </c>
    </row>
    <row r="23" spans="1:18" ht="12.95" customHeight="1" x14ac:dyDescent="0.2">
      <c r="A23" s="16" t="s">
        <v>78</v>
      </c>
      <c r="B23" s="10" t="s">
        <v>32</v>
      </c>
      <c r="C23" s="14">
        <v>37544.391000000003</v>
      </c>
      <c r="D23" t="s">
        <v>70</v>
      </c>
      <c r="E23">
        <f t="shared" si="0"/>
        <v>-546.95836744444</v>
      </c>
      <c r="F23">
        <f t="shared" si="1"/>
        <v>-547</v>
      </c>
      <c r="G23">
        <f t="shared" si="2"/>
        <v>8.3655000002181623E-2</v>
      </c>
      <c r="I23">
        <f t="shared" si="3"/>
        <v>8.3655000002181623E-2</v>
      </c>
      <c r="O23">
        <f t="shared" ca="1" si="4"/>
        <v>-0.26021825028443746</v>
      </c>
      <c r="Q23" s="2">
        <f t="shared" si="5"/>
        <v>22525.891000000003</v>
      </c>
    </row>
    <row r="24" spans="1:18" ht="12.95" customHeight="1" x14ac:dyDescent="0.2">
      <c r="A24" s="16" t="s">
        <v>78</v>
      </c>
      <c r="B24" s="10" t="s">
        <v>32</v>
      </c>
      <c r="C24" s="14">
        <v>37552.411999999997</v>
      </c>
      <c r="D24" t="s">
        <v>70</v>
      </c>
      <c r="E24">
        <f t="shared" si="0"/>
        <v>-542.96655908707669</v>
      </c>
      <c r="F24">
        <f t="shared" si="1"/>
        <v>-543</v>
      </c>
      <c r="G24">
        <f t="shared" si="2"/>
        <v>6.7194999995990656E-2</v>
      </c>
      <c r="I24">
        <f t="shared" si="3"/>
        <v>6.7194999995990656E-2</v>
      </c>
      <c r="O24">
        <f t="shared" ca="1" si="4"/>
        <v>-0.26023260531957637</v>
      </c>
      <c r="Q24" s="2">
        <f t="shared" si="5"/>
        <v>22533.911999999997</v>
      </c>
    </row>
    <row r="25" spans="1:18" ht="12.95" customHeight="1" x14ac:dyDescent="0.2">
      <c r="A25" s="16" t="s">
        <v>78</v>
      </c>
      <c r="B25" s="10" t="s">
        <v>32</v>
      </c>
      <c r="C25" s="14">
        <v>37956.302000000003</v>
      </c>
      <c r="D25" t="s">
        <v>70</v>
      </c>
      <c r="E25">
        <f t="shared" si="0"/>
        <v>-341.96275937920541</v>
      </c>
      <c r="F25">
        <f t="shared" si="1"/>
        <v>-342</v>
      </c>
      <c r="G25">
        <f t="shared" si="2"/>
        <v>7.4830000005022157E-2</v>
      </c>
      <c r="I25">
        <f t="shared" si="3"/>
        <v>7.4830000005022157E-2</v>
      </c>
      <c r="O25">
        <f t="shared" ca="1" si="4"/>
        <v>-0.26095394583530673</v>
      </c>
      <c r="Q25" s="2">
        <f t="shared" si="5"/>
        <v>22937.802000000003</v>
      </c>
    </row>
    <row r="26" spans="1:18" ht="12.95" customHeight="1" x14ac:dyDescent="0.2">
      <c r="A26" s="16" t="s">
        <v>78</v>
      </c>
      <c r="B26" s="10" t="s">
        <v>32</v>
      </c>
      <c r="C26" s="14">
        <v>38225.476999999999</v>
      </c>
      <c r="D26" t="s">
        <v>70</v>
      </c>
      <c r="E26">
        <f t="shared" si="0"/>
        <v>-208.00252816188268</v>
      </c>
      <c r="F26">
        <f t="shared" si="1"/>
        <v>-208</v>
      </c>
      <c r="G26">
        <f t="shared" si="2"/>
        <v>-5.0800000026356429E-3</v>
      </c>
      <c r="I26">
        <f t="shared" si="3"/>
        <v>-5.0800000026356429E-3</v>
      </c>
      <c r="O26">
        <f t="shared" ca="1" si="4"/>
        <v>-0.26143483951246027</v>
      </c>
      <c r="Q26" s="2">
        <f t="shared" si="5"/>
        <v>23206.976999999999</v>
      </c>
    </row>
    <row r="27" spans="1:18" ht="12.95" customHeight="1" x14ac:dyDescent="0.2">
      <c r="A27" s="16" t="s">
        <v>78</v>
      </c>
      <c r="B27" s="10" t="s">
        <v>32</v>
      </c>
      <c r="C27" s="14">
        <v>38321.506999999998</v>
      </c>
      <c r="D27" t="s">
        <v>70</v>
      </c>
      <c r="E27">
        <f t="shared" si="0"/>
        <v>-160.21131053840517</v>
      </c>
      <c r="F27">
        <f t="shared" si="1"/>
        <v>-160</v>
      </c>
      <c r="O27">
        <f t="shared" ca="1" si="4"/>
        <v>-0.26160709993412723</v>
      </c>
      <c r="Q27" s="2">
        <f t="shared" si="5"/>
        <v>23303.006999999998</v>
      </c>
      <c r="R27">
        <f>+C27-(C$7+F27*C$8)</f>
        <v>-0.42460000000573928</v>
      </c>
    </row>
    <row r="28" spans="1:18" ht="12.95" customHeight="1" x14ac:dyDescent="0.2">
      <c r="A28" t="s">
        <v>13</v>
      </c>
      <c r="C28" s="14">
        <v>38643.43</v>
      </c>
      <c r="D28" s="14" t="s">
        <v>15</v>
      </c>
      <c r="E28">
        <f t="shared" si="0"/>
        <v>0</v>
      </c>
      <c r="F28">
        <f t="shared" si="1"/>
        <v>0</v>
      </c>
      <c r="G28">
        <f t="shared" ref="G28:G53" si="6">+C28-(C$7+F28*C$8)</f>
        <v>0</v>
      </c>
      <c r="H28">
        <f>G28</f>
        <v>0</v>
      </c>
      <c r="O28">
        <f t="shared" ca="1" si="4"/>
        <v>-0.2621813013396837</v>
      </c>
      <c r="Q28" s="2">
        <f t="shared" si="5"/>
        <v>23624.93</v>
      </c>
    </row>
    <row r="29" spans="1:18" ht="12.95" customHeight="1" x14ac:dyDescent="0.2">
      <c r="A29" s="16" t="s">
        <v>106</v>
      </c>
      <c r="B29" s="10" t="s">
        <v>32</v>
      </c>
      <c r="C29" s="14">
        <v>39055.349000000002</v>
      </c>
      <c r="D29" t="s">
        <v>70</v>
      </c>
      <c r="E29">
        <f t="shared" si="0"/>
        <v>204.99958942252985</v>
      </c>
      <c r="F29">
        <f t="shared" si="1"/>
        <v>205</v>
      </c>
      <c r="G29">
        <f t="shared" si="6"/>
        <v>-8.2499999552965164E-4</v>
      </c>
      <c r="I29">
        <f>G29</f>
        <v>-8.2499999552965164E-4</v>
      </c>
      <c r="O29">
        <f t="shared" ca="1" si="4"/>
        <v>-0.26291699689055292</v>
      </c>
      <c r="Q29" s="2">
        <f t="shared" si="5"/>
        <v>24036.849000000002</v>
      </c>
    </row>
    <row r="30" spans="1:18" ht="12.95" customHeight="1" x14ac:dyDescent="0.2">
      <c r="A30" s="16" t="s">
        <v>106</v>
      </c>
      <c r="B30" s="10" t="s">
        <v>32</v>
      </c>
      <c r="C30" s="14">
        <v>39061.370000000003</v>
      </c>
      <c r="D30" t="s">
        <v>70</v>
      </c>
      <c r="E30">
        <f t="shared" si="0"/>
        <v>207.99605845627966</v>
      </c>
      <c r="F30">
        <f t="shared" si="1"/>
        <v>208</v>
      </c>
      <c r="G30">
        <f t="shared" si="6"/>
        <v>-7.9199999963748269E-3</v>
      </c>
      <c r="I30">
        <f>G30</f>
        <v>-7.9199999963748269E-3</v>
      </c>
      <c r="O30">
        <f t="shared" ca="1" si="4"/>
        <v>-0.26292776316690714</v>
      </c>
      <c r="Q30" s="2">
        <f t="shared" si="5"/>
        <v>24042.870000000003</v>
      </c>
    </row>
    <row r="31" spans="1:18" ht="12.95" customHeight="1" x14ac:dyDescent="0.2">
      <c r="A31" s="16" t="s">
        <v>106</v>
      </c>
      <c r="B31" s="10" t="s">
        <v>32</v>
      </c>
      <c r="C31" s="14">
        <v>39465.269999999997</v>
      </c>
      <c r="D31" t="s">
        <v>70</v>
      </c>
      <c r="E31">
        <f t="shared" si="0"/>
        <v>409.00483486076274</v>
      </c>
      <c r="F31">
        <f t="shared" si="1"/>
        <v>409</v>
      </c>
      <c r="G31">
        <f t="shared" si="6"/>
        <v>9.7150000001420267E-3</v>
      </c>
      <c r="I31">
        <f>G31</f>
        <v>9.7150000001420267E-3</v>
      </c>
      <c r="O31">
        <f t="shared" ca="1" si="4"/>
        <v>-0.26364910368263744</v>
      </c>
      <c r="Q31" s="2">
        <f t="shared" si="5"/>
        <v>24446.769999999997</v>
      </c>
    </row>
    <row r="32" spans="1:18" ht="12.95" customHeight="1" x14ac:dyDescent="0.2">
      <c r="A32" s="16" t="s">
        <v>106</v>
      </c>
      <c r="B32" s="10" t="s">
        <v>32</v>
      </c>
      <c r="C32" s="14">
        <v>39469.298000000003</v>
      </c>
      <c r="D32" t="s">
        <v>70</v>
      </c>
      <c r="E32">
        <f t="shared" si="0"/>
        <v>411.00944825853054</v>
      </c>
      <c r="F32">
        <f t="shared" si="1"/>
        <v>411</v>
      </c>
      <c r="G32">
        <f t="shared" si="6"/>
        <v>1.8985000002430752E-2</v>
      </c>
      <c r="I32">
        <f>G32</f>
        <v>1.8985000002430752E-2</v>
      </c>
      <c r="O32">
        <f t="shared" ca="1" si="4"/>
        <v>-0.2636562812002069</v>
      </c>
      <c r="Q32" s="2">
        <f t="shared" si="5"/>
        <v>24450.798000000003</v>
      </c>
    </row>
    <row r="33" spans="1:17" ht="12.95" customHeight="1" x14ac:dyDescent="0.2">
      <c r="A33" s="16" t="s">
        <v>106</v>
      </c>
      <c r="B33" s="10" t="s">
        <v>32</v>
      </c>
      <c r="C33" s="14">
        <v>40152.442999999999</v>
      </c>
      <c r="D33" t="s">
        <v>70</v>
      </c>
      <c r="E33">
        <f t="shared" si="0"/>
        <v>750.98998937475233</v>
      </c>
      <c r="F33">
        <f t="shared" si="1"/>
        <v>751</v>
      </c>
      <c r="G33">
        <f t="shared" si="6"/>
        <v>-2.0114999999350403E-2</v>
      </c>
      <c r="J33">
        <f>G33</f>
        <v>-2.0114999999350403E-2</v>
      </c>
      <c r="O33">
        <f t="shared" ca="1" si="4"/>
        <v>-0.26487645918701441</v>
      </c>
      <c r="Q33" s="2">
        <f t="shared" si="5"/>
        <v>25133.942999999999</v>
      </c>
    </row>
    <row r="34" spans="1:17" ht="12.95" customHeight="1" x14ac:dyDescent="0.2">
      <c r="A34" s="16" t="s">
        <v>123</v>
      </c>
      <c r="B34" s="10" t="s">
        <v>32</v>
      </c>
      <c r="C34" s="14">
        <v>43791.406999999999</v>
      </c>
      <c r="D34" t="s">
        <v>70</v>
      </c>
      <c r="E34">
        <f t="shared" si="0"/>
        <v>2561.9919725883547</v>
      </c>
      <c r="F34">
        <f t="shared" si="1"/>
        <v>2562</v>
      </c>
      <c r="G34">
        <f t="shared" si="6"/>
        <v>-1.6130000003613532E-2</v>
      </c>
      <c r="I34">
        <f t="shared" ref="I34:I45" si="7">G34</f>
        <v>-1.6130000003613532E-2</v>
      </c>
      <c r="O34">
        <f t="shared" ca="1" si="4"/>
        <v>-0.27137570134615685</v>
      </c>
      <c r="Q34" s="2">
        <f t="shared" si="5"/>
        <v>28772.906999999999</v>
      </c>
    </row>
    <row r="35" spans="1:17" ht="12.95" customHeight="1" x14ac:dyDescent="0.2">
      <c r="A35" s="16" t="s">
        <v>128</v>
      </c>
      <c r="B35" s="10" t="s">
        <v>32</v>
      </c>
      <c r="C35" s="14">
        <v>46381.360999999997</v>
      </c>
      <c r="D35" t="s">
        <v>70</v>
      </c>
      <c r="E35">
        <f t="shared" si="0"/>
        <v>3850.9335038681361</v>
      </c>
      <c r="F35">
        <f t="shared" si="1"/>
        <v>3851</v>
      </c>
      <c r="G35">
        <f t="shared" si="6"/>
        <v>-0.13361500000610249</v>
      </c>
      <c r="I35">
        <f t="shared" si="7"/>
        <v>-0.13361500000610249</v>
      </c>
      <c r="O35">
        <f t="shared" ca="1" si="4"/>
        <v>-0.27600161141967128</v>
      </c>
      <c r="Q35" s="2">
        <f t="shared" si="5"/>
        <v>31362.860999999997</v>
      </c>
    </row>
    <row r="36" spans="1:17" ht="12.95" customHeight="1" x14ac:dyDescent="0.2">
      <c r="A36" s="16" t="s">
        <v>133</v>
      </c>
      <c r="B36" s="10" t="s">
        <v>32</v>
      </c>
      <c r="C36" s="14">
        <v>47032.398999999998</v>
      </c>
      <c r="D36" t="s">
        <v>70</v>
      </c>
      <c r="E36">
        <f t="shared" si="0"/>
        <v>4174.9353651526717</v>
      </c>
      <c r="F36">
        <f t="shared" si="1"/>
        <v>4175</v>
      </c>
      <c r="G36">
        <f t="shared" si="6"/>
        <v>-0.12987500000599539</v>
      </c>
      <c r="I36">
        <f t="shared" si="7"/>
        <v>-0.12987500000599539</v>
      </c>
      <c r="O36">
        <f t="shared" ca="1" si="4"/>
        <v>-0.27716436926592314</v>
      </c>
      <c r="Q36" s="2">
        <f t="shared" si="5"/>
        <v>32013.898999999998</v>
      </c>
    </row>
    <row r="37" spans="1:17" ht="12.95" customHeight="1" x14ac:dyDescent="0.2">
      <c r="A37" s="16" t="s">
        <v>133</v>
      </c>
      <c r="B37" s="10" t="s">
        <v>32</v>
      </c>
      <c r="C37" s="14">
        <v>47040.421000000002</v>
      </c>
      <c r="D37" t="s">
        <v>70</v>
      </c>
      <c r="E37">
        <f t="shared" si="0"/>
        <v>4178.927671179702</v>
      </c>
      <c r="F37">
        <f t="shared" si="1"/>
        <v>4179</v>
      </c>
      <c r="G37">
        <f t="shared" si="6"/>
        <v>-0.14533499999379274</v>
      </c>
      <c r="I37">
        <f t="shared" si="7"/>
        <v>-0.14533499999379274</v>
      </c>
      <c r="O37">
        <f t="shared" ca="1" si="4"/>
        <v>-0.27717872430106205</v>
      </c>
      <c r="Q37" s="2">
        <f t="shared" si="5"/>
        <v>32021.921000000002</v>
      </c>
    </row>
    <row r="38" spans="1:17" ht="12.95" customHeight="1" x14ac:dyDescent="0.2">
      <c r="A38" s="16" t="s">
        <v>133</v>
      </c>
      <c r="B38" s="10" t="s">
        <v>32</v>
      </c>
      <c r="C38" s="14">
        <v>47040.428</v>
      </c>
      <c r="D38" t="s">
        <v>70</v>
      </c>
      <c r="E38">
        <f t="shared" si="0"/>
        <v>4178.931154867334</v>
      </c>
      <c r="F38">
        <f t="shared" si="1"/>
        <v>4179</v>
      </c>
      <c r="G38">
        <f t="shared" si="6"/>
        <v>-0.13833499999600463</v>
      </c>
      <c r="I38">
        <f t="shared" si="7"/>
        <v>-0.13833499999600463</v>
      </c>
      <c r="O38">
        <f t="shared" ca="1" si="4"/>
        <v>-0.27717872430106205</v>
      </c>
      <c r="Q38" s="2">
        <f t="shared" si="5"/>
        <v>32021.928</v>
      </c>
    </row>
    <row r="39" spans="1:17" ht="12.95" customHeight="1" x14ac:dyDescent="0.2">
      <c r="A39" s="16" t="s">
        <v>143</v>
      </c>
      <c r="B39" s="10" t="s">
        <v>32</v>
      </c>
      <c r="C39" s="14">
        <v>48557.472000000002</v>
      </c>
      <c r="D39" t="s">
        <v>70</v>
      </c>
      <c r="E39">
        <f t="shared" si="0"/>
        <v>4933.9179292960725</v>
      </c>
      <c r="F39">
        <f t="shared" si="1"/>
        <v>4934</v>
      </c>
      <c r="G39">
        <f t="shared" si="6"/>
        <v>-0.16490999999950873</v>
      </c>
      <c r="I39">
        <f t="shared" si="7"/>
        <v>-0.16490999999950873</v>
      </c>
      <c r="O39">
        <f t="shared" ca="1" si="4"/>
        <v>-0.27988823718353173</v>
      </c>
      <c r="Q39" s="2">
        <f t="shared" si="5"/>
        <v>33538.972000000002</v>
      </c>
    </row>
    <row r="40" spans="1:17" ht="12.95" customHeight="1" x14ac:dyDescent="0.2">
      <c r="A40" s="16" t="s">
        <v>148</v>
      </c>
      <c r="B40" s="10" t="s">
        <v>32</v>
      </c>
      <c r="C40" s="14">
        <v>49618.366999999998</v>
      </c>
      <c r="D40" t="s">
        <v>70</v>
      </c>
      <c r="E40">
        <f t="shared" si="0"/>
        <v>5461.8931851604857</v>
      </c>
      <c r="F40">
        <f t="shared" si="1"/>
        <v>5462</v>
      </c>
      <c r="G40">
        <f t="shared" si="6"/>
        <v>-0.21463000000221655</v>
      </c>
      <c r="I40">
        <f t="shared" si="7"/>
        <v>-0.21463000000221655</v>
      </c>
      <c r="O40">
        <f t="shared" ca="1" si="4"/>
        <v>-0.28178310182186811</v>
      </c>
      <c r="Q40" s="2">
        <f t="shared" si="5"/>
        <v>34599.866999999998</v>
      </c>
    </row>
    <row r="41" spans="1:17" ht="12.95" customHeight="1" x14ac:dyDescent="0.2">
      <c r="A41" s="16" t="s">
        <v>148</v>
      </c>
      <c r="B41" s="10" t="s">
        <v>32</v>
      </c>
      <c r="C41" s="14">
        <v>49622.391000000003</v>
      </c>
      <c r="D41" t="s">
        <v>70</v>
      </c>
      <c r="E41">
        <f t="shared" si="0"/>
        <v>5463.8958078796059</v>
      </c>
      <c r="F41">
        <f t="shared" si="1"/>
        <v>5464</v>
      </c>
      <c r="G41">
        <f t="shared" si="6"/>
        <v>-0.20935999999346677</v>
      </c>
      <c r="I41">
        <f t="shared" si="7"/>
        <v>-0.20935999999346677</v>
      </c>
      <c r="O41">
        <f t="shared" ca="1" si="4"/>
        <v>-0.28179027933943757</v>
      </c>
      <c r="Q41" s="2">
        <f t="shared" si="5"/>
        <v>34603.891000000003</v>
      </c>
    </row>
    <row r="42" spans="1:17" ht="12.95" customHeight="1" x14ac:dyDescent="0.2">
      <c r="A42" s="16" t="s">
        <v>155</v>
      </c>
      <c r="B42" s="10" t="s">
        <v>32</v>
      </c>
      <c r="C42" s="14">
        <v>49636.451999999997</v>
      </c>
      <c r="D42" t="s">
        <v>70</v>
      </c>
      <c r="E42">
        <f t="shared" si="0"/>
        <v>5470.8935409942933</v>
      </c>
      <c r="F42">
        <f t="shared" si="1"/>
        <v>5471</v>
      </c>
      <c r="G42">
        <f t="shared" si="6"/>
        <v>-0.21391500000027008</v>
      </c>
      <c r="I42">
        <f t="shared" si="7"/>
        <v>-0.21391500000027008</v>
      </c>
      <c r="O42">
        <f t="shared" ca="1" si="4"/>
        <v>-0.28181540065093064</v>
      </c>
      <c r="Q42" s="2">
        <f t="shared" si="5"/>
        <v>34617.951999999997</v>
      </c>
    </row>
    <row r="43" spans="1:17" ht="12.95" customHeight="1" x14ac:dyDescent="0.2">
      <c r="A43" s="16" t="s">
        <v>155</v>
      </c>
      <c r="B43" s="10" t="s">
        <v>32</v>
      </c>
      <c r="C43" s="14">
        <v>49640.47</v>
      </c>
      <c r="D43" t="s">
        <v>70</v>
      </c>
      <c r="E43">
        <f t="shared" si="0"/>
        <v>5472.8931776954423</v>
      </c>
      <c r="F43">
        <f t="shared" si="1"/>
        <v>5473</v>
      </c>
      <c r="G43">
        <f t="shared" si="6"/>
        <v>-0.21464500000001863</v>
      </c>
      <c r="I43">
        <f t="shared" si="7"/>
        <v>-0.21464500000001863</v>
      </c>
      <c r="O43">
        <f t="shared" ca="1" si="4"/>
        <v>-0.28182257816850009</v>
      </c>
      <c r="Q43" s="2">
        <f t="shared" si="5"/>
        <v>34621.97</v>
      </c>
    </row>
    <row r="44" spans="1:17" ht="12.95" customHeight="1" x14ac:dyDescent="0.2">
      <c r="A44" s="16" t="s">
        <v>164</v>
      </c>
      <c r="B44" s="10" t="s">
        <v>32</v>
      </c>
      <c r="C44" s="14">
        <v>50285.463000000003</v>
      </c>
      <c r="D44" t="s">
        <v>70</v>
      </c>
      <c r="E44">
        <f t="shared" si="0"/>
        <v>5793.8866258743456</v>
      </c>
      <c r="F44">
        <f t="shared" si="1"/>
        <v>5794</v>
      </c>
      <c r="G44">
        <f t="shared" si="6"/>
        <v>-0.22780999999667984</v>
      </c>
      <c r="I44">
        <f t="shared" si="7"/>
        <v>-0.22780999999667984</v>
      </c>
      <c r="O44">
        <f t="shared" ca="1" si="4"/>
        <v>-0.2829745697383978</v>
      </c>
      <c r="Q44" s="2">
        <f t="shared" si="5"/>
        <v>35266.963000000003</v>
      </c>
    </row>
    <row r="45" spans="1:17" ht="12.95" customHeight="1" x14ac:dyDescent="0.2">
      <c r="A45" s="16" t="s">
        <v>164</v>
      </c>
      <c r="B45" s="10" t="s">
        <v>32</v>
      </c>
      <c r="C45" s="14">
        <v>50462.281000000003</v>
      </c>
      <c r="D45" t="s">
        <v>70</v>
      </c>
      <c r="E45">
        <f t="shared" si="0"/>
        <v>5881.8835801360146</v>
      </c>
      <c r="F45">
        <f t="shared" si="1"/>
        <v>5882</v>
      </c>
      <c r="G45">
        <f t="shared" si="6"/>
        <v>-0.23392999999487074</v>
      </c>
      <c r="I45">
        <f t="shared" si="7"/>
        <v>-0.23392999999487074</v>
      </c>
      <c r="O45">
        <f t="shared" ca="1" si="4"/>
        <v>-0.28329038051145389</v>
      </c>
      <c r="Q45" s="2">
        <f t="shared" si="5"/>
        <v>35443.781000000003</v>
      </c>
    </row>
    <row r="46" spans="1:17" ht="12.95" customHeight="1" x14ac:dyDescent="0.2">
      <c r="A46" s="16" t="s">
        <v>164</v>
      </c>
      <c r="B46" s="10" t="s">
        <v>32</v>
      </c>
      <c r="C46" s="14">
        <v>50466.301200000002</v>
      </c>
      <c r="D46" t="s">
        <v>70</v>
      </c>
      <c r="E46">
        <f t="shared" si="0"/>
        <v>5883.884311710417</v>
      </c>
      <c r="F46">
        <f t="shared" si="1"/>
        <v>5884</v>
      </c>
      <c r="G46">
        <f t="shared" si="6"/>
        <v>-0.23245999999926426</v>
      </c>
      <c r="J46">
        <f>G46</f>
        <v>-0.23245999999926426</v>
      </c>
      <c r="O46">
        <f t="shared" ca="1" si="4"/>
        <v>-0.28329755802902334</v>
      </c>
      <c r="Q46" s="2">
        <f t="shared" si="5"/>
        <v>35447.801200000002</v>
      </c>
    </row>
    <row r="47" spans="1:17" ht="12.95" customHeight="1" x14ac:dyDescent="0.2">
      <c r="A47" s="16" t="s">
        <v>175</v>
      </c>
      <c r="B47" s="10" t="s">
        <v>32</v>
      </c>
      <c r="C47" s="14">
        <v>50701.404000000002</v>
      </c>
      <c r="D47" t="s">
        <v>70</v>
      </c>
      <c r="E47">
        <f t="shared" si="0"/>
        <v>6000.8878426766678</v>
      </c>
      <c r="F47">
        <f t="shared" si="1"/>
        <v>6001</v>
      </c>
      <c r="G47">
        <f t="shared" si="6"/>
        <v>-0.22536499999841908</v>
      </c>
      <c r="I47">
        <f>G47</f>
        <v>-0.22536499999841908</v>
      </c>
      <c r="O47">
        <f t="shared" ca="1" si="4"/>
        <v>-0.28371744280683653</v>
      </c>
      <c r="Q47" s="2">
        <f t="shared" si="5"/>
        <v>35682.904000000002</v>
      </c>
    </row>
    <row r="48" spans="1:17" ht="12.95" customHeight="1" x14ac:dyDescent="0.2">
      <c r="A48" s="16" t="s">
        <v>175</v>
      </c>
      <c r="B48" s="10" t="s">
        <v>32</v>
      </c>
      <c r="C48" s="14">
        <v>50703.409</v>
      </c>
      <c r="D48" t="s">
        <v>70</v>
      </c>
      <c r="E48">
        <f t="shared" si="0"/>
        <v>6001.8856703485926</v>
      </c>
      <c r="F48">
        <f t="shared" si="1"/>
        <v>6002</v>
      </c>
      <c r="G48">
        <f t="shared" si="6"/>
        <v>-0.22972999999910826</v>
      </c>
      <c r="I48">
        <f>G48</f>
        <v>-0.22972999999910826</v>
      </c>
      <c r="O48">
        <f t="shared" ca="1" si="4"/>
        <v>-0.28372103156562123</v>
      </c>
      <c r="Q48" s="2">
        <f t="shared" si="5"/>
        <v>35684.909</v>
      </c>
    </row>
    <row r="49" spans="1:18" ht="12.95" customHeight="1" x14ac:dyDescent="0.2">
      <c r="A49" s="16" t="s">
        <v>175</v>
      </c>
      <c r="B49" s="10" t="s">
        <v>32</v>
      </c>
      <c r="C49" s="14">
        <v>50719.478199999998</v>
      </c>
      <c r="D49" t="s">
        <v>70</v>
      </c>
      <c r="E49">
        <f t="shared" si="0"/>
        <v>6009.8828236781264</v>
      </c>
      <c r="F49">
        <f t="shared" si="1"/>
        <v>6010</v>
      </c>
      <c r="G49">
        <f t="shared" si="6"/>
        <v>-0.23545000000012806</v>
      </c>
      <c r="J49">
        <f>G49</f>
        <v>-0.23545000000012806</v>
      </c>
      <c r="O49">
        <f t="shared" ca="1" si="4"/>
        <v>-0.28374974163589906</v>
      </c>
      <c r="Q49" s="2">
        <f t="shared" si="5"/>
        <v>35700.978199999998</v>
      </c>
    </row>
    <row r="50" spans="1:18" ht="12.95" customHeight="1" x14ac:dyDescent="0.2">
      <c r="A50" s="16" t="s">
        <v>185</v>
      </c>
      <c r="B50" s="10" t="s">
        <v>32</v>
      </c>
      <c r="C50" s="14">
        <v>50721.489000000001</v>
      </c>
      <c r="D50" t="s">
        <v>70</v>
      </c>
      <c r="E50">
        <f t="shared" si="0"/>
        <v>6010.8835378340927</v>
      </c>
      <c r="F50">
        <f t="shared" si="1"/>
        <v>6011</v>
      </c>
      <c r="G50">
        <f t="shared" si="6"/>
        <v>-0.23401499999454245</v>
      </c>
      <c r="I50">
        <f>G50</f>
        <v>-0.23401499999454245</v>
      </c>
      <c r="O50">
        <f t="shared" ca="1" si="4"/>
        <v>-0.28375333039468376</v>
      </c>
      <c r="Q50" s="2">
        <f t="shared" si="5"/>
        <v>35702.989000000001</v>
      </c>
    </row>
    <row r="51" spans="1:18" ht="12.95" customHeight="1" x14ac:dyDescent="0.2">
      <c r="A51" t="s">
        <v>29</v>
      </c>
      <c r="C51" s="14">
        <v>51129.385799999996</v>
      </c>
      <c r="D51" s="14">
        <v>3.0999999999999999E-3</v>
      </c>
      <c r="E51">
        <f t="shared" si="0"/>
        <v>6213.8814003428934</v>
      </c>
      <c r="F51">
        <f t="shared" si="1"/>
        <v>6214</v>
      </c>
      <c r="G51">
        <f t="shared" si="6"/>
        <v>-0.23831000000063796</v>
      </c>
      <c r="K51">
        <f>G51</f>
        <v>-0.23831000000063796</v>
      </c>
      <c r="O51">
        <f t="shared" ca="1" si="4"/>
        <v>-0.28448184842798357</v>
      </c>
      <c r="Q51" s="2">
        <f t="shared" si="5"/>
        <v>36110.885799999996</v>
      </c>
    </row>
    <row r="52" spans="1:18" ht="12.95" customHeight="1" x14ac:dyDescent="0.2">
      <c r="A52" s="16" t="s">
        <v>193</v>
      </c>
      <c r="B52" s="10" t="s">
        <v>32</v>
      </c>
      <c r="C52" s="14">
        <v>51551.353000000003</v>
      </c>
      <c r="D52" t="s">
        <v>70</v>
      </c>
      <c r="E52">
        <f t="shared" si="0"/>
        <v>6423.8816740612101</v>
      </c>
      <c r="F52">
        <f t="shared" si="1"/>
        <v>6424</v>
      </c>
      <c r="G52">
        <f t="shared" si="6"/>
        <v>-0.23775999999634223</v>
      </c>
      <c r="I52">
        <f>G52</f>
        <v>-0.23775999999634223</v>
      </c>
      <c r="O52">
        <f t="shared" ca="1" si="4"/>
        <v>-0.28523548777277646</v>
      </c>
      <c r="Q52" s="2">
        <f t="shared" si="5"/>
        <v>36532.853000000003</v>
      </c>
    </row>
    <row r="53" spans="1:18" ht="12.95" customHeight="1" x14ac:dyDescent="0.2">
      <c r="A53" s="34" t="s">
        <v>45</v>
      </c>
      <c r="B53" s="35" t="s">
        <v>32</v>
      </c>
      <c r="C53" s="34">
        <v>52859.417670000003</v>
      </c>
      <c r="D53" s="34" t="s">
        <v>46</v>
      </c>
      <c r="E53">
        <f t="shared" ref="E53:E88" si="8">+(C53-C$7)/C$8</f>
        <v>7074.8657760038632</v>
      </c>
      <c r="F53">
        <f t="shared" ref="F53:F84" si="9">ROUND(2*E53,0)/2</f>
        <v>7075</v>
      </c>
      <c r="G53">
        <f t="shared" si="6"/>
        <v>-0.26970499999879394</v>
      </c>
      <c r="K53">
        <f>G53</f>
        <v>-0.26970499999879394</v>
      </c>
      <c r="O53">
        <f t="shared" ref="O53:O88" ca="1" si="10">+C$11+C$12*F53</f>
        <v>-0.2875717697416344</v>
      </c>
      <c r="Q53" s="2">
        <f t="shared" ref="Q53:Q88" si="11">+C53-15018.5</f>
        <v>37840.917670000003</v>
      </c>
      <c r="R53" s="16"/>
    </row>
    <row r="54" spans="1:18" ht="12.95" customHeight="1" x14ac:dyDescent="0.2">
      <c r="A54" s="9" t="s">
        <v>31</v>
      </c>
      <c r="B54" s="10" t="s">
        <v>32</v>
      </c>
      <c r="C54" s="14">
        <v>52871.444000000003</v>
      </c>
      <c r="D54" s="14">
        <v>0.01</v>
      </c>
      <c r="E54">
        <f t="shared" si="8"/>
        <v>7080.8509155877618</v>
      </c>
      <c r="F54">
        <f t="shared" si="9"/>
        <v>7081</v>
      </c>
      <c r="O54">
        <f t="shared" ca="1" si="10"/>
        <v>-0.28759330229434277</v>
      </c>
      <c r="Q54" s="2">
        <f t="shared" si="11"/>
        <v>37852.944000000003</v>
      </c>
      <c r="R54" s="16">
        <v>-0.29956499999389052</v>
      </c>
    </row>
    <row r="55" spans="1:18" ht="12.95" customHeight="1" x14ac:dyDescent="0.2">
      <c r="A55" s="11" t="s">
        <v>33</v>
      </c>
      <c r="B55" s="12" t="s">
        <v>32</v>
      </c>
      <c r="C55" s="13">
        <v>52899.602800000001</v>
      </c>
      <c r="D55" s="13">
        <v>1E-4</v>
      </c>
      <c r="E55">
        <f t="shared" si="8"/>
        <v>7094.8646960606966</v>
      </c>
      <c r="F55">
        <f t="shared" si="9"/>
        <v>7095</v>
      </c>
      <c r="G55">
        <f>+C55-(C$7+F55*C$8)</f>
        <v>-0.27187499999854481</v>
      </c>
      <c r="K55">
        <f>G55</f>
        <v>-0.27187499999854481</v>
      </c>
      <c r="O55">
        <f t="shared" ca="1" si="10"/>
        <v>-0.28764354491732896</v>
      </c>
      <c r="Q55" s="2">
        <f t="shared" si="11"/>
        <v>37881.102800000001</v>
      </c>
    </row>
    <row r="56" spans="1:18" ht="12.95" customHeight="1" x14ac:dyDescent="0.2">
      <c r="A56" s="34" t="s">
        <v>45</v>
      </c>
      <c r="B56" s="35" t="s">
        <v>32</v>
      </c>
      <c r="C56" s="34">
        <v>53197.409870000003</v>
      </c>
      <c r="D56" s="34" t="s">
        <v>49</v>
      </c>
      <c r="E56">
        <f t="shared" si="8"/>
        <v>7243.0742398718021</v>
      </c>
      <c r="F56">
        <f t="shared" si="9"/>
        <v>7243</v>
      </c>
      <c r="O56">
        <f t="shared" ca="1" si="10"/>
        <v>-0.2881746812174687</v>
      </c>
      <c r="Q56" s="2">
        <f t="shared" si="11"/>
        <v>38178.909870000003</v>
      </c>
      <c r="R56" s="16">
        <v>0.14917500000592554</v>
      </c>
    </row>
    <row r="57" spans="1:18" ht="12.95" customHeight="1" x14ac:dyDescent="0.2">
      <c r="A57" s="34" t="s">
        <v>45</v>
      </c>
      <c r="B57" s="35" t="s">
        <v>32</v>
      </c>
      <c r="C57" s="34">
        <v>53222.401879999998</v>
      </c>
      <c r="D57" s="34" t="s">
        <v>50</v>
      </c>
      <c r="E57">
        <f t="shared" si="8"/>
        <v>7255.5120050364158</v>
      </c>
      <c r="F57">
        <f t="shared" si="9"/>
        <v>7255.5</v>
      </c>
      <c r="O57">
        <f t="shared" ca="1" si="10"/>
        <v>-0.28821954070227779</v>
      </c>
      <c r="Q57" s="2">
        <f t="shared" si="11"/>
        <v>38203.901879999998</v>
      </c>
      <c r="R57" s="16">
        <v>2.4122499999066349E-2</v>
      </c>
    </row>
    <row r="58" spans="1:18" ht="12.95" customHeight="1" x14ac:dyDescent="0.2">
      <c r="A58" s="34" t="s">
        <v>45</v>
      </c>
      <c r="B58" s="35" t="s">
        <v>32</v>
      </c>
      <c r="C58" s="34">
        <v>53233.517140000004</v>
      </c>
      <c r="D58" s="34" t="s">
        <v>50</v>
      </c>
      <c r="E58">
        <f t="shared" si="8"/>
        <v>7261.0437327215341</v>
      </c>
      <c r="F58">
        <f t="shared" si="9"/>
        <v>7261</v>
      </c>
      <c r="O58">
        <f t="shared" ca="1" si="10"/>
        <v>-0.28823927887559381</v>
      </c>
      <c r="Q58" s="2">
        <f t="shared" si="11"/>
        <v>38215.017140000004</v>
      </c>
      <c r="R58" s="16">
        <v>8.7875000004714821E-2</v>
      </c>
    </row>
    <row r="59" spans="1:18" ht="12.95" customHeight="1" x14ac:dyDescent="0.2">
      <c r="A59" s="34" t="s">
        <v>45</v>
      </c>
      <c r="B59" s="35" t="s">
        <v>32</v>
      </c>
      <c r="C59" s="34">
        <v>53240.461510000001</v>
      </c>
      <c r="D59" s="34" t="s">
        <v>50</v>
      </c>
      <c r="E59">
        <f t="shared" si="8"/>
        <v>7264.4997349909063</v>
      </c>
      <c r="F59">
        <f t="shared" si="9"/>
        <v>7264.5</v>
      </c>
      <c r="O59">
        <f t="shared" ca="1" si="10"/>
        <v>-0.28825183953134037</v>
      </c>
      <c r="Q59" s="2">
        <f t="shared" si="11"/>
        <v>38221.961510000001</v>
      </c>
      <c r="R59" s="16">
        <v>-5.3250000200932845E-4</v>
      </c>
    </row>
    <row r="60" spans="1:18" ht="12.95" customHeight="1" x14ac:dyDescent="0.2">
      <c r="A60" s="34" t="s">
        <v>45</v>
      </c>
      <c r="B60" s="35" t="s">
        <v>32</v>
      </c>
      <c r="C60" s="34">
        <v>53254.357100000001</v>
      </c>
      <c r="D60" s="34" t="s">
        <v>49</v>
      </c>
      <c r="E60">
        <f t="shared" si="8"/>
        <v>7271.4151485668372</v>
      </c>
      <c r="F60">
        <f t="shared" si="9"/>
        <v>7271.5</v>
      </c>
      <c r="O60">
        <f t="shared" ca="1" si="10"/>
        <v>-0.28827696084283344</v>
      </c>
      <c r="Q60" s="2">
        <f t="shared" si="11"/>
        <v>38235.857100000001</v>
      </c>
      <c r="R60" s="16">
        <v>-0.1704974999956903</v>
      </c>
    </row>
    <row r="61" spans="1:18" ht="12.95" customHeight="1" x14ac:dyDescent="0.2">
      <c r="A61" s="34" t="s">
        <v>45</v>
      </c>
      <c r="B61" s="35" t="s">
        <v>32</v>
      </c>
      <c r="C61" s="34">
        <v>53546.436990000002</v>
      </c>
      <c r="D61" s="34" t="s">
        <v>49</v>
      </c>
      <c r="E61">
        <f t="shared" si="8"/>
        <v>7416.7744486442252</v>
      </c>
      <c r="F61">
        <f t="shared" si="9"/>
        <v>7417</v>
      </c>
      <c r="O61">
        <f t="shared" ca="1" si="10"/>
        <v>-0.28879912524601137</v>
      </c>
      <c r="Q61" s="2">
        <f t="shared" si="11"/>
        <v>38527.936990000002</v>
      </c>
      <c r="R61" s="16">
        <v>-0.45321500000136439</v>
      </c>
    </row>
    <row r="62" spans="1:18" ht="12.95" customHeight="1" x14ac:dyDescent="0.2">
      <c r="A62" s="34" t="s">
        <v>37</v>
      </c>
      <c r="B62" s="38"/>
      <c r="C62" s="34">
        <v>53966.564100000003</v>
      </c>
      <c r="D62" s="34">
        <v>1E-3</v>
      </c>
      <c r="E62">
        <f t="shared" si="8"/>
        <v>7625.8589653945419</v>
      </c>
      <c r="F62">
        <f t="shared" si="9"/>
        <v>7626</v>
      </c>
      <c r="G62">
        <f t="shared" ref="G62:G88" si="12">+C62-(C$7+F62*C$8)</f>
        <v>-0.28338999999687076</v>
      </c>
      <c r="J62">
        <f>G62</f>
        <v>-0.28338999999687076</v>
      </c>
      <c r="O62">
        <f t="shared" ca="1" si="10"/>
        <v>-0.2895491758320195</v>
      </c>
      <c r="Q62" s="2">
        <f t="shared" si="11"/>
        <v>38948.064100000003</v>
      </c>
    </row>
    <row r="63" spans="1:18" ht="12.95" customHeight="1" x14ac:dyDescent="0.2">
      <c r="A63" s="36" t="s">
        <v>54</v>
      </c>
      <c r="B63" s="35" t="s">
        <v>32</v>
      </c>
      <c r="C63" s="34">
        <v>54028.855100000001</v>
      </c>
      <c r="D63" s="34">
        <v>2.9999999999999997E-4</v>
      </c>
      <c r="E63">
        <f t="shared" si="8"/>
        <v>7656.8593062982591</v>
      </c>
      <c r="F63">
        <f t="shared" si="9"/>
        <v>7657</v>
      </c>
      <c r="G63">
        <f t="shared" si="12"/>
        <v>-0.28270499999780441</v>
      </c>
      <c r="K63">
        <f t="shared" ref="K63:K72" si="13">G63</f>
        <v>-0.28270499999780441</v>
      </c>
      <c r="O63">
        <f t="shared" ca="1" si="10"/>
        <v>-0.28966042735434611</v>
      </c>
      <c r="Q63" s="2">
        <f t="shared" si="11"/>
        <v>39010.355100000001</v>
      </c>
    </row>
    <row r="64" spans="1:18" ht="12.95" customHeight="1" x14ac:dyDescent="0.2">
      <c r="A64" s="34" t="s">
        <v>45</v>
      </c>
      <c r="B64" s="35" t="s">
        <v>32</v>
      </c>
      <c r="C64" s="34">
        <v>54115.258800000003</v>
      </c>
      <c r="D64" s="34">
        <v>4.0000000000000002E-4</v>
      </c>
      <c r="E64">
        <f t="shared" si="8"/>
        <v>7699.8598064562702</v>
      </c>
      <c r="F64">
        <f t="shared" si="9"/>
        <v>7700</v>
      </c>
      <c r="G64">
        <f t="shared" si="12"/>
        <v>-0.28169999999954598</v>
      </c>
      <c r="K64">
        <f t="shared" si="13"/>
        <v>-0.28169999999954598</v>
      </c>
      <c r="O64">
        <f t="shared" ca="1" si="10"/>
        <v>-0.2898147439820894</v>
      </c>
      <c r="Q64" s="2">
        <f t="shared" si="11"/>
        <v>39096.758800000003</v>
      </c>
      <c r="R64" s="16"/>
    </row>
    <row r="65" spans="1:18" ht="12.95" customHeight="1" x14ac:dyDescent="0.2">
      <c r="A65" s="34" t="s">
        <v>45</v>
      </c>
      <c r="B65" s="35" t="s">
        <v>32</v>
      </c>
      <c r="C65" s="34">
        <v>54115.259100000003</v>
      </c>
      <c r="D65" s="34">
        <v>1E-3</v>
      </c>
      <c r="E65">
        <f t="shared" si="8"/>
        <v>7699.8599557571688</v>
      </c>
      <c r="F65">
        <f t="shared" si="9"/>
        <v>7700</v>
      </c>
      <c r="G65">
        <f t="shared" si="12"/>
        <v>-0.28139999999984866</v>
      </c>
      <c r="K65">
        <f t="shared" si="13"/>
        <v>-0.28139999999984866</v>
      </c>
      <c r="O65">
        <f t="shared" ca="1" si="10"/>
        <v>-0.2898147439820894</v>
      </c>
      <c r="Q65" s="2">
        <f t="shared" si="11"/>
        <v>39096.759100000003</v>
      </c>
      <c r="R65" s="16"/>
    </row>
    <row r="66" spans="1:18" ht="12.95" customHeight="1" x14ac:dyDescent="0.2">
      <c r="A66" s="34" t="s">
        <v>45</v>
      </c>
      <c r="B66" s="35" t="s">
        <v>32</v>
      </c>
      <c r="C66" s="34">
        <v>54115.259700000002</v>
      </c>
      <c r="D66" s="34">
        <v>6.9999999999999999E-4</v>
      </c>
      <c r="E66">
        <f t="shared" si="8"/>
        <v>7699.8602543589659</v>
      </c>
      <c r="F66">
        <f t="shared" si="9"/>
        <v>7700</v>
      </c>
      <c r="G66">
        <f t="shared" si="12"/>
        <v>-0.28080000000045402</v>
      </c>
      <c r="K66">
        <f t="shared" si="13"/>
        <v>-0.28080000000045402</v>
      </c>
      <c r="O66">
        <f t="shared" ca="1" si="10"/>
        <v>-0.2898147439820894</v>
      </c>
      <c r="Q66" s="2">
        <f t="shared" si="11"/>
        <v>39096.759700000002</v>
      </c>
      <c r="R66" s="16"/>
    </row>
    <row r="67" spans="1:18" ht="12.95" customHeight="1" x14ac:dyDescent="0.2">
      <c r="A67" s="16" t="s">
        <v>238</v>
      </c>
      <c r="B67" s="10" t="s">
        <v>32</v>
      </c>
      <c r="C67" s="14">
        <v>54360.395100000002</v>
      </c>
      <c r="D67" t="s">
        <v>70</v>
      </c>
      <c r="E67">
        <f t="shared" si="8"/>
        <v>7821.8567059742763</v>
      </c>
      <c r="F67">
        <f t="shared" si="9"/>
        <v>7822</v>
      </c>
      <c r="G67">
        <f t="shared" si="12"/>
        <v>-0.28792999999859603</v>
      </c>
      <c r="K67">
        <f t="shared" si="13"/>
        <v>-0.28792999999859603</v>
      </c>
      <c r="O67">
        <f t="shared" ca="1" si="10"/>
        <v>-0.29025257255382619</v>
      </c>
      <c r="Q67" s="2">
        <f t="shared" si="11"/>
        <v>39341.895100000002</v>
      </c>
    </row>
    <row r="68" spans="1:18" ht="12.95" customHeight="1" x14ac:dyDescent="0.2">
      <c r="A68" s="16" t="s">
        <v>238</v>
      </c>
      <c r="B68" s="10" t="s">
        <v>32</v>
      </c>
      <c r="C68" s="14">
        <v>54366.425900000002</v>
      </c>
      <c r="D68" t="s">
        <v>70</v>
      </c>
      <c r="E68">
        <f t="shared" si="8"/>
        <v>7824.8580521707117</v>
      </c>
      <c r="F68">
        <f t="shared" si="9"/>
        <v>7825</v>
      </c>
      <c r="G68">
        <f t="shared" si="12"/>
        <v>-0.28522499999962747</v>
      </c>
      <c r="K68">
        <f t="shared" si="13"/>
        <v>-0.28522499999962747</v>
      </c>
      <c r="O68">
        <f t="shared" ca="1" si="10"/>
        <v>-0.29026333883018041</v>
      </c>
      <c r="Q68" s="2">
        <f t="shared" si="11"/>
        <v>39347.925900000002</v>
      </c>
    </row>
    <row r="69" spans="1:18" ht="12.95" customHeight="1" x14ac:dyDescent="0.2">
      <c r="A69" s="16" t="s">
        <v>287</v>
      </c>
      <c r="B69" s="10" t="s">
        <v>32</v>
      </c>
      <c r="C69" s="14">
        <v>54384.508500000004</v>
      </c>
      <c r="D69" t="s">
        <v>70</v>
      </c>
      <c r="E69">
        <f t="shared" si="8"/>
        <v>7833.8572135973327</v>
      </c>
      <c r="F69">
        <f t="shared" si="9"/>
        <v>7834</v>
      </c>
      <c r="G69">
        <f t="shared" si="12"/>
        <v>-0.28690999999525957</v>
      </c>
      <c r="K69">
        <f t="shared" si="13"/>
        <v>-0.28690999999525957</v>
      </c>
      <c r="O69">
        <f t="shared" ca="1" si="10"/>
        <v>-0.29029563765924293</v>
      </c>
      <c r="Q69" s="2">
        <f t="shared" si="11"/>
        <v>39366.008500000004</v>
      </c>
    </row>
    <row r="70" spans="1:18" ht="12.95" customHeight="1" x14ac:dyDescent="0.2">
      <c r="A70" s="34" t="s">
        <v>287</v>
      </c>
      <c r="B70" s="35" t="s">
        <v>32</v>
      </c>
      <c r="C70" s="34">
        <v>54384.50851</v>
      </c>
      <c r="D70" s="34">
        <v>8.0000000000000004E-4</v>
      </c>
      <c r="E70">
        <f t="shared" si="8"/>
        <v>7833.8572185740277</v>
      </c>
      <c r="F70">
        <f t="shared" si="9"/>
        <v>7834</v>
      </c>
      <c r="G70">
        <f t="shared" si="12"/>
        <v>-0.28689999999915017</v>
      </c>
      <c r="K70">
        <f t="shared" si="13"/>
        <v>-0.28689999999915017</v>
      </c>
      <c r="O70">
        <f t="shared" ca="1" si="10"/>
        <v>-0.29029563765924293</v>
      </c>
      <c r="Q70" s="2">
        <f t="shared" si="11"/>
        <v>39366.00851</v>
      </c>
      <c r="R70" s="16"/>
    </row>
    <row r="71" spans="1:18" ht="12.95" customHeight="1" x14ac:dyDescent="0.2">
      <c r="A71" s="16" t="s">
        <v>287</v>
      </c>
      <c r="B71" s="10" t="s">
        <v>32</v>
      </c>
      <c r="C71" s="14">
        <v>54384.508900000001</v>
      </c>
      <c r="D71" t="s">
        <v>70</v>
      </c>
      <c r="E71">
        <f t="shared" si="8"/>
        <v>7833.8574126651956</v>
      </c>
      <c r="F71">
        <f t="shared" si="9"/>
        <v>7834</v>
      </c>
      <c r="G71">
        <f t="shared" si="12"/>
        <v>-0.28650999999808846</v>
      </c>
      <c r="K71">
        <f t="shared" si="13"/>
        <v>-0.28650999999808846</v>
      </c>
      <c r="O71">
        <f t="shared" ca="1" si="10"/>
        <v>-0.29029563765924293</v>
      </c>
      <c r="Q71" s="2">
        <f t="shared" si="11"/>
        <v>39366.008900000001</v>
      </c>
    </row>
    <row r="72" spans="1:18" ht="12.95" customHeight="1" x14ac:dyDescent="0.2">
      <c r="A72" s="34" t="s">
        <v>287</v>
      </c>
      <c r="B72" s="35" t="s">
        <v>32</v>
      </c>
      <c r="C72" s="34">
        <v>54384.508909999997</v>
      </c>
      <c r="D72" s="34">
        <v>5.0000000000000001E-4</v>
      </c>
      <c r="E72">
        <f t="shared" si="8"/>
        <v>7833.8574176418906</v>
      </c>
      <c r="F72">
        <f t="shared" si="9"/>
        <v>7834</v>
      </c>
      <c r="G72">
        <f t="shared" si="12"/>
        <v>-0.28650000000197906</v>
      </c>
      <c r="K72">
        <f t="shared" si="13"/>
        <v>-0.28650000000197906</v>
      </c>
      <c r="O72">
        <f t="shared" ca="1" si="10"/>
        <v>-0.29029563765924293</v>
      </c>
      <c r="Q72" s="2">
        <f t="shared" si="11"/>
        <v>39366.008909999997</v>
      </c>
      <c r="R72" s="16"/>
    </row>
    <row r="73" spans="1:18" ht="12.95" customHeight="1" x14ac:dyDescent="0.2">
      <c r="A73" s="34" t="s">
        <v>47</v>
      </c>
      <c r="B73" s="35" t="s">
        <v>32</v>
      </c>
      <c r="C73" s="34">
        <v>54388.531199999998</v>
      </c>
      <c r="D73" s="34">
        <v>2.0000000000000001E-4</v>
      </c>
      <c r="E73">
        <f t="shared" si="8"/>
        <v>7835.859189345887</v>
      </c>
      <c r="F73">
        <f t="shared" si="9"/>
        <v>7836</v>
      </c>
      <c r="G73">
        <f t="shared" si="12"/>
        <v>-0.28294000000460073</v>
      </c>
      <c r="J73">
        <f>G73</f>
        <v>-0.28294000000460073</v>
      </c>
      <c r="O73">
        <f t="shared" ca="1" si="10"/>
        <v>-0.29030281517681239</v>
      </c>
      <c r="Q73" s="2">
        <f t="shared" si="11"/>
        <v>39370.031199999998</v>
      </c>
    </row>
    <row r="74" spans="1:18" ht="12.95" customHeight="1" x14ac:dyDescent="0.2">
      <c r="A74" s="44" t="s">
        <v>60</v>
      </c>
      <c r="B74" s="44"/>
      <c r="C74" s="42">
        <v>55473.583100000003</v>
      </c>
      <c r="D74" s="42">
        <v>2.8999999999999998E-3</v>
      </c>
      <c r="E74">
        <f t="shared" si="8"/>
        <v>8375.856601463649</v>
      </c>
      <c r="F74">
        <f t="shared" si="9"/>
        <v>8376</v>
      </c>
      <c r="G74">
        <f t="shared" si="12"/>
        <v>-0.28813999999692896</v>
      </c>
      <c r="J74">
        <f>G74</f>
        <v>-0.28813999999692896</v>
      </c>
      <c r="O74">
        <f t="shared" ca="1" si="10"/>
        <v>-0.29224074492056551</v>
      </c>
      <c r="Q74" s="2">
        <f t="shared" si="11"/>
        <v>40455.083100000003</v>
      </c>
    </row>
    <row r="75" spans="1:18" ht="12.95" customHeight="1" x14ac:dyDescent="0.2">
      <c r="A75" s="16" t="s">
        <v>52</v>
      </c>
      <c r="B75" s="10" t="s">
        <v>32</v>
      </c>
      <c r="C75" s="14">
        <v>55481.617700000003</v>
      </c>
      <c r="D75" t="s">
        <v>70</v>
      </c>
      <c r="E75">
        <f t="shared" si="8"/>
        <v>8379.855178128415</v>
      </c>
      <c r="F75">
        <f t="shared" si="9"/>
        <v>8380</v>
      </c>
      <c r="G75">
        <f t="shared" si="12"/>
        <v>-0.29099999999743886</v>
      </c>
      <c r="K75">
        <f t="shared" ref="K75:K80" si="14">G75</f>
        <v>-0.29099999999743886</v>
      </c>
      <c r="O75">
        <f t="shared" ca="1" si="10"/>
        <v>-0.29225509995570442</v>
      </c>
      <c r="Q75" s="2">
        <f t="shared" si="11"/>
        <v>40463.117700000003</v>
      </c>
    </row>
    <row r="76" spans="1:18" ht="12.95" customHeight="1" x14ac:dyDescent="0.2">
      <c r="A76" s="36" t="s">
        <v>52</v>
      </c>
      <c r="B76" s="35" t="s">
        <v>32</v>
      </c>
      <c r="C76" s="34">
        <v>55481.617709999999</v>
      </c>
      <c r="D76" s="34">
        <v>6.9999999999999999E-4</v>
      </c>
      <c r="E76">
        <f t="shared" si="8"/>
        <v>8379.85518310511</v>
      </c>
      <c r="F76">
        <f t="shared" si="9"/>
        <v>8380</v>
      </c>
      <c r="G76">
        <f t="shared" si="12"/>
        <v>-0.29099000000132946</v>
      </c>
      <c r="K76">
        <f t="shared" si="14"/>
        <v>-0.29099000000132946</v>
      </c>
      <c r="O76">
        <f t="shared" ca="1" si="10"/>
        <v>-0.29225509995570442</v>
      </c>
      <c r="Q76" s="2">
        <f t="shared" si="11"/>
        <v>40463.117709999999</v>
      </c>
    </row>
    <row r="77" spans="1:18" ht="12.95" customHeight="1" x14ac:dyDescent="0.2">
      <c r="A77" s="16" t="s">
        <v>52</v>
      </c>
      <c r="B77" s="10" t="s">
        <v>32</v>
      </c>
      <c r="C77" s="14">
        <v>55481.618000000002</v>
      </c>
      <c r="D77" s="14" t="s">
        <v>70</v>
      </c>
      <c r="E77">
        <f t="shared" si="8"/>
        <v>8379.8553274293135</v>
      </c>
      <c r="F77">
        <f t="shared" si="9"/>
        <v>8380</v>
      </c>
      <c r="G77">
        <f t="shared" si="12"/>
        <v>-0.29069999999774154</v>
      </c>
      <c r="K77">
        <f t="shared" si="14"/>
        <v>-0.29069999999774154</v>
      </c>
      <c r="O77">
        <f t="shared" ca="1" si="10"/>
        <v>-0.29225509995570442</v>
      </c>
      <c r="Q77" s="2">
        <f t="shared" si="11"/>
        <v>40463.118000000002</v>
      </c>
    </row>
    <row r="78" spans="1:18" ht="12.95" customHeight="1" x14ac:dyDescent="0.2">
      <c r="A78" s="36" t="s">
        <v>52</v>
      </c>
      <c r="B78" s="35" t="s">
        <v>32</v>
      </c>
      <c r="C78" s="34">
        <v>55481.618009999998</v>
      </c>
      <c r="D78" s="34">
        <v>5.9999999999999995E-4</v>
      </c>
      <c r="E78">
        <f t="shared" si="8"/>
        <v>8379.8553324060085</v>
      </c>
      <c r="F78">
        <f t="shared" si="9"/>
        <v>8380</v>
      </c>
      <c r="G78">
        <f t="shared" si="12"/>
        <v>-0.29069000000163214</v>
      </c>
      <c r="K78">
        <f t="shared" si="14"/>
        <v>-0.29069000000163214</v>
      </c>
      <c r="O78">
        <f t="shared" ca="1" si="10"/>
        <v>-0.29225509995570442</v>
      </c>
      <c r="Q78" s="2">
        <f t="shared" si="11"/>
        <v>40463.118009999998</v>
      </c>
    </row>
    <row r="79" spans="1:18" ht="12.95" customHeight="1" x14ac:dyDescent="0.2">
      <c r="A79" s="16" t="s">
        <v>52</v>
      </c>
      <c r="B79" s="10" t="s">
        <v>32</v>
      </c>
      <c r="C79" s="14">
        <v>55481.6181</v>
      </c>
      <c r="D79" s="14" t="s">
        <v>70</v>
      </c>
      <c r="E79">
        <f t="shared" si="8"/>
        <v>8379.8553771962779</v>
      </c>
      <c r="F79">
        <f t="shared" si="9"/>
        <v>8380</v>
      </c>
      <c r="G79">
        <f t="shared" si="12"/>
        <v>-0.29060000000026776</v>
      </c>
      <c r="K79">
        <f t="shared" si="14"/>
        <v>-0.29060000000026776</v>
      </c>
      <c r="O79">
        <f t="shared" ca="1" si="10"/>
        <v>-0.29225509995570442</v>
      </c>
      <c r="Q79" s="2">
        <f t="shared" si="11"/>
        <v>40463.1181</v>
      </c>
    </row>
    <row r="80" spans="1:18" ht="12.95" customHeight="1" x14ac:dyDescent="0.2">
      <c r="A80" s="36" t="s">
        <v>52</v>
      </c>
      <c r="B80" s="35" t="s">
        <v>32</v>
      </c>
      <c r="C80" s="34">
        <v>55481.618110000003</v>
      </c>
      <c r="D80" s="34">
        <v>5.9999999999999995E-4</v>
      </c>
      <c r="E80">
        <f t="shared" si="8"/>
        <v>8379.8553821729765</v>
      </c>
      <c r="F80">
        <f t="shared" si="9"/>
        <v>8380</v>
      </c>
      <c r="G80">
        <f t="shared" si="12"/>
        <v>-0.2905899999968824</v>
      </c>
      <c r="K80">
        <f t="shared" si="14"/>
        <v>-0.2905899999968824</v>
      </c>
      <c r="O80">
        <f t="shared" ca="1" si="10"/>
        <v>-0.29225509995570442</v>
      </c>
      <c r="Q80" s="2">
        <f t="shared" si="11"/>
        <v>40463.118110000003</v>
      </c>
    </row>
    <row r="81" spans="1:17" ht="12.95" customHeight="1" x14ac:dyDescent="0.2">
      <c r="A81" s="36" t="s">
        <v>60</v>
      </c>
      <c r="B81" s="36"/>
      <c r="C81" s="34">
        <v>55491.668100000003</v>
      </c>
      <c r="D81" s="34">
        <v>1.6000000000000001E-3</v>
      </c>
      <c r="E81">
        <f t="shared" si="8"/>
        <v>8384.8569572974557</v>
      </c>
      <c r="F81">
        <f t="shared" si="9"/>
        <v>8385</v>
      </c>
      <c r="G81">
        <f t="shared" si="12"/>
        <v>-0.2874249999949825</v>
      </c>
      <c r="J81">
        <f>G81</f>
        <v>-0.2874249999949825</v>
      </c>
      <c r="O81">
        <f t="shared" ca="1" si="10"/>
        <v>-0.29227304374962809</v>
      </c>
      <c r="Q81" s="2">
        <f t="shared" si="11"/>
        <v>40473.168100000003</v>
      </c>
    </row>
    <row r="82" spans="1:17" ht="12.95" customHeight="1" x14ac:dyDescent="0.2">
      <c r="A82" s="36" t="s">
        <v>51</v>
      </c>
      <c r="B82" s="35" t="s">
        <v>32</v>
      </c>
      <c r="C82" s="34">
        <v>55501.710700000003</v>
      </c>
      <c r="D82" s="34">
        <v>6.9999999999999999E-4</v>
      </c>
      <c r="E82">
        <f t="shared" si="8"/>
        <v>8389.8548546431357</v>
      </c>
      <c r="F82">
        <f t="shared" si="9"/>
        <v>8390</v>
      </c>
      <c r="G82">
        <f t="shared" si="12"/>
        <v>-0.29164999999193242</v>
      </c>
      <c r="K82">
        <f t="shared" ref="K82:K87" si="15">G82</f>
        <v>-0.29164999999193242</v>
      </c>
      <c r="O82">
        <f t="shared" ca="1" si="10"/>
        <v>-0.29229098754355171</v>
      </c>
      <c r="Q82" s="2">
        <f t="shared" si="11"/>
        <v>40483.210700000003</v>
      </c>
    </row>
    <row r="83" spans="1:17" ht="12.95" customHeight="1" x14ac:dyDescent="0.2">
      <c r="A83" s="36" t="s">
        <v>51</v>
      </c>
      <c r="B83" s="35" t="s">
        <v>32</v>
      </c>
      <c r="C83" s="34">
        <v>55501.710700000003</v>
      </c>
      <c r="D83" s="34">
        <v>6.9999999999999999E-4</v>
      </c>
      <c r="E83">
        <f t="shared" si="8"/>
        <v>8389.8548546431357</v>
      </c>
      <c r="F83">
        <f t="shared" si="9"/>
        <v>8390</v>
      </c>
      <c r="G83">
        <f t="shared" si="12"/>
        <v>-0.29164999999193242</v>
      </c>
      <c r="K83">
        <f t="shared" si="15"/>
        <v>-0.29164999999193242</v>
      </c>
      <c r="O83">
        <f t="shared" ca="1" si="10"/>
        <v>-0.29229098754355171</v>
      </c>
      <c r="Q83" s="2">
        <f t="shared" si="11"/>
        <v>40483.210700000003</v>
      </c>
    </row>
    <row r="84" spans="1:17" ht="12.95" customHeight="1" x14ac:dyDescent="0.2">
      <c r="A84" s="36" t="s">
        <v>55</v>
      </c>
      <c r="B84" s="35" t="s">
        <v>32</v>
      </c>
      <c r="C84" s="34">
        <v>56291.384669999999</v>
      </c>
      <c r="D84" s="34">
        <v>1E-4</v>
      </c>
      <c r="E84">
        <f t="shared" si="8"/>
        <v>8782.8516322320738</v>
      </c>
      <c r="F84">
        <f t="shared" si="9"/>
        <v>8783</v>
      </c>
      <c r="G84">
        <f t="shared" si="12"/>
        <v>-0.29812500000116415</v>
      </c>
      <c r="K84">
        <f t="shared" si="15"/>
        <v>-0.29812500000116415</v>
      </c>
      <c r="O84">
        <f t="shared" ca="1" si="10"/>
        <v>-0.29370136974594985</v>
      </c>
      <c r="Q84" s="2">
        <f t="shared" si="11"/>
        <v>41272.884669999999</v>
      </c>
    </row>
    <row r="85" spans="1:17" ht="12.95" customHeight="1" x14ac:dyDescent="0.2">
      <c r="A85" s="34" t="s">
        <v>59</v>
      </c>
      <c r="B85" s="35"/>
      <c r="C85" s="34">
        <v>56291.384859999998</v>
      </c>
      <c r="D85" s="34">
        <v>1E-4</v>
      </c>
      <c r="E85">
        <f t="shared" si="8"/>
        <v>8782.8517267893094</v>
      </c>
      <c r="F85">
        <f t="shared" ref="F85:F90" si="16">ROUND(2*E85,0)/2</f>
        <v>8783</v>
      </c>
      <c r="G85">
        <f t="shared" si="12"/>
        <v>-0.29793500000232598</v>
      </c>
      <c r="K85">
        <f t="shared" si="15"/>
        <v>-0.29793500000232598</v>
      </c>
      <c r="O85">
        <f t="shared" ca="1" si="10"/>
        <v>-0.29370136974594985</v>
      </c>
      <c r="Q85" s="2">
        <f t="shared" si="11"/>
        <v>41272.884859999998</v>
      </c>
    </row>
    <row r="86" spans="1:17" ht="12.95" customHeight="1" x14ac:dyDescent="0.2">
      <c r="A86" s="36" t="s">
        <v>55</v>
      </c>
      <c r="B86" s="35" t="s">
        <v>32</v>
      </c>
      <c r="C86" s="34">
        <v>56512.414270000001</v>
      </c>
      <c r="D86" s="34">
        <v>6.9999999999999999E-4</v>
      </c>
      <c r="E86">
        <f t="shared" si="8"/>
        <v>8892.8513585137607</v>
      </c>
      <c r="F86">
        <f t="shared" si="16"/>
        <v>8893</v>
      </c>
      <c r="G86">
        <f t="shared" si="12"/>
        <v>-0.29867499999818392</v>
      </c>
      <c r="K86">
        <f t="shared" si="15"/>
        <v>-0.29867499999818392</v>
      </c>
      <c r="O86">
        <f t="shared" ca="1" si="10"/>
        <v>-0.29409613321226991</v>
      </c>
      <c r="Q86" s="2">
        <f t="shared" si="11"/>
        <v>41493.914270000001</v>
      </c>
    </row>
    <row r="87" spans="1:17" ht="12.95" customHeight="1" x14ac:dyDescent="0.2">
      <c r="A87" s="36" t="s">
        <v>55</v>
      </c>
      <c r="B87" s="35" t="s">
        <v>32</v>
      </c>
      <c r="C87" s="34">
        <v>56512.415240000002</v>
      </c>
      <c r="D87" s="34">
        <v>8.0000000000000004E-4</v>
      </c>
      <c r="E87">
        <f t="shared" si="8"/>
        <v>8892.8518412533322</v>
      </c>
      <c r="F87">
        <f t="shared" si="16"/>
        <v>8893</v>
      </c>
      <c r="G87">
        <f t="shared" si="12"/>
        <v>-0.29770499999722233</v>
      </c>
      <c r="K87">
        <f t="shared" si="15"/>
        <v>-0.29770499999722233</v>
      </c>
      <c r="O87">
        <f t="shared" ca="1" si="10"/>
        <v>-0.29409613321226991</v>
      </c>
      <c r="Q87" s="2">
        <f t="shared" si="11"/>
        <v>41493.915240000002</v>
      </c>
    </row>
    <row r="88" spans="1:17" ht="12.95" customHeight="1" x14ac:dyDescent="0.2">
      <c r="A88" s="38" t="s">
        <v>58</v>
      </c>
      <c r="B88" s="58" t="s">
        <v>32</v>
      </c>
      <c r="C88" s="34">
        <v>56520.450799999999</v>
      </c>
      <c r="D88" s="59">
        <v>9.1000000000000004E-3</v>
      </c>
      <c r="E88">
        <f t="shared" si="8"/>
        <v>8896.8508956809728</v>
      </c>
      <c r="F88">
        <f t="shared" si="16"/>
        <v>8897</v>
      </c>
      <c r="G88">
        <f t="shared" si="12"/>
        <v>-0.299605000000156</v>
      </c>
      <c r="J88">
        <f>G88</f>
        <v>-0.299605000000156</v>
      </c>
      <c r="O88">
        <f t="shared" ca="1" si="10"/>
        <v>-0.29411048824740882</v>
      </c>
      <c r="Q88" s="2">
        <f t="shared" si="11"/>
        <v>41501.950799999999</v>
      </c>
    </row>
    <row r="89" spans="1:17" ht="12.95" customHeight="1" x14ac:dyDescent="0.2">
      <c r="A89" s="60" t="s">
        <v>0</v>
      </c>
      <c r="B89" s="61" t="s">
        <v>32</v>
      </c>
      <c r="C89" s="62">
        <v>58011.396800000002</v>
      </c>
      <c r="D89" s="62">
        <v>1.1000000000000001E-3</v>
      </c>
      <c r="E89">
        <f>+(C89-C$7)/C$8</f>
        <v>9638.8494872758329</v>
      </c>
      <c r="F89">
        <f t="shared" si="16"/>
        <v>9639</v>
      </c>
      <c r="G89">
        <f>+C89-(C$7+F89*C$8)</f>
        <v>-0.30243499999778578</v>
      </c>
      <c r="K89">
        <f>G89</f>
        <v>-0.30243499999778578</v>
      </c>
      <c r="O89">
        <f ca="1">+C$11+C$12*F89</f>
        <v>-0.296773347265677</v>
      </c>
      <c r="Q89" s="2">
        <f>+C89-15018.5</f>
        <v>42992.896800000002</v>
      </c>
    </row>
    <row r="90" spans="1:17" ht="12.95" customHeight="1" x14ac:dyDescent="0.2">
      <c r="A90" s="63" t="s">
        <v>290</v>
      </c>
      <c r="B90" s="64" t="s">
        <v>32</v>
      </c>
      <c r="C90" s="65">
        <v>59504.366800000003</v>
      </c>
      <c r="D90" s="65">
        <v>1.6000000000000001E-3</v>
      </c>
      <c r="E90">
        <f>+(C90-C$7)/C$8</f>
        <v>10381.855362266191</v>
      </c>
      <c r="F90">
        <f t="shared" si="16"/>
        <v>10382</v>
      </c>
      <c r="G90">
        <f>+C90-(C$7+F90*C$8)</f>
        <v>-0.29062999999587191</v>
      </c>
      <c r="K90">
        <f>G90</f>
        <v>-0.29062999999587191</v>
      </c>
      <c r="O90">
        <f ca="1">+C$11+C$12*F90</f>
        <v>-0.29943979504272994</v>
      </c>
      <c r="Q90" s="2">
        <f>+C90-15018.5</f>
        <v>44485.866800000003</v>
      </c>
    </row>
    <row r="91" spans="1:17" ht="12.95" customHeight="1" x14ac:dyDescent="0.2">
      <c r="C91" s="14"/>
      <c r="D91" s="14"/>
    </row>
    <row r="92" spans="1:17" ht="12.95" customHeight="1" x14ac:dyDescent="0.2">
      <c r="C92" s="14"/>
      <c r="D92" s="14"/>
    </row>
    <row r="93" spans="1:17" ht="12.95" customHeight="1" x14ac:dyDescent="0.2">
      <c r="C93" s="14"/>
      <c r="D93" s="14"/>
    </row>
    <row r="94" spans="1:17" ht="12.95" customHeight="1" x14ac:dyDescent="0.2">
      <c r="C94" s="14"/>
      <c r="D94" s="14"/>
    </row>
    <row r="95" spans="1:17" ht="12.95" customHeight="1" x14ac:dyDescent="0.2">
      <c r="C95" s="14"/>
      <c r="D95" s="14"/>
    </row>
    <row r="96" spans="1:17" ht="12.95" customHeight="1" x14ac:dyDescent="0.2">
      <c r="C96" s="14"/>
      <c r="D96" s="14"/>
    </row>
    <row r="97" spans="3:4" ht="12.95" customHeight="1" x14ac:dyDescent="0.2">
      <c r="C97" s="14"/>
      <c r="D97" s="14"/>
    </row>
    <row r="98" spans="3:4" ht="12.95" customHeight="1" x14ac:dyDescent="0.2">
      <c r="C98" s="14"/>
      <c r="D98" s="14"/>
    </row>
    <row r="99" spans="3:4" ht="12.95" customHeight="1" x14ac:dyDescent="0.2">
      <c r="C99" s="14"/>
      <c r="D99" s="14"/>
    </row>
    <row r="100" spans="3:4" ht="12.95" customHeight="1" x14ac:dyDescent="0.2">
      <c r="C100" s="14"/>
      <c r="D100" s="14"/>
    </row>
    <row r="101" spans="3:4" ht="12.95" customHeight="1" x14ac:dyDescent="0.2">
      <c r="C101" s="14"/>
      <c r="D101" s="14"/>
    </row>
    <row r="102" spans="3:4" ht="12.95" customHeight="1" x14ac:dyDescent="0.2">
      <c r="C102" s="14"/>
      <c r="D102" s="14"/>
    </row>
    <row r="103" spans="3:4" ht="12.95" customHeight="1" x14ac:dyDescent="0.2">
      <c r="C103" s="14"/>
      <c r="D103" s="14"/>
    </row>
    <row r="104" spans="3:4" ht="12.95" customHeight="1" x14ac:dyDescent="0.2">
      <c r="C104" s="14"/>
      <c r="D104" s="14"/>
    </row>
    <row r="105" spans="3:4" ht="12.95" customHeight="1" x14ac:dyDescent="0.2">
      <c r="C105" s="14"/>
      <c r="D105" s="14"/>
    </row>
    <row r="106" spans="3:4" ht="12.95" customHeight="1" x14ac:dyDescent="0.2">
      <c r="C106" s="14"/>
      <c r="D106" s="14"/>
    </row>
    <row r="107" spans="3:4" ht="12.95" customHeight="1" x14ac:dyDescent="0.2">
      <c r="C107" s="14"/>
      <c r="D107" s="14"/>
    </row>
    <row r="108" spans="3:4" ht="12.95" customHeight="1" x14ac:dyDescent="0.2">
      <c r="C108" s="14"/>
      <c r="D108" s="14"/>
    </row>
    <row r="109" spans="3:4" ht="12.95" customHeight="1" x14ac:dyDescent="0.2">
      <c r="C109" s="14"/>
      <c r="D109" s="14"/>
    </row>
    <row r="110" spans="3:4" ht="12.95" customHeight="1" x14ac:dyDescent="0.2">
      <c r="C110" s="14"/>
      <c r="D110" s="14"/>
    </row>
    <row r="111" spans="3:4" ht="12.95" customHeight="1" x14ac:dyDescent="0.2">
      <c r="C111" s="14"/>
      <c r="D111" s="14"/>
    </row>
    <row r="112" spans="3:4" ht="12.95" customHeight="1" x14ac:dyDescent="0.2">
      <c r="C112" s="14"/>
      <c r="D112" s="14"/>
    </row>
    <row r="113" spans="3:4" ht="12.95" customHeight="1" x14ac:dyDescent="0.2">
      <c r="C113" s="14"/>
      <c r="D113" s="14"/>
    </row>
    <row r="114" spans="3:4" ht="12.95" customHeight="1" x14ac:dyDescent="0.2">
      <c r="C114" s="14"/>
      <c r="D114" s="14"/>
    </row>
    <row r="115" spans="3:4" ht="12.95" customHeight="1" x14ac:dyDescent="0.2">
      <c r="C115" s="14"/>
      <c r="D115" s="14"/>
    </row>
    <row r="116" spans="3:4" ht="12.95" customHeight="1" x14ac:dyDescent="0.2">
      <c r="C116" s="14"/>
      <c r="D116" s="14"/>
    </row>
    <row r="117" spans="3:4" ht="12.95" customHeight="1" x14ac:dyDescent="0.2">
      <c r="C117" s="14"/>
      <c r="D117" s="14"/>
    </row>
    <row r="118" spans="3:4" ht="12.95" customHeight="1" x14ac:dyDescent="0.2">
      <c r="C118" s="14"/>
      <c r="D118" s="14"/>
    </row>
    <row r="119" spans="3:4" ht="12.95" customHeight="1" x14ac:dyDescent="0.2">
      <c r="C119" s="14"/>
      <c r="D119" s="14"/>
    </row>
    <row r="120" spans="3:4" ht="12.95" customHeight="1" x14ac:dyDescent="0.2">
      <c r="C120" s="14"/>
      <c r="D120" s="14"/>
    </row>
    <row r="121" spans="3:4" ht="12.95" customHeight="1" x14ac:dyDescent="0.2">
      <c r="C121" s="14"/>
      <c r="D121" s="14"/>
    </row>
    <row r="122" spans="3:4" ht="12.95" customHeight="1" x14ac:dyDescent="0.2">
      <c r="C122" s="14"/>
      <c r="D122" s="14"/>
    </row>
    <row r="123" spans="3:4" ht="12.95" customHeight="1" x14ac:dyDescent="0.2">
      <c r="C123" s="14"/>
      <c r="D123" s="14"/>
    </row>
    <row r="124" spans="3:4" ht="12.95" customHeight="1" x14ac:dyDescent="0.2">
      <c r="C124" s="14"/>
      <c r="D124" s="14"/>
    </row>
    <row r="125" spans="3:4" ht="12.95" customHeight="1" x14ac:dyDescent="0.2">
      <c r="C125" s="14"/>
      <c r="D125" s="14"/>
    </row>
    <row r="126" spans="3:4" ht="12.95" customHeight="1" x14ac:dyDescent="0.2">
      <c r="C126" s="14"/>
      <c r="D126" s="14"/>
    </row>
    <row r="127" spans="3:4" ht="12.95" customHeight="1" x14ac:dyDescent="0.2">
      <c r="C127" s="14"/>
      <c r="D127" s="14"/>
    </row>
    <row r="128" spans="3:4" ht="12.95" customHeight="1" x14ac:dyDescent="0.2">
      <c r="C128" s="14"/>
      <c r="D128" s="14"/>
    </row>
    <row r="129" spans="3:4" ht="12.95" customHeight="1" x14ac:dyDescent="0.2">
      <c r="C129" s="14"/>
      <c r="D129" s="14"/>
    </row>
    <row r="130" spans="3:4" ht="12.95" customHeight="1" x14ac:dyDescent="0.2">
      <c r="C130" s="14"/>
      <c r="D130" s="14"/>
    </row>
    <row r="131" spans="3:4" ht="12.95" customHeight="1" x14ac:dyDescent="0.2">
      <c r="C131" s="14"/>
      <c r="D131" s="14"/>
    </row>
    <row r="132" spans="3:4" ht="12.95" customHeight="1" x14ac:dyDescent="0.2">
      <c r="C132" s="14"/>
      <c r="D132" s="14"/>
    </row>
    <row r="133" spans="3:4" ht="12.95" customHeight="1" x14ac:dyDescent="0.2">
      <c r="C133" s="14"/>
      <c r="D133" s="14"/>
    </row>
    <row r="134" spans="3:4" ht="12.95" customHeight="1" x14ac:dyDescent="0.2">
      <c r="C134" s="14"/>
      <c r="D134" s="14"/>
    </row>
    <row r="135" spans="3:4" ht="12.95" customHeight="1" x14ac:dyDescent="0.2">
      <c r="C135" s="14"/>
      <c r="D135" s="14"/>
    </row>
    <row r="136" spans="3:4" ht="12.95" customHeight="1" x14ac:dyDescent="0.2">
      <c r="C136" s="14"/>
      <c r="D136" s="14"/>
    </row>
    <row r="137" spans="3:4" ht="12.95" customHeight="1" x14ac:dyDescent="0.2">
      <c r="C137" s="14"/>
      <c r="D137" s="14"/>
    </row>
    <row r="138" spans="3:4" ht="12.95" customHeight="1" x14ac:dyDescent="0.2">
      <c r="C138" s="14"/>
      <c r="D138" s="14"/>
    </row>
    <row r="139" spans="3:4" ht="12.95" customHeight="1" x14ac:dyDescent="0.2">
      <c r="C139" s="14"/>
      <c r="D139" s="14"/>
    </row>
    <row r="140" spans="3:4" ht="12.95" customHeight="1" x14ac:dyDescent="0.2">
      <c r="C140" s="14"/>
      <c r="D140" s="14"/>
    </row>
    <row r="141" spans="3:4" ht="12.95" customHeight="1" x14ac:dyDescent="0.2">
      <c r="C141" s="14"/>
      <c r="D141" s="14"/>
    </row>
    <row r="142" spans="3:4" ht="12.95" customHeight="1" x14ac:dyDescent="0.2">
      <c r="C142" s="14"/>
      <c r="D142" s="14"/>
    </row>
    <row r="143" spans="3:4" ht="12.95" customHeight="1" x14ac:dyDescent="0.2">
      <c r="C143" s="14"/>
      <c r="D143" s="14"/>
    </row>
    <row r="144" spans="3:4" ht="12.95" customHeight="1" x14ac:dyDescent="0.2">
      <c r="C144" s="14"/>
      <c r="D144" s="14"/>
    </row>
    <row r="145" spans="3:4" ht="12.95" customHeight="1" x14ac:dyDescent="0.2">
      <c r="C145" s="14"/>
      <c r="D145" s="14"/>
    </row>
    <row r="146" spans="3:4" ht="12.95" customHeight="1" x14ac:dyDescent="0.2">
      <c r="C146" s="14"/>
      <c r="D146" s="14"/>
    </row>
    <row r="147" spans="3:4" ht="12.95" customHeight="1" x14ac:dyDescent="0.2">
      <c r="C147" s="14"/>
      <c r="D147" s="14"/>
    </row>
    <row r="148" spans="3:4" ht="12.95" customHeight="1" x14ac:dyDescent="0.2">
      <c r="C148" s="14"/>
      <c r="D148" s="14"/>
    </row>
    <row r="149" spans="3:4" ht="12.95" customHeight="1" x14ac:dyDescent="0.2">
      <c r="C149" s="14"/>
      <c r="D149" s="14"/>
    </row>
    <row r="150" spans="3:4" ht="12.95" customHeight="1" x14ac:dyDescent="0.2">
      <c r="C150" s="14"/>
      <c r="D150" s="14"/>
    </row>
    <row r="151" spans="3:4" ht="12.95" customHeight="1" x14ac:dyDescent="0.2">
      <c r="C151" s="14"/>
      <c r="D151" s="14"/>
    </row>
    <row r="152" spans="3:4" ht="12.95" customHeight="1" x14ac:dyDescent="0.2">
      <c r="C152" s="14"/>
      <c r="D152" s="14"/>
    </row>
    <row r="153" spans="3:4" ht="12.95" customHeight="1" x14ac:dyDescent="0.2">
      <c r="C153" s="14"/>
      <c r="D153" s="14"/>
    </row>
    <row r="154" spans="3:4" ht="12.95" customHeight="1" x14ac:dyDescent="0.2">
      <c r="C154" s="14"/>
      <c r="D154" s="14"/>
    </row>
    <row r="155" spans="3:4" ht="12.95" customHeight="1" x14ac:dyDescent="0.2">
      <c r="C155" s="14"/>
      <c r="D155" s="14"/>
    </row>
    <row r="156" spans="3:4" ht="12.95" customHeight="1" x14ac:dyDescent="0.2">
      <c r="C156" s="14"/>
      <c r="D156" s="14"/>
    </row>
    <row r="157" spans="3:4" ht="12.95" customHeight="1" x14ac:dyDescent="0.2">
      <c r="C157" s="14"/>
      <c r="D157" s="14"/>
    </row>
    <row r="158" spans="3:4" ht="12.95" customHeight="1" x14ac:dyDescent="0.2">
      <c r="C158" s="14"/>
      <c r="D158" s="14"/>
    </row>
    <row r="159" spans="3:4" ht="12.95" customHeight="1" x14ac:dyDescent="0.2">
      <c r="C159" s="14"/>
      <c r="D159" s="14"/>
    </row>
    <row r="160" spans="3:4" ht="12.95" customHeight="1" x14ac:dyDescent="0.2">
      <c r="C160" s="14"/>
      <c r="D160" s="14"/>
    </row>
    <row r="161" spans="3:4" ht="12.95" customHeight="1" x14ac:dyDescent="0.2">
      <c r="C161" s="14"/>
      <c r="D161" s="14"/>
    </row>
    <row r="162" spans="3:4" ht="12.95" customHeight="1" x14ac:dyDescent="0.2">
      <c r="C162" s="14"/>
      <c r="D162" s="14"/>
    </row>
    <row r="163" spans="3:4" ht="12.95" customHeight="1" x14ac:dyDescent="0.2">
      <c r="C163" s="14"/>
      <c r="D163" s="14"/>
    </row>
    <row r="164" spans="3:4" ht="12.95" customHeight="1" x14ac:dyDescent="0.2">
      <c r="C164" s="14"/>
      <c r="D164" s="14"/>
    </row>
    <row r="165" spans="3:4" ht="12.95" customHeight="1" x14ac:dyDescent="0.2">
      <c r="C165" s="14"/>
      <c r="D165" s="14"/>
    </row>
    <row r="166" spans="3:4" ht="12.95" customHeight="1" x14ac:dyDescent="0.2">
      <c r="C166" s="14"/>
      <c r="D166" s="14"/>
    </row>
    <row r="167" spans="3:4" ht="12.95" customHeight="1" x14ac:dyDescent="0.2">
      <c r="C167" s="14"/>
      <c r="D167" s="14"/>
    </row>
    <row r="168" spans="3:4" ht="12.95" customHeight="1" x14ac:dyDescent="0.2">
      <c r="C168" s="14"/>
      <c r="D168" s="14"/>
    </row>
    <row r="169" spans="3:4" ht="12.95" customHeight="1" x14ac:dyDescent="0.2">
      <c r="C169" s="14"/>
      <c r="D169" s="14"/>
    </row>
    <row r="170" spans="3:4" ht="12.95" customHeight="1" x14ac:dyDescent="0.2">
      <c r="C170" s="14"/>
      <c r="D170" s="14"/>
    </row>
    <row r="171" spans="3:4" ht="12.95" customHeight="1" x14ac:dyDescent="0.2">
      <c r="C171" s="14"/>
      <c r="D171" s="14"/>
    </row>
    <row r="172" spans="3:4" ht="12.95" customHeight="1" x14ac:dyDescent="0.2">
      <c r="C172" s="14"/>
      <c r="D172" s="14"/>
    </row>
    <row r="173" spans="3:4" ht="12.95" customHeight="1" x14ac:dyDescent="0.2">
      <c r="C173" s="14"/>
      <c r="D173" s="14"/>
    </row>
    <row r="174" spans="3:4" ht="12.95" customHeight="1" x14ac:dyDescent="0.2">
      <c r="C174" s="14"/>
      <c r="D174" s="14"/>
    </row>
    <row r="175" spans="3:4" ht="12.95" customHeight="1" x14ac:dyDescent="0.2">
      <c r="C175" s="14"/>
      <c r="D175" s="14"/>
    </row>
    <row r="176" spans="3:4" ht="12.95" customHeight="1" x14ac:dyDescent="0.2">
      <c r="C176" s="14"/>
      <c r="D176" s="14"/>
    </row>
    <row r="177" spans="3:4" ht="12.95" customHeight="1" x14ac:dyDescent="0.2">
      <c r="C177" s="14"/>
      <c r="D177" s="14"/>
    </row>
    <row r="178" spans="3:4" ht="12.95" customHeight="1" x14ac:dyDescent="0.2">
      <c r="C178" s="14"/>
      <c r="D178" s="14"/>
    </row>
    <row r="179" spans="3:4" ht="12.95" customHeight="1" x14ac:dyDescent="0.2">
      <c r="C179" s="14"/>
      <c r="D179" s="14"/>
    </row>
    <row r="180" spans="3:4" ht="12.95" customHeight="1" x14ac:dyDescent="0.2">
      <c r="C180" s="14"/>
      <c r="D180" s="14"/>
    </row>
    <row r="181" spans="3:4" ht="12.95" customHeight="1" x14ac:dyDescent="0.2">
      <c r="C181" s="14"/>
      <c r="D181" s="14"/>
    </row>
    <row r="182" spans="3:4" ht="12.95" customHeight="1" x14ac:dyDescent="0.2">
      <c r="C182" s="14"/>
      <c r="D182" s="14"/>
    </row>
    <row r="183" spans="3:4" ht="12.95" customHeight="1" x14ac:dyDescent="0.2">
      <c r="C183" s="14"/>
      <c r="D183" s="14"/>
    </row>
    <row r="184" spans="3:4" ht="12.95" customHeight="1" x14ac:dyDescent="0.2">
      <c r="C184" s="14"/>
      <c r="D184" s="14"/>
    </row>
    <row r="185" spans="3:4" ht="12.95" customHeight="1" x14ac:dyDescent="0.2">
      <c r="C185" s="14"/>
      <c r="D185" s="14"/>
    </row>
    <row r="186" spans="3:4" ht="12.95" customHeight="1" x14ac:dyDescent="0.2">
      <c r="C186" s="14"/>
      <c r="D186" s="14"/>
    </row>
    <row r="187" spans="3:4" ht="12.95" customHeight="1" x14ac:dyDescent="0.2">
      <c r="C187" s="14"/>
      <c r="D187" s="14"/>
    </row>
    <row r="188" spans="3:4" ht="12.95" customHeight="1" x14ac:dyDescent="0.2">
      <c r="C188" s="14"/>
      <c r="D188" s="14"/>
    </row>
    <row r="189" spans="3:4" ht="12.95" customHeight="1" x14ac:dyDescent="0.2">
      <c r="C189" s="14"/>
      <c r="D189" s="14"/>
    </row>
    <row r="190" spans="3:4" ht="12.95" customHeight="1" x14ac:dyDescent="0.2">
      <c r="C190" s="14"/>
      <c r="D190" s="14"/>
    </row>
    <row r="191" spans="3:4" ht="12.95" customHeight="1" x14ac:dyDescent="0.2"/>
    <row r="192" spans="3:4" ht="12.95" customHeight="1" x14ac:dyDescent="0.2"/>
  </sheetData>
  <phoneticPr fontId="8" type="noConversion"/>
  <hyperlinks>
    <hyperlink ref="H64963" r:id="rId1" display="http://vsolj.cetus-net.org/bulletin.html" xr:uid="{00000000-0004-0000-0000-000000000000}"/>
    <hyperlink ref="H64956" r:id="rId2" display="https://www.aavso.org/ejaavso" xr:uid="{00000000-0004-0000-0000-000001000000}"/>
    <hyperlink ref="AP1814" r:id="rId3" display="http://cdsbib.u-strasbg.fr/cgi-bin/cdsbib?1990RMxAA..21..381G" xr:uid="{00000000-0004-0000-0000-000002000000}"/>
    <hyperlink ref="AP1811" r:id="rId4" display="http://cdsbib.u-strasbg.fr/cgi-bin/cdsbib?1990RMxAA..21..381G" xr:uid="{00000000-0004-0000-0000-000003000000}"/>
    <hyperlink ref="AP1813" r:id="rId5" display="http://cdsbib.u-strasbg.fr/cgi-bin/cdsbib?1990RMxAA..21..381G" xr:uid="{00000000-0004-0000-0000-000004000000}"/>
    <hyperlink ref="AP1789" r:id="rId6" display="http://cdsbib.u-strasbg.fr/cgi-bin/cdsbib?1990RMxAA..21..381G" xr:uid="{00000000-0004-0000-0000-000005000000}"/>
    <hyperlink ref="I64963" r:id="rId7" display="http://vsolj.cetus-net.org/bulletin.html" xr:uid="{00000000-0004-0000-0000-000006000000}"/>
    <hyperlink ref="AQ1950" r:id="rId8" display="http://cdsbib.u-strasbg.fr/cgi-bin/cdsbib?1990RMxAA..21..381G" xr:uid="{00000000-0004-0000-0000-000007000000}"/>
    <hyperlink ref="AQ3594" r:id="rId9" display="http://cdsbib.u-strasbg.fr/cgi-bin/cdsbib?1990RMxAA..21..381G" xr:uid="{00000000-0004-0000-0000-000008000000}"/>
    <hyperlink ref="AQ1951" r:id="rId10" display="http://cdsbib.u-strasbg.fr/cgi-bin/cdsbib?1990RMxAA..21..381G" xr:uid="{00000000-0004-0000-0000-000009000000}"/>
    <hyperlink ref="H64960" r:id="rId11" display="https://www.aavso.org/ejaavso" xr:uid="{00000000-0004-0000-0000-00000A000000}"/>
    <hyperlink ref="H2801" r:id="rId12" display="http://vsolj.cetus-net.org/bulletin.html" xr:uid="{00000000-0004-0000-0000-00000B000000}"/>
    <hyperlink ref="AP6039" r:id="rId13" display="http://cdsbib.u-strasbg.fr/cgi-bin/cdsbib?1990RMxAA..21..381G" xr:uid="{00000000-0004-0000-0000-00000C000000}"/>
    <hyperlink ref="AP6042" r:id="rId14" display="http://cdsbib.u-strasbg.fr/cgi-bin/cdsbib?1990RMxAA..21..381G" xr:uid="{00000000-0004-0000-0000-00000D000000}"/>
    <hyperlink ref="AP6040" r:id="rId15" display="http://cdsbib.u-strasbg.fr/cgi-bin/cdsbib?1990RMxAA..21..381G" xr:uid="{00000000-0004-0000-0000-00000E000000}"/>
    <hyperlink ref="AP6018" r:id="rId16" display="http://cdsbib.u-strasbg.fr/cgi-bin/cdsbib?1990RMxAA..21..381G" xr:uid="{00000000-0004-0000-0000-00000F000000}"/>
    <hyperlink ref="I2801" r:id="rId17" display="http://vsolj.cetus-net.org/bulletin.html" xr:uid="{00000000-0004-0000-0000-000010000000}"/>
    <hyperlink ref="AQ6152" r:id="rId18" display="http://cdsbib.u-strasbg.fr/cgi-bin/cdsbib?1990RMxAA..21..381G" xr:uid="{00000000-0004-0000-0000-000011000000}"/>
    <hyperlink ref="AQ704" r:id="rId19" display="http://cdsbib.u-strasbg.fr/cgi-bin/cdsbib?1990RMxAA..21..381G" xr:uid="{00000000-0004-0000-0000-000012000000}"/>
    <hyperlink ref="AQ6153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54"/>
  <sheetViews>
    <sheetView workbookViewId="0">
      <selection activeCell="A11" sqref="A11:D11"/>
    </sheetView>
  </sheetViews>
  <sheetFormatPr defaultRowHeight="12.75" x14ac:dyDescent="0.2"/>
  <cols>
    <col min="1" max="1" width="19.7109375" style="14" customWidth="1"/>
    <col min="2" max="2" width="4.42578125" style="9" customWidth="1"/>
    <col min="3" max="3" width="12.7109375" style="14" customWidth="1"/>
    <col min="4" max="4" width="5.42578125" style="9" customWidth="1"/>
    <col min="5" max="5" width="14.85546875" style="9" customWidth="1"/>
    <col min="6" max="6" width="9.140625" style="9"/>
    <col min="7" max="7" width="12" style="9" customWidth="1"/>
    <col min="8" max="8" width="14.140625" style="14" customWidth="1"/>
    <col min="9" max="9" width="22.570312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03125" style="9" customWidth="1"/>
    <col min="14" max="14" width="14.140625" style="9" customWidth="1"/>
    <col min="15" max="15" width="23.42578125" style="9" customWidth="1"/>
    <col min="16" max="16" width="16.5703125" style="9" customWidth="1"/>
    <col min="17" max="17" width="41" style="9" customWidth="1"/>
    <col min="18" max="16384" width="9.140625" style="9"/>
  </cols>
  <sheetData>
    <row r="1" spans="1:16" ht="15.75" x14ac:dyDescent="0.25">
      <c r="A1" s="45" t="s">
        <v>61</v>
      </c>
      <c r="I1" s="46" t="s">
        <v>62</v>
      </c>
      <c r="J1" s="47" t="s">
        <v>46</v>
      </c>
    </row>
    <row r="2" spans="1:16" x14ac:dyDescent="0.2">
      <c r="I2" s="48" t="s">
        <v>63</v>
      </c>
      <c r="J2" s="49" t="s">
        <v>64</v>
      </c>
    </row>
    <row r="3" spans="1:16" x14ac:dyDescent="0.2">
      <c r="A3" s="50" t="s">
        <v>65</v>
      </c>
      <c r="I3" s="48" t="s">
        <v>66</v>
      </c>
      <c r="J3" s="49" t="s">
        <v>67</v>
      </c>
    </row>
    <row r="4" spans="1:16" x14ac:dyDescent="0.2">
      <c r="I4" s="48" t="s">
        <v>68</v>
      </c>
      <c r="J4" s="49" t="s">
        <v>67</v>
      </c>
    </row>
    <row r="5" spans="1:16" ht="13.5" thickBot="1" x14ac:dyDescent="0.25">
      <c r="I5" s="51" t="s">
        <v>69</v>
      </c>
      <c r="J5" s="52" t="s">
        <v>70</v>
      </c>
    </row>
    <row r="10" spans="1:16" ht="13.5" thickBot="1" x14ac:dyDescent="0.25"/>
    <row r="11" spans="1:16" ht="12.75" customHeight="1" thickBot="1" x14ac:dyDescent="0.25">
      <c r="A11" s="14" t="str">
        <f t="shared" ref="A11:A42" si="0">P11</f>
        <v> AC 587.5 </v>
      </c>
      <c r="B11" s="10" t="str">
        <f t="shared" ref="B11:B42" si="1">IF(H11=INT(H11),"I","II")</f>
        <v>I</v>
      </c>
      <c r="C11" s="14">
        <f t="shared" ref="C11:C42" si="2">1*G11</f>
        <v>38643.43</v>
      </c>
      <c r="D11" s="9" t="str">
        <f t="shared" ref="D11:D42" si="3">VLOOKUP(F11,I$1:J$5,2,FALSE)</f>
        <v>vis</v>
      </c>
      <c r="E11" s="53">
        <f>VLOOKUP(C11,Active!C$21:E$972,3,FALSE)</f>
        <v>0</v>
      </c>
      <c r="F11" s="10" t="s">
        <v>69</v>
      </c>
      <c r="G11" s="9" t="str">
        <f t="shared" ref="G11:G42" si="4">MID(I11,3,LEN(I11)-3)</f>
        <v>38643.430</v>
      </c>
      <c r="H11" s="14">
        <f t="shared" ref="H11:H42" si="5">1*K11</f>
        <v>-6897</v>
      </c>
      <c r="I11" s="54" t="s">
        <v>97</v>
      </c>
      <c r="J11" s="55" t="s">
        <v>98</v>
      </c>
      <c r="K11" s="54">
        <v>-6897</v>
      </c>
      <c r="L11" s="54" t="s">
        <v>99</v>
      </c>
      <c r="M11" s="55" t="s">
        <v>72</v>
      </c>
      <c r="N11" s="55"/>
      <c r="O11" s="56" t="s">
        <v>100</v>
      </c>
      <c r="P11" s="56" t="s">
        <v>101</v>
      </c>
    </row>
    <row r="12" spans="1:16" ht="12.75" customHeight="1" thickBot="1" x14ac:dyDescent="0.25">
      <c r="A12" s="14" t="str">
        <f t="shared" si="0"/>
        <v>IBVS 4888 </v>
      </c>
      <c r="B12" s="10" t="str">
        <f t="shared" si="1"/>
        <v>I</v>
      </c>
      <c r="C12" s="14">
        <f t="shared" si="2"/>
        <v>51129.385799999996</v>
      </c>
      <c r="D12" s="9" t="str">
        <f t="shared" si="3"/>
        <v>vis</v>
      </c>
      <c r="E12" s="53">
        <f>VLOOKUP(C12,Active!C$21:E$972,3,FALSE)</f>
        <v>6213.8814003428934</v>
      </c>
      <c r="F12" s="10" t="s">
        <v>69</v>
      </c>
      <c r="G12" s="9" t="str">
        <f t="shared" si="4"/>
        <v>51129.3858</v>
      </c>
      <c r="H12" s="14">
        <f t="shared" si="5"/>
        <v>-683</v>
      </c>
      <c r="I12" s="54" t="s">
        <v>186</v>
      </c>
      <c r="J12" s="55" t="s">
        <v>187</v>
      </c>
      <c r="K12" s="54">
        <v>-683</v>
      </c>
      <c r="L12" s="54" t="s">
        <v>188</v>
      </c>
      <c r="M12" s="55" t="s">
        <v>161</v>
      </c>
      <c r="N12" s="55" t="s">
        <v>162</v>
      </c>
      <c r="O12" s="56" t="s">
        <v>189</v>
      </c>
      <c r="P12" s="57" t="s">
        <v>190</v>
      </c>
    </row>
    <row r="13" spans="1:16" ht="12.75" customHeight="1" thickBot="1" x14ac:dyDescent="0.25">
      <c r="A13" s="14" t="str">
        <f t="shared" si="0"/>
        <v>OEJV 0074 </v>
      </c>
      <c r="B13" s="10" t="str">
        <f t="shared" si="1"/>
        <v>I</v>
      </c>
      <c r="C13" s="14">
        <f t="shared" si="2"/>
        <v>52859.417670000003</v>
      </c>
      <c r="D13" s="9" t="str">
        <f t="shared" si="3"/>
        <v>vis</v>
      </c>
      <c r="E13" s="53">
        <f>VLOOKUP(C13,Active!C$21:E$972,3,FALSE)</f>
        <v>7074.8657760038632</v>
      </c>
      <c r="F13" s="10" t="s">
        <v>69</v>
      </c>
      <c r="G13" s="9" t="str">
        <f t="shared" si="4"/>
        <v>52859.41767</v>
      </c>
      <c r="H13" s="14">
        <f t="shared" si="5"/>
        <v>178</v>
      </c>
      <c r="I13" s="54" t="s">
        <v>194</v>
      </c>
      <c r="J13" s="55" t="s">
        <v>195</v>
      </c>
      <c r="K13" s="54">
        <v>178</v>
      </c>
      <c r="L13" s="54" t="s">
        <v>196</v>
      </c>
      <c r="M13" s="55" t="s">
        <v>197</v>
      </c>
      <c r="N13" s="55" t="s">
        <v>198</v>
      </c>
      <c r="O13" s="56" t="s">
        <v>199</v>
      </c>
      <c r="P13" s="57" t="s">
        <v>200</v>
      </c>
    </row>
    <row r="14" spans="1:16" ht="12.75" customHeight="1" thickBot="1" x14ac:dyDescent="0.25">
      <c r="A14" s="14" t="str">
        <f t="shared" si="0"/>
        <v> BBS 130 </v>
      </c>
      <c r="B14" s="10" t="str">
        <f t="shared" si="1"/>
        <v>I</v>
      </c>
      <c r="C14" s="14">
        <f t="shared" si="2"/>
        <v>52871.444000000003</v>
      </c>
      <c r="D14" s="9" t="str">
        <f t="shared" si="3"/>
        <v>vis</v>
      </c>
      <c r="E14" s="53">
        <f>VLOOKUP(C14,Active!C$21:E$972,3,FALSE)</f>
        <v>7080.8509155877618</v>
      </c>
      <c r="F14" s="10" t="s">
        <v>69</v>
      </c>
      <c r="G14" s="9" t="str">
        <f t="shared" si="4"/>
        <v>52871.444</v>
      </c>
      <c r="H14" s="14">
        <f t="shared" si="5"/>
        <v>184</v>
      </c>
      <c r="I14" s="54" t="s">
        <v>201</v>
      </c>
      <c r="J14" s="55" t="s">
        <v>202</v>
      </c>
      <c r="K14" s="54">
        <v>184</v>
      </c>
      <c r="L14" s="54" t="s">
        <v>203</v>
      </c>
      <c r="M14" s="55" t="s">
        <v>161</v>
      </c>
      <c r="N14" s="55" t="s">
        <v>162</v>
      </c>
      <c r="O14" s="56" t="s">
        <v>163</v>
      </c>
      <c r="P14" s="56" t="s">
        <v>204</v>
      </c>
    </row>
    <row r="15" spans="1:16" ht="12.75" customHeight="1" thickBot="1" x14ac:dyDescent="0.25">
      <c r="A15" s="14" t="str">
        <f t="shared" si="0"/>
        <v>IBVS 5676 </v>
      </c>
      <c r="B15" s="10" t="str">
        <f t="shared" si="1"/>
        <v>I</v>
      </c>
      <c r="C15" s="14">
        <f t="shared" si="2"/>
        <v>52899.602800000001</v>
      </c>
      <c r="D15" s="9" t="str">
        <f t="shared" si="3"/>
        <v>vis</v>
      </c>
      <c r="E15" s="53">
        <f>VLOOKUP(C15,Active!C$21:E$972,3,FALSE)</f>
        <v>7094.8646960606966</v>
      </c>
      <c r="F15" s="10" t="s">
        <v>69</v>
      </c>
      <c r="G15" s="9" t="str">
        <f t="shared" si="4"/>
        <v>52899.6028</v>
      </c>
      <c r="H15" s="14">
        <f t="shared" si="5"/>
        <v>198</v>
      </c>
      <c r="I15" s="54" t="s">
        <v>205</v>
      </c>
      <c r="J15" s="55" t="s">
        <v>206</v>
      </c>
      <c r="K15" s="54">
        <v>198</v>
      </c>
      <c r="L15" s="54" t="s">
        <v>207</v>
      </c>
      <c r="M15" s="55" t="s">
        <v>161</v>
      </c>
      <c r="N15" s="55" t="s">
        <v>162</v>
      </c>
      <c r="O15" s="56" t="s">
        <v>208</v>
      </c>
      <c r="P15" s="57" t="s">
        <v>209</v>
      </c>
    </row>
    <row r="16" spans="1:16" ht="12.75" customHeight="1" thickBot="1" x14ac:dyDescent="0.25">
      <c r="A16" s="14" t="str">
        <f t="shared" si="0"/>
        <v>BAVM 186 </v>
      </c>
      <c r="B16" s="10" t="str">
        <f t="shared" si="1"/>
        <v>I</v>
      </c>
      <c r="C16" s="14">
        <f t="shared" si="2"/>
        <v>53966.564100000003</v>
      </c>
      <c r="D16" s="9" t="str">
        <f t="shared" si="3"/>
        <v>vis</v>
      </c>
      <c r="E16" s="53">
        <f>VLOOKUP(C16,Active!C$21:E$972,3,FALSE)</f>
        <v>7625.8589653945419</v>
      </c>
      <c r="F16" s="10" t="s">
        <v>69</v>
      </c>
      <c r="G16" s="9" t="str">
        <f t="shared" si="4"/>
        <v>53966.5641</v>
      </c>
      <c r="H16" s="14">
        <f t="shared" si="5"/>
        <v>729</v>
      </c>
      <c r="I16" s="54" t="s">
        <v>210</v>
      </c>
      <c r="J16" s="55" t="s">
        <v>211</v>
      </c>
      <c r="K16" s="54">
        <v>729</v>
      </c>
      <c r="L16" s="54" t="s">
        <v>212</v>
      </c>
      <c r="M16" s="55" t="s">
        <v>197</v>
      </c>
      <c r="N16" s="55" t="s">
        <v>213</v>
      </c>
      <c r="O16" s="56" t="s">
        <v>214</v>
      </c>
      <c r="P16" s="57" t="s">
        <v>215</v>
      </c>
    </row>
    <row r="17" spans="1:16" ht="12.75" customHeight="1" thickBot="1" x14ac:dyDescent="0.25">
      <c r="A17" s="14" t="str">
        <f t="shared" si="0"/>
        <v> JAAVSO 41;122 </v>
      </c>
      <c r="B17" s="10" t="str">
        <f t="shared" si="1"/>
        <v>I</v>
      </c>
      <c r="C17" s="14">
        <f t="shared" si="2"/>
        <v>54028.855100000001</v>
      </c>
      <c r="D17" s="9" t="str">
        <f t="shared" si="3"/>
        <v>vis</v>
      </c>
      <c r="E17" s="53">
        <f>VLOOKUP(C17,Active!C$21:E$972,3,FALSE)</f>
        <v>7656.8593062982591</v>
      </c>
      <c r="F17" s="10" t="s">
        <v>69</v>
      </c>
      <c r="G17" s="9" t="str">
        <f t="shared" si="4"/>
        <v>54028.8551</v>
      </c>
      <c r="H17" s="14">
        <f t="shared" si="5"/>
        <v>760</v>
      </c>
      <c r="I17" s="54" t="s">
        <v>216</v>
      </c>
      <c r="J17" s="55" t="s">
        <v>217</v>
      </c>
      <c r="K17" s="54" t="s">
        <v>218</v>
      </c>
      <c r="L17" s="54" t="s">
        <v>219</v>
      </c>
      <c r="M17" s="55" t="s">
        <v>197</v>
      </c>
      <c r="N17" s="55" t="s">
        <v>121</v>
      </c>
      <c r="O17" s="56" t="s">
        <v>220</v>
      </c>
      <c r="P17" s="56" t="s">
        <v>221</v>
      </c>
    </row>
    <row r="18" spans="1:16" ht="12.75" customHeight="1" thickBot="1" x14ac:dyDescent="0.25">
      <c r="A18" s="14" t="str">
        <f t="shared" si="0"/>
        <v>OEJV 0074 </v>
      </c>
      <c r="B18" s="10" t="str">
        <f t="shared" si="1"/>
        <v>I</v>
      </c>
      <c r="C18" s="14">
        <f t="shared" si="2"/>
        <v>54115.258800000003</v>
      </c>
      <c r="D18" s="9" t="str">
        <f t="shared" si="3"/>
        <v>vis</v>
      </c>
      <c r="E18" s="53">
        <f>VLOOKUP(C18,Active!C$21:E$972,3,FALSE)</f>
        <v>7699.8598064562702</v>
      </c>
      <c r="F18" s="10" t="s">
        <v>69</v>
      </c>
      <c r="G18" s="9" t="str">
        <f t="shared" si="4"/>
        <v>54115.25880</v>
      </c>
      <c r="H18" s="14">
        <f t="shared" si="5"/>
        <v>803</v>
      </c>
      <c r="I18" s="54" t="s">
        <v>222</v>
      </c>
      <c r="J18" s="55" t="s">
        <v>223</v>
      </c>
      <c r="K18" s="54" t="s">
        <v>224</v>
      </c>
      <c r="L18" s="54" t="s">
        <v>225</v>
      </c>
      <c r="M18" s="55" t="s">
        <v>197</v>
      </c>
      <c r="N18" s="55" t="s">
        <v>32</v>
      </c>
      <c r="O18" s="56" t="s">
        <v>226</v>
      </c>
      <c r="P18" s="57" t="s">
        <v>200</v>
      </c>
    </row>
    <row r="19" spans="1:16" ht="12.75" customHeight="1" thickBot="1" x14ac:dyDescent="0.25">
      <c r="A19" s="14" t="str">
        <f t="shared" si="0"/>
        <v>OEJV 0074 </v>
      </c>
      <c r="B19" s="10" t="str">
        <f t="shared" si="1"/>
        <v>I</v>
      </c>
      <c r="C19" s="14">
        <f t="shared" si="2"/>
        <v>54115.259100000003</v>
      </c>
      <c r="D19" s="9" t="str">
        <f t="shared" si="3"/>
        <v>vis</v>
      </c>
      <c r="E19" s="53">
        <f>VLOOKUP(C19,Active!C$21:E$972,3,FALSE)</f>
        <v>7699.8599557571688</v>
      </c>
      <c r="F19" s="10" t="s">
        <v>69</v>
      </c>
      <c r="G19" s="9" t="str">
        <f t="shared" si="4"/>
        <v>54115.25910</v>
      </c>
      <c r="H19" s="14">
        <f t="shared" si="5"/>
        <v>803</v>
      </c>
      <c r="I19" s="54" t="s">
        <v>227</v>
      </c>
      <c r="J19" s="55" t="s">
        <v>228</v>
      </c>
      <c r="K19" s="54" t="s">
        <v>224</v>
      </c>
      <c r="L19" s="54" t="s">
        <v>229</v>
      </c>
      <c r="M19" s="55" t="s">
        <v>197</v>
      </c>
      <c r="N19" s="55" t="s">
        <v>230</v>
      </c>
      <c r="O19" s="56" t="s">
        <v>226</v>
      </c>
      <c r="P19" s="57" t="s">
        <v>200</v>
      </c>
    </row>
    <row r="20" spans="1:16" ht="12.75" customHeight="1" thickBot="1" x14ac:dyDescent="0.25">
      <c r="A20" s="14" t="str">
        <f t="shared" si="0"/>
        <v>OEJV 0074 </v>
      </c>
      <c r="B20" s="10" t="str">
        <f t="shared" si="1"/>
        <v>I</v>
      </c>
      <c r="C20" s="14">
        <f t="shared" si="2"/>
        <v>54115.259700000002</v>
      </c>
      <c r="D20" s="9" t="str">
        <f t="shared" si="3"/>
        <v>vis</v>
      </c>
      <c r="E20" s="53">
        <f>VLOOKUP(C20,Active!C$21:E$972,3,FALSE)</f>
        <v>7699.8602543589659</v>
      </c>
      <c r="F20" s="10" t="s">
        <v>69</v>
      </c>
      <c r="G20" s="9" t="str">
        <f t="shared" si="4"/>
        <v>54115.25970</v>
      </c>
      <c r="H20" s="14">
        <f t="shared" si="5"/>
        <v>803</v>
      </c>
      <c r="I20" s="54" t="s">
        <v>231</v>
      </c>
      <c r="J20" s="55" t="s">
        <v>228</v>
      </c>
      <c r="K20" s="54" t="s">
        <v>224</v>
      </c>
      <c r="L20" s="54" t="s">
        <v>232</v>
      </c>
      <c r="M20" s="55" t="s">
        <v>197</v>
      </c>
      <c r="N20" s="55" t="s">
        <v>69</v>
      </c>
      <c r="O20" s="56" t="s">
        <v>226</v>
      </c>
      <c r="P20" s="57" t="s">
        <v>200</v>
      </c>
    </row>
    <row r="21" spans="1:16" ht="12.75" customHeight="1" thickBot="1" x14ac:dyDescent="0.25">
      <c r="A21" s="14" t="str">
        <f t="shared" si="0"/>
        <v>BAVM 201 </v>
      </c>
      <c r="B21" s="10" t="str">
        <f t="shared" si="1"/>
        <v>I</v>
      </c>
      <c r="C21" s="14">
        <f t="shared" si="2"/>
        <v>54388.531199999998</v>
      </c>
      <c r="D21" s="9" t="str">
        <f t="shared" si="3"/>
        <v>vis</v>
      </c>
      <c r="E21" s="53">
        <f>VLOOKUP(C21,Active!C$21:E$972,3,FALSE)</f>
        <v>7835.859189345887</v>
      </c>
      <c r="F21" s="10" t="s">
        <v>69</v>
      </c>
      <c r="G21" s="9" t="str">
        <f t="shared" si="4"/>
        <v>54388.5312</v>
      </c>
      <c r="H21" s="14">
        <f t="shared" si="5"/>
        <v>939</v>
      </c>
      <c r="I21" s="54" t="s">
        <v>248</v>
      </c>
      <c r="J21" s="55" t="s">
        <v>249</v>
      </c>
      <c r="K21" s="54">
        <v>939</v>
      </c>
      <c r="L21" s="54" t="s">
        <v>250</v>
      </c>
      <c r="M21" s="55" t="s">
        <v>197</v>
      </c>
      <c r="N21" s="55" t="s">
        <v>198</v>
      </c>
      <c r="O21" s="56" t="s">
        <v>214</v>
      </c>
      <c r="P21" s="57" t="s">
        <v>251</v>
      </c>
    </row>
    <row r="22" spans="1:16" ht="12.75" customHeight="1" thickBot="1" x14ac:dyDescent="0.25">
      <c r="A22" s="14" t="str">
        <f t="shared" si="0"/>
        <v>BAVM 215 </v>
      </c>
      <c r="B22" s="10" t="str">
        <f t="shared" si="1"/>
        <v>I</v>
      </c>
      <c r="C22" s="14">
        <f t="shared" si="2"/>
        <v>55473.583100000003</v>
      </c>
      <c r="D22" s="9" t="str">
        <f t="shared" si="3"/>
        <v>vis</v>
      </c>
      <c r="E22" s="53">
        <f>VLOOKUP(C22,Active!C$21:E$972,3,FALSE)</f>
        <v>8375.856601463649</v>
      </c>
      <c r="F22" s="10" t="s">
        <v>69</v>
      </c>
      <c r="G22" s="9" t="str">
        <f t="shared" si="4"/>
        <v>55473.5831</v>
      </c>
      <c r="H22" s="14">
        <f t="shared" si="5"/>
        <v>1479</v>
      </c>
      <c r="I22" s="54" t="s">
        <v>252</v>
      </c>
      <c r="J22" s="55" t="s">
        <v>253</v>
      </c>
      <c r="K22" s="54">
        <v>1479</v>
      </c>
      <c r="L22" s="54" t="s">
        <v>254</v>
      </c>
      <c r="M22" s="55" t="s">
        <v>197</v>
      </c>
      <c r="N22" s="55" t="s">
        <v>198</v>
      </c>
      <c r="O22" s="56" t="s">
        <v>255</v>
      </c>
      <c r="P22" s="57" t="s">
        <v>256</v>
      </c>
    </row>
    <row r="23" spans="1:16" ht="12.75" customHeight="1" thickBot="1" x14ac:dyDescent="0.25">
      <c r="A23" s="14" t="str">
        <f t="shared" si="0"/>
        <v>BAVM 215 </v>
      </c>
      <c r="B23" s="10" t="str">
        <f t="shared" si="1"/>
        <v>I</v>
      </c>
      <c r="C23" s="14">
        <f t="shared" si="2"/>
        <v>55491.668100000003</v>
      </c>
      <c r="D23" s="9" t="str">
        <f t="shared" si="3"/>
        <v>vis</v>
      </c>
      <c r="E23" s="53">
        <f>VLOOKUP(C23,Active!C$21:E$972,3,FALSE)</f>
        <v>8384.8569572974557</v>
      </c>
      <c r="F23" s="10" t="s">
        <v>69</v>
      </c>
      <c r="G23" s="9" t="str">
        <f t="shared" si="4"/>
        <v>55491.6681</v>
      </c>
      <c r="H23" s="14">
        <f t="shared" si="5"/>
        <v>1488</v>
      </c>
      <c r="I23" s="54" t="s">
        <v>266</v>
      </c>
      <c r="J23" s="55" t="s">
        <v>267</v>
      </c>
      <c r="K23" s="54">
        <v>1488</v>
      </c>
      <c r="L23" s="54" t="s">
        <v>268</v>
      </c>
      <c r="M23" s="55" t="s">
        <v>197</v>
      </c>
      <c r="N23" s="55" t="s">
        <v>213</v>
      </c>
      <c r="O23" s="56" t="s">
        <v>237</v>
      </c>
      <c r="P23" s="57" t="s">
        <v>256</v>
      </c>
    </row>
    <row r="24" spans="1:16" ht="12.75" customHeight="1" thickBot="1" x14ac:dyDescent="0.25">
      <c r="A24" s="14" t="str">
        <f t="shared" si="0"/>
        <v>IBVS 5960 </v>
      </c>
      <c r="B24" s="10" t="str">
        <f t="shared" si="1"/>
        <v>I</v>
      </c>
      <c r="C24" s="14">
        <f t="shared" si="2"/>
        <v>55501.710700000003</v>
      </c>
      <c r="D24" s="9" t="str">
        <f t="shared" si="3"/>
        <v>vis</v>
      </c>
      <c r="E24" s="53">
        <f>VLOOKUP(C24,Active!C$21:E$972,3,FALSE)</f>
        <v>8389.8548546431357</v>
      </c>
      <c r="F24" s="10" t="s">
        <v>69</v>
      </c>
      <c r="G24" s="9" t="str">
        <f t="shared" si="4"/>
        <v>55501.7107</v>
      </c>
      <c r="H24" s="14">
        <f t="shared" si="5"/>
        <v>1493</v>
      </c>
      <c r="I24" s="54" t="s">
        <v>269</v>
      </c>
      <c r="J24" s="55" t="s">
        <v>270</v>
      </c>
      <c r="K24" s="54">
        <v>1493</v>
      </c>
      <c r="L24" s="54" t="s">
        <v>271</v>
      </c>
      <c r="M24" s="55" t="s">
        <v>197</v>
      </c>
      <c r="N24" s="55" t="s">
        <v>69</v>
      </c>
      <c r="O24" s="56" t="s">
        <v>122</v>
      </c>
      <c r="P24" s="57" t="s">
        <v>272</v>
      </c>
    </row>
    <row r="25" spans="1:16" ht="12.75" customHeight="1" thickBot="1" x14ac:dyDescent="0.25">
      <c r="A25" s="14" t="str">
        <f t="shared" si="0"/>
        <v>OEJV 0160 </v>
      </c>
      <c r="B25" s="10" t="str">
        <f t="shared" si="1"/>
        <v>I</v>
      </c>
      <c r="C25" s="14">
        <f t="shared" si="2"/>
        <v>56291.384669999999</v>
      </c>
      <c r="D25" s="9" t="str">
        <f t="shared" si="3"/>
        <v>vis</v>
      </c>
      <c r="E25" s="53">
        <f>VLOOKUP(C25,Active!C$21:E$972,3,FALSE)</f>
        <v>8782.8516322320738</v>
      </c>
      <c r="F25" s="10" t="s">
        <v>69</v>
      </c>
      <c r="G25" s="9" t="str">
        <f t="shared" si="4"/>
        <v>56291.38467</v>
      </c>
      <c r="H25" s="14">
        <f t="shared" si="5"/>
        <v>1886</v>
      </c>
      <c r="I25" s="54" t="s">
        <v>273</v>
      </c>
      <c r="J25" s="55" t="s">
        <v>274</v>
      </c>
      <c r="K25" s="54">
        <v>1886</v>
      </c>
      <c r="L25" s="54" t="s">
        <v>275</v>
      </c>
      <c r="M25" s="55" t="s">
        <v>197</v>
      </c>
      <c r="N25" s="55" t="s">
        <v>62</v>
      </c>
      <c r="O25" s="56" t="s">
        <v>226</v>
      </c>
      <c r="P25" s="57" t="s">
        <v>276</v>
      </c>
    </row>
    <row r="26" spans="1:16" ht="12.75" customHeight="1" thickBot="1" x14ac:dyDescent="0.25">
      <c r="A26" s="14" t="str">
        <f t="shared" si="0"/>
        <v>OEJV 0160 </v>
      </c>
      <c r="B26" s="10" t="str">
        <f t="shared" si="1"/>
        <v>I</v>
      </c>
      <c r="C26" s="14">
        <f t="shared" si="2"/>
        <v>56512.414270000001</v>
      </c>
      <c r="D26" s="9" t="str">
        <f t="shared" si="3"/>
        <v>vis</v>
      </c>
      <c r="E26" s="53">
        <f>VLOOKUP(C26,Active!C$21:E$972,3,FALSE)</f>
        <v>8892.8513585137607</v>
      </c>
      <c r="F26" s="10" t="s">
        <v>69</v>
      </c>
      <c r="G26" s="9" t="str">
        <f t="shared" si="4"/>
        <v>56512.41427</v>
      </c>
      <c r="H26" s="14">
        <f t="shared" si="5"/>
        <v>1996</v>
      </c>
      <c r="I26" s="54" t="s">
        <v>277</v>
      </c>
      <c r="J26" s="55" t="s">
        <v>278</v>
      </c>
      <c r="K26" s="54">
        <v>1996</v>
      </c>
      <c r="L26" s="54" t="s">
        <v>279</v>
      </c>
      <c r="M26" s="55" t="s">
        <v>197</v>
      </c>
      <c r="N26" s="55" t="s">
        <v>230</v>
      </c>
      <c r="O26" s="56" t="s">
        <v>226</v>
      </c>
      <c r="P26" s="57" t="s">
        <v>276</v>
      </c>
    </row>
    <row r="27" spans="1:16" ht="12.75" customHeight="1" thickBot="1" x14ac:dyDescent="0.25">
      <c r="A27" s="14" t="str">
        <f t="shared" si="0"/>
        <v>OEJV 0160 </v>
      </c>
      <c r="B27" s="10" t="str">
        <f t="shared" si="1"/>
        <v>I</v>
      </c>
      <c r="C27" s="14">
        <f t="shared" si="2"/>
        <v>56512.415240000002</v>
      </c>
      <c r="D27" s="9" t="str">
        <f t="shared" si="3"/>
        <v>vis</v>
      </c>
      <c r="E27" s="53">
        <f>VLOOKUP(C27,Active!C$21:E$972,3,FALSE)</f>
        <v>8892.8518412533322</v>
      </c>
      <c r="F27" s="10" t="s">
        <v>69</v>
      </c>
      <c r="G27" s="9" t="str">
        <f t="shared" si="4"/>
        <v>56512.41524</v>
      </c>
      <c r="H27" s="14">
        <f t="shared" si="5"/>
        <v>1996</v>
      </c>
      <c r="I27" s="54" t="s">
        <v>280</v>
      </c>
      <c r="J27" s="55" t="s">
        <v>281</v>
      </c>
      <c r="K27" s="54">
        <v>1996</v>
      </c>
      <c r="L27" s="54" t="s">
        <v>282</v>
      </c>
      <c r="M27" s="55" t="s">
        <v>197</v>
      </c>
      <c r="N27" s="55" t="s">
        <v>69</v>
      </c>
      <c r="O27" s="56" t="s">
        <v>226</v>
      </c>
      <c r="P27" s="57" t="s">
        <v>276</v>
      </c>
    </row>
    <row r="28" spans="1:16" ht="12.75" customHeight="1" thickBot="1" x14ac:dyDescent="0.25">
      <c r="A28" s="14" t="str">
        <f t="shared" si="0"/>
        <v>BAVM 234 </v>
      </c>
      <c r="B28" s="10" t="str">
        <f t="shared" si="1"/>
        <v>I</v>
      </c>
      <c r="C28" s="14">
        <f t="shared" si="2"/>
        <v>56520.450799999999</v>
      </c>
      <c r="D28" s="9" t="str">
        <f t="shared" si="3"/>
        <v>vis</v>
      </c>
      <c r="E28" s="53">
        <f>VLOOKUP(C28,Active!C$21:E$972,3,FALSE)</f>
        <v>8896.8508956809728</v>
      </c>
      <c r="F28" s="10" t="s">
        <v>69</v>
      </c>
      <c r="G28" s="9" t="str">
        <f t="shared" si="4"/>
        <v>56520.4508</v>
      </c>
      <c r="H28" s="14">
        <f t="shared" si="5"/>
        <v>2000</v>
      </c>
      <c r="I28" s="54" t="s">
        <v>283</v>
      </c>
      <c r="J28" s="55" t="s">
        <v>284</v>
      </c>
      <c r="K28" s="54">
        <v>2000</v>
      </c>
      <c r="L28" s="54" t="s">
        <v>285</v>
      </c>
      <c r="M28" s="55" t="s">
        <v>197</v>
      </c>
      <c r="N28" s="55" t="s">
        <v>213</v>
      </c>
      <c r="O28" s="56" t="s">
        <v>237</v>
      </c>
      <c r="P28" s="57" t="s">
        <v>286</v>
      </c>
    </row>
    <row r="29" spans="1:16" ht="12.75" customHeight="1" thickBot="1" x14ac:dyDescent="0.25">
      <c r="A29" s="14" t="str">
        <f t="shared" si="0"/>
        <v> BSAM 64 </v>
      </c>
      <c r="B29" s="10" t="str">
        <f t="shared" si="1"/>
        <v>I</v>
      </c>
      <c r="C29" s="14">
        <f t="shared" si="2"/>
        <v>36716.499000000003</v>
      </c>
      <c r="D29" s="9" t="str">
        <f t="shared" si="3"/>
        <v>vis</v>
      </c>
      <c r="E29" s="53">
        <f>VLOOKUP(C29,Active!C$21:E$972,3,FALSE)</f>
        <v>-958.97509909846997</v>
      </c>
      <c r="F29" s="10" t="s">
        <v>69</v>
      </c>
      <c r="G29" s="9" t="str">
        <f t="shared" si="4"/>
        <v>36716.499</v>
      </c>
      <c r="H29" s="14">
        <f t="shared" si="5"/>
        <v>-7856</v>
      </c>
      <c r="I29" s="54" t="s">
        <v>73</v>
      </c>
      <c r="J29" s="55" t="s">
        <v>74</v>
      </c>
      <c r="K29" s="54">
        <v>-7856</v>
      </c>
      <c r="L29" s="54" t="s">
        <v>75</v>
      </c>
      <c r="M29" s="55" t="s">
        <v>76</v>
      </c>
      <c r="N29" s="55"/>
      <c r="O29" s="56" t="s">
        <v>77</v>
      </c>
      <c r="P29" s="56" t="s">
        <v>78</v>
      </c>
    </row>
    <row r="30" spans="1:16" ht="12.75" customHeight="1" thickBot="1" x14ac:dyDescent="0.25">
      <c r="A30" s="14" t="str">
        <f t="shared" si="0"/>
        <v> BSAM 64 </v>
      </c>
      <c r="B30" s="10" t="str">
        <f t="shared" si="1"/>
        <v>I</v>
      </c>
      <c r="C30" s="14">
        <f t="shared" si="2"/>
        <v>36720.542999999998</v>
      </c>
      <c r="D30" s="9" t="str">
        <f t="shared" si="3"/>
        <v>vis</v>
      </c>
      <c r="E30" s="53">
        <f>VLOOKUP(C30,Active!C$21:E$972,3,FALSE)</f>
        <v>-956.96252298611876</v>
      </c>
      <c r="F30" s="10" t="s">
        <v>69</v>
      </c>
      <c r="G30" s="9" t="str">
        <f t="shared" si="4"/>
        <v>36720.543</v>
      </c>
      <c r="H30" s="14">
        <f t="shared" si="5"/>
        <v>-7854</v>
      </c>
      <c r="I30" s="54" t="s">
        <v>79</v>
      </c>
      <c r="J30" s="55" t="s">
        <v>80</v>
      </c>
      <c r="K30" s="54">
        <v>-7854</v>
      </c>
      <c r="L30" s="54" t="s">
        <v>81</v>
      </c>
      <c r="M30" s="55" t="s">
        <v>76</v>
      </c>
      <c r="N30" s="55"/>
      <c r="O30" s="56" t="s">
        <v>77</v>
      </c>
      <c r="P30" s="56" t="s">
        <v>78</v>
      </c>
    </row>
    <row r="31" spans="1:16" ht="12.75" customHeight="1" thickBot="1" x14ac:dyDescent="0.25">
      <c r="A31" s="14" t="str">
        <f t="shared" si="0"/>
        <v> BSAM 64 </v>
      </c>
      <c r="B31" s="10" t="str">
        <f t="shared" si="1"/>
        <v>I</v>
      </c>
      <c r="C31" s="14">
        <f t="shared" si="2"/>
        <v>37544.391000000003</v>
      </c>
      <c r="D31" s="9" t="str">
        <f t="shared" si="3"/>
        <v>vis</v>
      </c>
      <c r="E31" s="53">
        <f>VLOOKUP(C31,Active!C$21:E$972,3,FALSE)</f>
        <v>-546.95836744444</v>
      </c>
      <c r="F31" s="10" t="s">
        <v>69</v>
      </c>
      <c r="G31" s="9" t="str">
        <f t="shared" si="4"/>
        <v>37544.391</v>
      </c>
      <c r="H31" s="14">
        <f t="shared" si="5"/>
        <v>-7444</v>
      </c>
      <c r="I31" s="54" t="s">
        <v>82</v>
      </c>
      <c r="J31" s="55" t="s">
        <v>83</v>
      </c>
      <c r="K31" s="54">
        <v>-7444</v>
      </c>
      <c r="L31" s="54" t="s">
        <v>84</v>
      </c>
      <c r="M31" s="55" t="s">
        <v>76</v>
      </c>
      <c r="N31" s="55"/>
      <c r="O31" s="56" t="s">
        <v>77</v>
      </c>
      <c r="P31" s="56" t="s">
        <v>78</v>
      </c>
    </row>
    <row r="32" spans="1:16" ht="12.75" customHeight="1" thickBot="1" x14ac:dyDescent="0.25">
      <c r="A32" s="14" t="str">
        <f t="shared" si="0"/>
        <v> BSAM 64 </v>
      </c>
      <c r="B32" s="10" t="str">
        <f t="shared" si="1"/>
        <v>I</v>
      </c>
      <c r="C32" s="14">
        <f t="shared" si="2"/>
        <v>37552.411999999997</v>
      </c>
      <c r="D32" s="9" t="str">
        <f t="shared" si="3"/>
        <v>vis</v>
      </c>
      <c r="E32" s="53">
        <f>VLOOKUP(C32,Active!C$21:E$972,3,FALSE)</f>
        <v>-542.96655908707669</v>
      </c>
      <c r="F32" s="10" t="s">
        <v>69</v>
      </c>
      <c r="G32" s="9" t="str">
        <f t="shared" si="4"/>
        <v>37552.412</v>
      </c>
      <c r="H32" s="14">
        <f t="shared" si="5"/>
        <v>-7440</v>
      </c>
      <c r="I32" s="54" t="s">
        <v>85</v>
      </c>
      <c r="J32" s="55" t="s">
        <v>86</v>
      </c>
      <c r="K32" s="54">
        <v>-7440</v>
      </c>
      <c r="L32" s="54" t="s">
        <v>87</v>
      </c>
      <c r="M32" s="55" t="s">
        <v>76</v>
      </c>
      <c r="N32" s="55"/>
      <c r="O32" s="56" t="s">
        <v>77</v>
      </c>
      <c r="P32" s="56" t="s">
        <v>78</v>
      </c>
    </row>
    <row r="33" spans="1:16" ht="12.75" customHeight="1" thickBot="1" x14ac:dyDescent="0.25">
      <c r="A33" s="14" t="str">
        <f t="shared" si="0"/>
        <v> BSAM 64 </v>
      </c>
      <c r="B33" s="10" t="str">
        <f t="shared" si="1"/>
        <v>I</v>
      </c>
      <c r="C33" s="14">
        <f t="shared" si="2"/>
        <v>37956.302000000003</v>
      </c>
      <c r="D33" s="9" t="str">
        <f t="shared" si="3"/>
        <v>vis</v>
      </c>
      <c r="E33" s="53">
        <f>VLOOKUP(C33,Active!C$21:E$972,3,FALSE)</f>
        <v>-341.96275937920541</v>
      </c>
      <c r="F33" s="10" t="s">
        <v>69</v>
      </c>
      <c r="G33" s="9" t="str">
        <f t="shared" si="4"/>
        <v>37956.302</v>
      </c>
      <c r="H33" s="14">
        <f t="shared" si="5"/>
        <v>-7239</v>
      </c>
      <c r="I33" s="54" t="s">
        <v>88</v>
      </c>
      <c r="J33" s="55" t="s">
        <v>89</v>
      </c>
      <c r="K33" s="54">
        <v>-7239</v>
      </c>
      <c r="L33" s="54" t="s">
        <v>90</v>
      </c>
      <c r="M33" s="55" t="s">
        <v>76</v>
      </c>
      <c r="N33" s="55"/>
      <c r="O33" s="56" t="s">
        <v>77</v>
      </c>
      <c r="P33" s="56" t="s">
        <v>78</v>
      </c>
    </row>
    <row r="34" spans="1:16" ht="12.75" customHeight="1" thickBot="1" x14ac:dyDescent="0.25">
      <c r="A34" s="14" t="str">
        <f t="shared" si="0"/>
        <v> BSAM 64 </v>
      </c>
      <c r="B34" s="10" t="str">
        <f t="shared" si="1"/>
        <v>I</v>
      </c>
      <c r="C34" s="14">
        <f t="shared" si="2"/>
        <v>38225.476999999999</v>
      </c>
      <c r="D34" s="9" t="str">
        <f t="shared" si="3"/>
        <v>vis</v>
      </c>
      <c r="E34" s="53">
        <f>VLOOKUP(C34,Active!C$21:E$972,3,FALSE)</f>
        <v>-208.00252816188268</v>
      </c>
      <c r="F34" s="10" t="s">
        <v>69</v>
      </c>
      <c r="G34" s="9" t="str">
        <f t="shared" si="4"/>
        <v>38225.477</v>
      </c>
      <c r="H34" s="14">
        <f t="shared" si="5"/>
        <v>-7105</v>
      </c>
      <c r="I34" s="54" t="s">
        <v>91</v>
      </c>
      <c r="J34" s="55" t="s">
        <v>92</v>
      </c>
      <c r="K34" s="54">
        <v>-7105</v>
      </c>
      <c r="L34" s="54" t="s">
        <v>93</v>
      </c>
      <c r="M34" s="55" t="s">
        <v>76</v>
      </c>
      <c r="N34" s="55"/>
      <c r="O34" s="56" t="s">
        <v>77</v>
      </c>
      <c r="P34" s="56" t="s">
        <v>78</v>
      </c>
    </row>
    <row r="35" spans="1:16" ht="12.75" customHeight="1" thickBot="1" x14ac:dyDescent="0.25">
      <c r="A35" s="14" t="str">
        <f t="shared" si="0"/>
        <v> BSAM 64 </v>
      </c>
      <c r="B35" s="10" t="str">
        <f t="shared" si="1"/>
        <v>I</v>
      </c>
      <c r="C35" s="14">
        <f t="shared" si="2"/>
        <v>38321.506999999998</v>
      </c>
      <c r="D35" s="9" t="str">
        <f t="shared" si="3"/>
        <v>vis</v>
      </c>
      <c r="E35" s="53">
        <f>VLOOKUP(C35,Active!C$21:E$972,3,FALSE)</f>
        <v>-160.21131053840517</v>
      </c>
      <c r="F35" s="10" t="s">
        <v>69</v>
      </c>
      <c r="G35" s="9" t="str">
        <f t="shared" si="4"/>
        <v>38321.507</v>
      </c>
      <c r="H35" s="14">
        <f t="shared" si="5"/>
        <v>-7057</v>
      </c>
      <c r="I35" s="54" t="s">
        <v>94</v>
      </c>
      <c r="J35" s="55" t="s">
        <v>95</v>
      </c>
      <c r="K35" s="54">
        <v>-7057</v>
      </c>
      <c r="L35" s="54" t="s">
        <v>96</v>
      </c>
      <c r="M35" s="55" t="s">
        <v>76</v>
      </c>
      <c r="N35" s="55"/>
      <c r="O35" s="56" t="s">
        <v>77</v>
      </c>
      <c r="P35" s="56" t="s">
        <v>78</v>
      </c>
    </row>
    <row r="36" spans="1:16" ht="12.75" customHeight="1" thickBot="1" x14ac:dyDescent="0.25">
      <c r="A36" s="14" t="str">
        <f t="shared" si="0"/>
        <v> MHAR 6.1 </v>
      </c>
      <c r="B36" s="10" t="str">
        <f t="shared" si="1"/>
        <v>I</v>
      </c>
      <c r="C36" s="14">
        <f t="shared" si="2"/>
        <v>39055.349000000002</v>
      </c>
      <c r="D36" s="9" t="str">
        <f t="shared" si="3"/>
        <v>vis</v>
      </c>
      <c r="E36" s="53">
        <f>VLOOKUP(C36,Active!C$21:E$972,3,FALSE)</f>
        <v>204.99958942252985</v>
      </c>
      <c r="F36" s="10" t="s">
        <v>69</v>
      </c>
      <c r="G36" s="9" t="str">
        <f t="shared" si="4"/>
        <v>39055.349</v>
      </c>
      <c r="H36" s="14">
        <f t="shared" si="5"/>
        <v>-6692</v>
      </c>
      <c r="I36" s="54" t="s">
        <v>102</v>
      </c>
      <c r="J36" s="55" t="s">
        <v>103</v>
      </c>
      <c r="K36" s="54">
        <v>-6692</v>
      </c>
      <c r="L36" s="54" t="s">
        <v>104</v>
      </c>
      <c r="M36" s="55" t="s">
        <v>76</v>
      </c>
      <c r="N36" s="55"/>
      <c r="O36" s="56" t="s">
        <v>105</v>
      </c>
      <c r="P36" s="56" t="s">
        <v>106</v>
      </c>
    </row>
    <row r="37" spans="1:16" ht="12.75" customHeight="1" thickBot="1" x14ac:dyDescent="0.25">
      <c r="A37" s="14" t="str">
        <f t="shared" si="0"/>
        <v> MHAR 6.1 </v>
      </c>
      <c r="B37" s="10" t="str">
        <f t="shared" si="1"/>
        <v>I</v>
      </c>
      <c r="C37" s="14">
        <f t="shared" si="2"/>
        <v>39061.370000000003</v>
      </c>
      <c r="D37" s="9" t="str">
        <f t="shared" si="3"/>
        <v>vis</v>
      </c>
      <c r="E37" s="53">
        <f>VLOOKUP(C37,Active!C$21:E$972,3,FALSE)</f>
        <v>207.99605845627966</v>
      </c>
      <c r="F37" s="10" t="s">
        <v>69</v>
      </c>
      <c r="G37" s="9" t="str">
        <f t="shared" si="4"/>
        <v>39061.370</v>
      </c>
      <c r="H37" s="14">
        <f t="shared" si="5"/>
        <v>-6689</v>
      </c>
      <c r="I37" s="54" t="s">
        <v>107</v>
      </c>
      <c r="J37" s="55" t="s">
        <v>108</v>
      </c>
      <c r="K37" s="54">
        <v>-6689</v>
      </c>
      <c r="L37" s="54" t="s">
        <v>75</v>
      </c>
      <c r="M37" s="55" t="s">
        <v>76</v>
      </c>
      <c r="N37" s="55"/>
      <c r="O37" s="56" t="s">
        <v>105</v>
      </c>
      <c r="P37" s="56" t="s">
        <v>106</v>
      </c>
    </row>
    <row r="38" spans="1:16" ht="12.75" customHeight="1" thickBot="1" x14ac:dyDescent="0.25">
      <c r="A38" s="14" t="str">
        <f t="shared" si="0"/>
        <v> MHAR 6.1 </v>
      </c>
      <c r="B38" s="10" t="str">
        <f t="shared" si="1"/>
        <v>I</v>
      </c>
      <c r="C38" s="14">
        <f t="shared" si="2"/>
        <v>39465.269999999997</v>
      </c>
      <c r="D38" s="9" t="str">
        <f t="shared" si="3"/>
        <v>vis</v>
      </c>
      <c r="E38" s="53">
        <f>VLOOKUP(C38,Active!C$21:E$972,3,FALSE)</f>
        <v>409.00483486076274</v>
      </c>
      <c r="F38" s="10" t="s">
        <v>69</v>
      </c>
      <c r="G38" s="9" t="str">
        <f t="shared" si="4"/>
        <v>39465.270</v>
      </c>
      <c r="H38" s="14">
        <f t="shared" si="5"/>
        <v>-6488</v>
      </c>
      <c r="I38" s="54" t="s">
        <v>109</v>
      </c>
      <c r="J38" s="55" t="s">
        <v>110</v>
      </c>
      <c r="K38" s="54">
        <v>-6488</v>
      </c>
      <c r="L38" s="54" t="s">
        <v>111</v>
      </c>
      <c r="M38" s="55" t="s">
        <v>76</v>
      </c>
      <c r="N38" s="55"/>
      <c r="O38" s="56" t="s">
        <v>105</v>
      </c>
      <c r="P38" s="56" t="s">
        <v>106</v>
      </c>
    </row>
    <row r="39" spans="1:16" ht="12.75" customHeight="1" thickBot="1" x14ac:dyDescent="0.25">
      <c r="A39" s="14" t="str">
        <f t="shared" si="0"/>
        <v> MHAR 6.1 </v>
      </c>
      <c r="B39" s="10" t="str">
        <f t="shared" si="1"/>
        <v>I</v>
      </c>
      <c r="C39" s="14">
        <f t="shared" si="2"/>
        <v>39469.298000000003</v>
      </c>
      <c r="D39" s="9" t="str">
        <f t="shared" si="3"/>
        <v>vis</v>
      </c>
      <c r="E39" s="53">
        <f>VLOOKUP(C39,Active!C$21:E$972,3,FALSE)</f>
        <v>411.00944825853054</v>
      </c>
      <c r="F39" s="10" t="s">
        <v>69</v>
      </c>
      <c r="G39" s="9" t="str">
        <f t="shared" si="4"/>
        <v>39469.298</v>
      </c>
      <c r="H39" s="14">
        <f t="shared" si="5"/>
        <v>-6486</v>
      </c>
      <c r="I39" s="54" t="s">
        <v>112</v>
      </c>
      <c r="J39" s="55" t="s">
        <v>113</v>
      </c>
      <c r="K39" s="54">
        <v>-6486</v>
      </c>
      <c r="L39" s="54" t="s">
        <v>114</v>
      </c>
      <c r="M39" s="55" t="s">
        <v>76</v>
      </c>
      <c r="N39" s="55"/>
      <c r="O39" s="56" t="s">
        <v>105</v>
      </c>
      <c r="P39" s="56" t="s">
        <v>106</v>
      </c>
    </row>
    <row r="40" spans="1:16" ht="12.75" customHeight="1" thickBot="1" x14ac:dyDescent="0.25">
      <c r="A40" s="14" t="str">
        <f t="shared" si="0"/>
        <v> MHAR 6.1 </v>
      </c>
      <c r="B40" s="10" t="str">
        <f t="shared" si="1"/>
        <v>I</v>
      </c>
      <c r="C40" s="14">
        <f t="shared" si="2"/>
        <v>40152.442999999999</v>
      </c>
      <c r="D40" s="9" t="str">
        <f t="shared" si="3"/>
        <v>vis</v>
      </c>
      <c r="E40" s="53">
        <f>VLOOKUP(C40,Active!C$21:E$972,3,FALSE)</f>
        <v>750.98998937475233</v>
      </c>
      <c r="F40" s="10" t="s">
        <v>69</v>
      </c>
      <c r="G40" s="9" t="str">
        <f t="shared" si="4"/>
        <v>40152.443</v>
      </c>
      <c r="H40" s="14">
        <f t="shared" si="5"/>
        <v>-6146</v>
      </c>
      <c r="I40" s="54" t="s">
        <v>115</v>
      </c>
      <c r="J40" s="55" t="s">
        <v>116</v>
      </c>
      <c r="K40" s="54">
        <v>-6146</v>
      </c>
      <c r="L40" s="54" t="s">
        <v>117</v>
      </c>
      <c r="M40" s="55" t="s">
        <v>76</v>
      </c>
      <c r="N40" s="55"/>
      <c r="O40" s="56" t="s">
        <v>105</v>
      </c>
      <c r="P40" s="56" t="s">
        <v>106</v>
      </c>
    </row>
    <row r="41" spans="1:16" ht="12.75" customHeight="1" thickBot="1" x14ac:dyDescent="0.25">
      <c r="A41" s="14" t="str">
        <f t="shared" si="0"/>
        <v> BBS 39 </v>
      </c>
      <c r="B41" s="10" t="str">
        <f t="shared" si="1"/>
        <v>I</v>
      </c>
      <c r="C41" s="14">
        <f t="shared" si="2"/>
        <v>43791.406999999999</v>
      </c>
      <c r="D41" s="9" t="str">
        <f t="shared" si="3"/>
        <v>vis</v>
      </c>
      <c r="E41" s="53">
        <f>VLOOKUP(C41,Active!C$21:E$972,3,FALSE)</f>
        <v>2561.9919725883547</v>
      </c>
      <c r="F41" s="10" t="s">
        <v>69</v>
      </c>
      <c r="G41" s="9" t="str">
        <f t="shared" si="4"/>
        <v>43791.407</v>
      </c>
      <c r="H41" s="14">
        <f t="shared" si="5"/>
        <v>-4335</v>
      </c>
      <c r="I41" s="54" t="s">
        <v>118</v>
      </c>
      <c r="J41" s="55" t="s">
        <v>119</v>
      </c>
      <c r="K41" s="54">
        <v>-4335</v>
      </c>
      <c r="L41" s="54" t="s">
        <v>120</v>
      </c>
      <c r="M41" s="55" t="s">
        <v>121</v>
      </c>
      <c r="N41" s="55"/>
      <c r="O41" s="56" t="s">
        <v>122</v>
      </c>
      <c r="P41" s="56" t="s">
        <v>123</v>
      </c>
    </row>
    <row r="42" spans="1:16" ht="12.75" customHeight="1" thickBot="1" x14ac:dyDescent="0.25">
      <c r="A42" s="14" t="str">
        <f t="shared" si="0"/>
        <v> BRNO 27 </v>
      </c>
      <c r="B42" s="10" t="str">
        <f t="shared" si="1"/>
        <v>I</v>
      </c>
      <c r="C42" s="14">
        <f t="shared" si="2"/>
        <v>46381.360999999997</v>
      </c>
      <c r="D42" s="9" t="str">
        <f t="shared" si="3"/>
        <v>vis</v>
      </c>
      <c r="E42" s="53">
        <f>VLOOKUP(C42,Active!C$21:E$972,3,FALSE)</f>
        <v>3850.9335038681361</v>
      </c>
      <c r="F42" s="10" t="s">
        <v>69</v>
      </c>
      <c r="G42" s="9" t="str">
        <f t="shared" si="4"/>
        <v>46381.361</v>
      </c>
      <c r="H42" s="14">
        <f t="shared" si="5"/>
        <v>-3046</v>
      </c>
      <c r="I42" s="54" t="s">
        <v>124</v>
      </c>
      <c r="J42" s="55" t="s">
        <v>125</v>
      </c>
      <c r="K42" s="54">
        <v>-3046</v>
      </c>
      <c r="L42" s="54" t="s">
        <v>126</v>
      </c>
      <c r="M42" s="55" t="s">
        <v>121</v>
      </c>
      <c r="N42" s="55"/>
      <c r="O42" s="56" t="s">
        <v>127</v>
      </c>
      <c r="P42" s="56" t="s">
        <v>128</v>
      </c>
    </row>
    <row r="43" spans="1:16" ht="12.75" customHeight="1" thickBot="1" x14ac:dyDescent="0.25">
      <c r="A43" s="14" t="str">
        <f t="shared" ref="A43:A65" si="6">P43</f>
        <v> BRNO 30 </v>
      </c>
      <c r="B43" s="10" t="str">
        <f t="shared" ref="B43:B65" si="7">IF(H43=INT(H43),"I","II")</f>
        <v>I</v>
      </c>
      <c r="C43" s="14">
        <f t="shared" ref="C43:C65" si="8">1*G43</f>
        <v>47032.398999999998</v>
      </c>
      <c r="D43" s="9" t="str">
        <f t="shared" ref="D43:D65" si="9">VLOOKUP(F43,I$1:J$5,2,FALSE)</f>
        <v>vis</v>
      </c>
      <c r="E43" s="53">
        <f>VLOOKUP(C43,Active!C$21:E$972,3,FALSE)</f>
        <v>4174.9353651526717</v>
      </c>
      <c r="F43" s="10" t="s">
        <v>69</v>
      </c>
      <c r="G43" s="9" t="str">
        <f t="shared" ref="G43:G65" si="10">MID(I43,3,LEN(I43)-3)</f>
        <v>47032.399</v>
      </c>
      <c r="H43" s="14">
        <f t="shared" ref="H43:H65" si="11">1*K43</f>
        <v>-2722</v>
      </c>
      <c r="I43" s="54" t="s">
        <v>129</v>
      </c>
      <c r="J43" s="55" t="s">
        <v>130</v>
      </c>
      <c r="K43" s="54">
        <v>-2722</v>
      </c>
      <c r="L43" s="54" t="s">
        <v>131</v>
      </c>
      <c r="M43" s="55" t="s">
        <v>121</v>
      </c>
      <c r="N43" s="55"/>
      <c r="O43" s="56" t="s">
        <v>132</v>
      </c>
      <c r="P43" s="56" t="s">
        <v>133</v>
      </c>
    </row>
    <row r="44" spans="1:16" ht="12.75" customHeight="1" thickBot="1" x14ac:dyDescent="0.25">
      <c r="A44" s="14" t="str">
        <f t="shared" si="6"/>
        <v> BRNO 30 </v>
      </c>
      <c r="B44" s="10" t="str">
        <f t="shared" si="7"/>
        <v>I</v>
      </c>
      <c r="C44" s="14">
        <f t="shared" si="8"/>
        <v>47040.421000000002</v>
      </c>
      <c r="D44" s="9" t="str">
        <f t="shared" si="9"/>
        <v>vis</v>
      </c>
      <c r="E44" s="53">
        <f>VLOOKUP(C44,Active!C$21:E$972,3,FALSE)</f>
        <v>4178.927671179702</v>
      </c>
      <c r="F44" s="10" t="s">
        <v>69</v>
      </c>
      <c r="G44" s="9" t="str">
        <f t="shared" si="10"/>
        <v>47040.421</v>
      </c>
      <c r="H44" s="14">
        <f t="shared" si="11"/>
        <v>-2718</v>
      </c>
      <c r="I44" s="54" t="s">
        <v>134</v>
      </c>
      <c r="J44" s="55" t="s">
        <v>135</v>
      </c>
      <c r="K44" s="54">
        <v>-2718</v>
      </c>
      <c r="L44" s="54" t="s">
        <v>71</v>
      </c>
      <c r="M44" s="55" t="s">
        <v>121</v>
      </c>
      <c r="N44" s="55"/>
      <c r="O44" s="56" t="s">
        <v>136</v>
      </c>
      <c r="P44" s="56" t="s">
        <v>133</v>
      </c>
    </row>
    <row r="45" spans="1:16" ht="12.75" customHeight="1" thickBot="1" x14ac:dyDescent="0.25">
      <c r="A45" s="14" t="str">
        <f t="shared" si="6"/>
        <v> BRNO 30 </v>
      </c>
      <c r="B45" s="10" t="str">
        <f t="shared" si="7"/>
        <v>I</v>
      </c>
      <c r="C45" s="14">
        <f t="shared" si="8"/>
        <v>47040.428</v>
      </c>
      <c r="D45" s="9" t="str">
        <f t="shared" si="9"/>
        <v>vis</v>
      </c>
      <c r="E45" s="53">
        <f>VLOOKUP(C45,Active!C$21:E$972,3,FALSE)</f>
        <v>4178.931154867334</v>
      </c>
      <c r="F45" s="10" t="s">
        <v>69</v>
      </c>
      <c r="G45" s="9" t="str">
        <f t="shared" si="10"/>
        <v>47040.428</v>
      </c>
      <c r="H45" s="14">
        <f t="shared" si="11"/>
        <v>-2718</v>
      </c>
      <c r="I45" s="54" t="s">
        <v>137</v>
      </c>
      <c r="J45" s="55" t="s">
        <v>138</v>
      </c>
      <c r="K45" s="54">
        <v>-2718</v>
      </c>
      <c r="L45" s="54" t="s">
        <v>139</v>
      </c>
      <c r="M45" s="55" t="s">
        <v>121</v>
      </c>
      <c r="N45" s="55"/>
      <c r="O45" s="56" t="s">
        <v>127</v>
      </c>
      <c r="P45" s="56" t="s">
        <v>133</v>
      </c>
    </row>
    <row r="46" spans="1:16" ht="12.75" customHeight="1" thickBot="1" x14ac:dyDescent="0.25">
      <c r="A46" s="14" t="str">
        <f t="shared" si="6"/>
        <v> BAVR 43.108/BRNO 31 </v>
      </c>
      <c r="B46" s="10" t="str">
        <f t="shared" si="7"/>
        <v>I</v>
      </c>
      <c r="C46" s="14">
        <f t="shared" si="8"/>
        <v>48557.472000000002</v>
      </c>
      <c r="D46" s="9" t="str">
        <f t="shared" si="9"/>
        <v>vis</v>
      </c>
      <c r="E46" s="53">
        <f>VLOOKUP(C46,Active!C$21:E$972,3,FALSE)</f>
        <v>4933.9179292960725</v>
      </c>
      <c r="F46" s="10" t="s">
        <v>69</v>
      </c>
      <c r="G46" s="9" t="str">
        <f t="shared" si="10"/>
        <v>48557.472</v>
      </c>
      <c r="H46" s="14">
        <f t="shared" si="11"/>
        <v>-1963</v>
      </c>
      <c r="I46" s="54" t="s">
        <v>140</v>
      </c>
      <c r="J46" s="55" t="s">
        <v>141</v>
      </c>
      <c r="K46" s="54">
        <v>-1963</v>
      </c>
      <c r="L46" s="54" t="s">
        <v>142</v>
      </c>
      <c r="M46" s="55" t="s">
        <v>121</v>
      </c>
      <c r="N46" s="55"/>
      <c r="O46" s="56" t="s">
        <v>127</v>
      </c>
      <c r="P46" s="56" t="s">
        <v>143</v>
      </c>
    </row>
    <row r="47" spans="1:16" ht="12.75" customHeight="1" thickBot="1" x14ac:dyDescent="0.25">
      <c r="A47" s="14" t="str">
        <f t="shared" si="6"/>
        <v> BAVR 43.108 </v>
      </c>
      <c r="B47" s="10" t="str">
        <f t="shared" si="7"/>
        <v>I</v>
      </c>
      <c r="C47" s="14">
        <f t="shared" si="8"/>
        <v>49618.366999999998</v>
      </c>
      <c r="D47" s="9" t="str">
        <f t="shared" si="9"/>
        <v>vis</v>
      </c>
      <c r="E47" s="53">
        <f>VLOOKUP(C47,Active!C$21:E$972,3,FALSE)</f>
        <v>5461.8931851604857</v>
      </c>
      <c r="F47" s="10" t="s">
        <v>69</v>
      </c>
      <c r="G47" s="9" t="str">
        <f t="shared" si="10"/>
        <v>49618.367</v>
      </c>
      <c r="H47" s="14">
        <f t="shared" si="11"/>
        <v>-1435</v>
      </c>
      <c r="I47" s="54" t="s">
        <v>144</v>
      </c>
      <c r="J47" s="55" t="s">
        <v>145</v>
      </c>
      <c r="K47" s="54">
        <v>-1435</v>
      </c>
      <c r="L47" s="54" t="s">
        <v>146</v>
      </c>
      <c r="M47" s="55" t="s">
        <v>72</v>
      </c>
      <c r="N47" s="55"/>
      <c r="O47" s="56" t="s">
        <v>147</v>
      </c>
      <c r="P47" s="56" t="s">
        <v>148</v>
      </c>
    </row>
    <row r="48" spans="1:16" ht="12.75" customHeight="1" thickBot="1" x14ac:dyDescent="0.25">
      <c r="A48" s="14" t="str">
        <f t="shared" si="6"/>
        <v> BAVR 43.108 </v>
      </c>
      <c r="B48" s="10" t="str">
        <f t="shared" si="7"/>
        <v>I</v>
      </c>
      <c r="C48" s="14">
        <f t="shared" si="8"/>
        <v>49622.391000000003</v>
      </c>
      <c r="D48" s="9" t="str">
        <f t="shared" si="9"/>
        <v>vis</v>
      </c>
      <c r="E48" s="53">
        <f>VLOOKUP(C48,Active!C$21:E$972,3,FALSE)</f>
        <v>5463.8958078796059</v>
      </c>
      <c r="F48" s="10" t="s">
        <v>69</v>
      </c>
      <c r="G48" s="9" t="str">
        <f t="shared" si="10"/>
        <v>49622.391</v>
      </c>
      <c r="H48" s="14">
        <f t="shared" si="11"/>
        <v>-1433</v>
      </c>
      <c r="I48" s="54" t="s">
        <v>149</v>
      </c>
      <c r="J48" s="55" t="s">
        <v>150</v>
      </c>
      <c r="K48" s="54">
        <v>-1433</v>
      </c>
      <c r="L48" s="54" t="s">
        <v>90</v>
      </c>
      <c r="M48" s="55" t="s">
        <v>121</v>
      </c>
      <c r="N48" s="55"/>
      <c r="O48" s="56" t="s">
        <v>151</v>
      </c>
      <c r="P48" s="56" t="s">
        <v>148</v>
      </c>
    </row>
    <row r="49" spans="1:16" ht="12.75" customHeight="1" thickBot="1" x14ac:dyDescent="0.25">
      <c r="A49" s="14" t="str">
        <f t="shared" si="6"/>
        <v>BAVM 79 </v>
      </c>
      <c r="B49" s="10" t="str">
        <f t="shared" si="7"/>
        <v>I</v>
      </c>
      <c r="C49" s="14">
        <f t="shared" si="8"/>
        <v>49636.451999999997</v>
      </c>
      <c r="D49" s="9" t="str">
        <f t="shared" si="9"/>
        <v>vis</v>
      </c>
      <c r="E49" s="53">
        <f>VLOOKUP(C49,Active!C$21:E$972,3,FALSE)</f>
        <v>5470.8935409942933</v>
      </c>
      <c r="F49" s="10" t="s">
        <v>69</v>
      </c>
      <c r="G49" s="9" t="str">
        <f t="shared" si="10"/>
        <v>49636.452</v>
      </c>
      <c r="H49" s="14">
        <f t="shared" si="11"/>
        <v>-1426</v>
      </c>
      <c r="I49" s="54" t="s">
        <v>152</v>
      </c>
      <c r="J49" s="55" t="s">
        <v>153</v>
      </c>
      <c r="K49" s="54">
        <v>-1426</v>
      </c>
      <c r="L49" s="54" t="s">
        <v>154</v>
      </c>
      <c r="M49" s="55" t="s">
        <v>121</v>
      </c>
      <c r="N49" s="55"/>
      <c r="O49" s="56" t="s">
        <v>147</v>
      </c>
      <c r="P49" s="57" t="s">
        <v>155</v>
      </c>
    </row>
    <row r="50" spans="1:16" ht="12.75" customHeight="1" thickBot="1" x14ac:dyDescent="0.25">
      <c r="A50" s="14" t="str">
        <f t="shared" si="6"/>
        <v>BAVM 79 </v>
      </c>
      <c r="B50" s="10" t="str">
        <f t="shared" si="7"/>
        <v>I</v>
      </c>
      <c r="C50" s="14">
        <f t="shared" si="8"/>
        <v>49640.47</v>
      </c>
      <c r="D50" s="9" t="str">
        <f t="shared" si="9"/>
        <v>vis</v>
      </c>
      <c r="E50" s="53">
        <f>VLOOKUP(C50,Active!C$21:E$972,3,FALSE)</f>
        <v>5472.8931776954423</v>
      </c>
      <c r="F50" s="10" t="s">
        <v>69</v>
      </c>
      <c r="G50" s="9" t="str">
        <f t="shared" si="10"/>
        <v>49640.470</v>
      </c>
      <c r="H50" s="14">
        <f t="shared" si="11"/>
        <v>-1424</v>
      </c>
      <c r="I50" s="54" t="s">
        <v>156</v>
      </c>
      <c r="J50" s="55" t="s">
        <v>157</v>
      </c>
      <c r="K50" s="54">
        <v>-1424</v>
      </c>
      <c r="L50" s="54" t="s">
        <v>158</v>
      </c>
      <c r="M50" s="55" t="s">
        <v>121</v>
      </c>
      <c r="N50" s="55"/>
      <c r="O50" s="56" t="s">
        <v>147</v>
      </c>
      <c r="P50" s="57" t="s">
        <v>155</v>
      </c>
    </row>
    <row r="51" spans="1:16" ht="12.75" customHeight="1" thickBot="1" x14ac:dyDescent="0.25">
      <c r="A51" s="14" t="str">
        <f t="shared" si="6"/>
        <v> BBS 114 </v>
      </c>
      <c r="B51" s="10" t="str">
        <f t="shared" si="7"/>
        <v>I</v>
      </c>
      <c r="C51" s="14">
        <f t="shared" si="8"/>
        <v>50285.463000000003</v>
      </c>
      <c r="D51" s="9" t="str">
        <f t="shared" si="9"/>
        <v>vis</v>
      </c>
      <c r="E51" s="53">
        <f>VLOOKUP(C51,Active!C$21:E$972,3,FALSE)</f>
        <v>5793.8866258743456</v>
      </c>
      <c r="F51" s="10" t="s">
        <v>69</v>
      </c>
      <c r="G51" s="9" t="str">
        <f t="shared" si="10"/>
        <v>50285.463</v>
      </c>
      <c r="H51" s="14">
        <f t="shared" si="11"/>
        <v>-1103</v>
      </c>
      <c r="I51" s="54" t="s">
        <v>159</v>
      </c>
      <c r="J51" s="55" t="s">
        <v>160</v>
      </c>
      <c r="K51" s="54">
        <v>-1103</v>
      </c>
      <c r="L51" s="54" t="s">
        <v>84</v>
      </c>
      <c r="M51" s="55" t="s">
        <v>161</v>
      </c>
      <c r="N51" s="55" t="s">
        <v>162</v>
      </c>
      <c r="O51" s="56" t="s">
        <v>163</v>
      </c>
      <c r="P51" s="56" t="s">
        <v>164</v>
      </c>
    </row>
    <row r="52" spans="1:16" ht="12.75" customHeight="1" thickBot="1" x14ac:dyDescent="0.25">
      <c r="A52" s="14" t="str">
        <f t="shared" si="6"/>
        <v> BBS 114 </v>
      </c>
      <c r="B52" s="10" t="str">
        <f t="shared" si="7"/>
        <v>I</v>
      </c>
      <c r="C52" s="14">
        <f t="shared" si="8"/>
        <v>50462.281000000003</v>
      </c>
      <c r="D52" s="9" t="str">
        <f t="shared" si="9"/>
        <v>vis</v>
      </c>
      <c r="E52" s="53">
        <f>VLOOKUP(C52,Active!C$21:E$972,3,FALSE)</f>
        <v>5881.8835801360146</v>
      </c>
      <c r="F52" s="10" t="s">
        <v>69</v>
      </c>
      <c r="G52" s="9" t="str">
        <f t="shared" si="10"/>
        <v>50462.281</v>
      </c>
      <c r="H52" s="14">
        <f t="shared" si="11"/>
        <v>-1015</v>
      </c>
      <c r="I52" s="54" t="s">
        <v>165</v>
      </c>
      <c r="J52" s="55" t="s">
        <v>166</v>
      </c>
      <c r="K52" s="54">
        <v>-1015</v>
      </c>
      <c r="L52" s="54" t="s">
        <v>154</v>
      </c>
      <c r="M52" s="55" t="s">
        <v>161</v>
      </c>
      <c r="N52" s="55" t="s">
        <v>162</v>
      </c>
      <c r="O52" s="56" t="s">
        <v>122</v>
      </c>
      <c r="P52" s="56" t="s">
        <v>164</v>
      </c>
    </row>
    <row r="53" spans="1:16" ht="12.75" customHeight="1" thickBot="1" x14ac:dyDescent="0.25">
      <c r="A53" s="14" t="str">
        <f t="shared" si="6"/>
        <v> BBS 114 </v>
      </c>
      <c r="B53" s="10" t="str">
        <f t="shared" si="7"/>
        <v>I</v>
      </c>
      <c r="C53" s="14">
        <f t="shared" si="8"/>
        <v>50466.301200000002</v>
      </c>
      <c r="D53" s="9" t="str">
        <f t="shared" si="9"/>
        <v>vis</v>
      </c>
      <c r="E53" s="53">
        <f>VLOOKUP(C53,Active!C$21:E$972,3,FALSE)</f>
        <v>5883.884311710417</v>
      </c>
      <c r="F53" s="10" t="s">
        <v>69</v>
      </c>
      <c r="G53" s="9" t="str">
        <f t="shared" si="10"/>
        <v>50466.3012</v>
      </c>
      <c r="H53" s="14">
        <f t="shared" si="11"/>
        <v>-1013</v>
      </c>
      <c r="I53" s="54" t="s">
        <v>167</v>
      </c>
      <c r="J53" s="55" t="s">
        <v>168</v>
      </c>
      <c r="K53" s="54">
        <v>-1013</v>
      </c>
      <c r="L53" s="54" t="s">
        <v>169</v>
      </c>
      <c r="M53" s="55" t="s">
        <v>161</v>
      </c>
      <c r="N53" s="55" t="s">
        <v>162</v>
      </c>
      <c r="O53" s="56" t="s">
        <v>170</v>
      </c>
      <c r="P53" s="56" t="s">
        <v>164</v>
      </c>
    </row>
    <row r="54" spans="1:16" ht="12.75" customHeight="1" thickBot="1" x14ac:dyDescent="0.25">
      <c r="A54" s="14" t="str">
        <f t="shared" si="6"/>
        <v> BBS 116 </v>
      </c>
      <c r="B54" s="10" t="str">
        <f t="shared" si="7"/>
        <v>I</v>
      </c>
      <c r="C54" s="14">
        <f t="shared" si="8"/>
        <v>50701.404000000002</v>
      </c>
      <c r="D54" s="9" t="str">
        <f t="shared" si="9"/>
        <v>vis</v>
      </c>
      <c r="E54" s="53">
        <f>VLOOKUP(C54,Active!C$21:E$972,3,FALSE)</f>
        <v>6000.8878426766678</v>
      </c>
      <c r="F54" s="10" t="s">
        <v>69</v>
      </c>
      <c r="G54" s="9" t="str">
        <f t="shared" si="10"/>
        <v>50701.404</v>
      </c>
      <c r="H54" s="14">
        <f t="shared" si="11"/>
        <v>-896</v>
      </c>
      <c r="I54" s="54" t="s">
        <v>171</v>
      </c>
      <c r="J54" s="55" t="s">
        <v>172</v>
      </c>
      <c r="K54" s="54">
        <v>-896</v>
      </c>
      <c r="L54" s="54" t="s">
        <v>173</v>
      </c>
      <c r="M54" s="55" t="s">
        <v>121</v>
      </c>
      <c r="N54" s="55"/>
      <c r="O54" s="56" t="s">
        <v>174</v>
      </c>
      <c r="P54" s="56" t="s">
        <v>175</v>
      </c>
    </row>
    <row r="55" spans="1:16" ht="12.75" customHeight="1" thickBot="1" x14ac:dyDescent="0.25">
      <c r="A55" s="14" t="str">
        <f t="shared" si="6"/>
        <v> BBS 116 </v>
      </c>
      <c r="B55" s="10" t="str">
        <f t="shared" si="7"/>
        <v>I</v>
      </c>
      <c r="C55" s="14">
        <f t="shared" si="8"/>
        <v>50703.409</v>
      </c>
      <c r="D55" s="9" t="str">
        <f t="shared" si="9"/>
        <v>vis</v>
      </c>
      <c r="E55" s="53">
        <f>VLOOKUP(C55,Active!C$21:E$972,3,FALSE)</f>
        <v>6001.8856703485926</v>
      </c>
      <c r="F55" s="10" t="s">
        <v>69</v>
      </c>
      <c r="G55" s="9" t="str">
        <f t="shared" si="10"/>
        <v>50703.409</v>
      </c>
      <c r="H55" s="14">
        <f t="shared" si="11"/>
        <v>-895</v>
      </c>
      <c r="I55" s="54" t="s">
        <v>176</v>
      </c>
      <c r="J55" s="55" t="s">
        <v>177</v>
      </c>
      <c r="K55" s="54">
        <v>-895</v>
      </c>
      <c r="L55" s="54" t="s">
        <v>178</v>
      </c>
      <c r="M55" s="55" t="s">
        <v>121</v>
      </c>
      <c r="N55" s="55"/>
      <c r="O55" s="56" t="s">
        <v>174</v>
      </c>
      <c r="P55" s="56" t="s">
        <v>175</v>
      </c>
    </row>
    <row r="56" spans="1:16" ht="12.75" customHeight="1" thickBot="1" x14ac:dyDescent="0.25">
      <c r="A56" s="14" t="str">
        <f t="shared" si="6"/>
        <v> BBS 116 </v>
      </c>
      <c r="B56" s="10" t="str">
        <f t="shared" si="7"/>
        <v>I</v>
      </c>
      <c r="C56" s="14">
        <f t="shared" si="8"/>
        <v>50719.478199999998</v>
      </c>
      <c r="D56" s="9" t="str">
        <f t="shared" si="9"/>
        <v>vis</v>
      </c>
      <c r="E56" s="53">
        <f>VLOOKUP(C56,Active!C$21:E$972,3,FALSE)</f>
        <v>6009.8828236781264</v>
      </c>
      <c r="F56" s="10" t="s">
        <v>69</v>
      </c>
      <c r="G56" s="9" t="str">
        <f t="shared" si="10"/>
        <v>50719.4782</v>
      </c>
      <c r="H56" s="14">
        <f t="shared" si="11"/>
        <v>-887</v>
      </c>
      <c r="I56" s="54" t="s">
        <v>179</v>
      </c>
      <c r="J56" s="55" t="s">
        <v>180</v>
      </c>
      <c r="K56" s="54">
        <v>-887</v>
      </c>
      <c r="L56" s="54" t="s">
        <v>181</v>
      </c>
      <c r="M56" s="55" t="s">
        <v>161</v>
      </c>
      <c r="N56" s="55" t="s">
        <v>162</v>
      </c>
      <c r="O56" s="56" t="s">
        <v>122</v>
      </c>
      <c r="P56" s="56" t="s">
        <v>175</v>
      </c>
    </row>
    <row r="57" spans="1:16" ht="12.75" customHeight="1" thickBot="1" x14ac:dyDescent="0.25">
      <c r="A57" s="14" t="str">
        <f t="shared" si="6"/>
        <v> BBS 117 </v>
      </c>
      <c r="B57" s="10" t="str">
        <f t="shared" si="7"/>
        <v>I</v>
      </c>
      <c r="C57" s="14">
        <f t="shared" si="8"/>
        <v>50721.489000000001</v>
      </c>
      <c r="D57" s="9" t="str">
        <f t="shared" si="9"/>
        <v>vis</v>
      </c>
      <c r="E57" s="53">
        <f>VLOOKUP(C57,Active!C$21:E$972,3,FALSE)</f>
        <v>6010.8835378340927</v>
      </c>
      <c r="F57" s="10" t="s">
        <v>69</v>
      </c>
      <c r="G57" s="9" t="str">
        <f t="shared" si="10"/>
        <v>50721.489</v>
      </c>
      <c r="H57" s="14">
        <f t="shared" si="11"/>
        <v>-886</v>
      </c>
      <c r="I57" s="54" t="s">
        <v>182</v>
      </c>
      <c r="J57" s="55" t="s">
        <v>183</v>
      </c>
      <c r="K57" s="54">
        <v>-886</v>
      </c>
      <c r="L57" s="54" t="s">
        <v>184</v>
      </c>
      <c r="M57" s="55" t="s">
        <v>161</v>
      </c>
      <c r="N57" s="55" t="s">
        <v>162</v>
      </c>
      <c r="O57" s="56" t="s">
        <v>163</v>
      </c>
      <c r="P57" s="56" t="s">
        <v>185</v>
      </c>
    </row>
    <row r="58" spans="1:16" ht="12.75" customHeight="1" thickBot="1" x14ac:dyDescent="0.25">
      <c r="A58" s="14" t="str">
        <f t="shared" si="6"/>
        <v> BBS 123 </v>
      </c>
      <c r="B58" s="10" t="str">
        <f t="shared" si="7"/>
        <v>I</v>
      </c>
      <c r="C58" s="14">
        <f t="shared" si="8"/>
        <v>51551.353000000003</v>
      </c>
      <c r="D58" s="9" t="str">
        <f t="shared" si="9"/>
        <v>vis</v>
      </c>
      <c r="E58" s="53">
        <f>VLOOKUP(C58,Active!C$21:E$972,3,FALSE)</f>
        <v>6423.8816740612101</v>
      </c>
      <c r="F58" s="10" t="s">
        <v>69</v>
      </c>
      <c r="G58" s="9" t="str">
        <f t="shared" si="10"/>
        <v>51551.353</v>
      </c>
      <c r="H58" s="14">
        <f t="shared" si="11"/>
        <v>-473</v>
      </c>
      <c r="I58" s="54" t="s">
        <v>191</v>
      </c>
      <c r="J58" s="55" t="s">
        <v>192</v>
      </c>
      <c r="K58" s="54">
        <v>-473</v>
      </c>
      <c r="L58" s="54" t="s">
        <v>142</v>
      </c>
      <c r="M58" s="55" t="s">
        <v>161</v>
      </c>
      <c r="N58" s="55" t="s">
        <v>162</v>
      </c>
      <c r="O58" s="56" t="s">
        <v>163</v>
      </c>
      <c r="P58" s="56" t="s">
        <v>193</v>
      </c>
    </row>
    <row r="59" spans="1:16" ht="12.75" customHeight="1" thickBot="1" x14ac:dyDescent="0.25">
      <c r="A59" s="14" t="str">
        <f t="shared" si="6"/>
        <v>BAVM 193 </v>
      </c>
      <c r="B59" s="10" t="str">
        <f t="shared" si="7"/>
        <v>I</v>
      </c>
      <c r="C59" s="14">
        <f t="shared" si="8"/>
        <v>54360.395100000002</v>
      </c>
      <c r="D59" s="9" t="str">
        <f t="shared" si="9"/>
        <v>vis</v>
      </c>
      <c r="E59" s="53">
        <f>VLOOKUP(C59,Active!C$21:E$972,3,FALSE)</f>
        <v>7821.8567059742763</v>
      </c>
      <c r="F59" s="10" t="s">
        <v>69</v>
      </c>
      <c r="G59" s="9" t="str">
        <f t="shared" si="10"/>
        <v>54360.3951</v>
      </c>
      <c r="H59" s="14">
        <f t="shared" si="11"/>
        <v>925</v>
      </c>
      <c r="I59" s="54" t="s">
        <v>233</v>
      </c>
      <c r="J59" s="55" t="s">
        <v>234</v>
      </c>
      <c r="K59" s="54" t="s">
        <v>235</v>
      </c>
      <c r="L59" s="54" t="s">
        <v>236</v>
      </c>
      <c r="M59" s="55" t="s">
        <v>197</v>
      </c>
      <c r="N59" s="55">
        <v>0</v>
      </c>
      <c r="O59" s="56" t="s">
        <v>237</v>
      </c>
      <c r="P59" s="57" t="s">
        <v>238</v>
      </c>
    </row>
    <row r="60" spans="1:16" ht="12.75" customHeight="1" thickBot="1" x14ac:dyDescent="0.25">
      <c r="A60" s="14" t="str">
        <f t="shared" si="6"/>
        <v>BAVM 193 </v>
      </c>
      <c r="B60" s="10" t="str">
        <f t="shared" si="7"/>
        <v>I</v>
      </c>
      <c r="C60" s="14">
        <f t="shared" si="8"/>
        <v>54366.425900000002</v>
      </c>
      <c r="D60" s="9" t="str">
        <f t="shared" si="9"/>
        <v>vis</v>
      </c>
      <c r="E60" s="53">
        <f>VLOOKUP(C60,Active!C$21:E$972,3,FALSE)</f>
        <v>7824.8580521707117</v>
      </c>
      <c r="F60" s="10" t="s">
        <v>69</v>
      </c>
      <c r="G60" s="9" t="str">
        <f t="shared" si="10"/>
        <v>54366.4259</v>
      </c>
      <c r="H60" s="14">
        <f t="shared" si="11"/>
        <v>928</v>
      </c>
      <c r="I60" s="54" t="s">
        <v>239</v>
      </c>
      <c r="J60" s="55" t="s">
        <v>240</v>
      </c>
      <c r="K60" s="54">
        <v>928</v>
      </c>
      <c r="L60" s="54" t="s">
        <v>241</v>
      </c>
      <c r="M60" s="55" t="s">
        <v>197</v>
      </c>
      <c r="N60" s="55">
        <v>0</v>
      </c>
      <c r="O60" s="56" t="s">
        <v>237</v>
      </c>
      <c r="P60" s="57" t="s">
        <v>238</v>
      </c>
    </row>
    <row r="61" spans="1:16" ht="12.75" customHeight="1" thickBot="1" x14ac:dyDescent="0.25">
      <c r="A61" s="14" t="str">
        <f t="shared" si="6"/>
        <v>OEJV 0094 </v>
      </c>
      <c r="B61" s="10" t="str">
        <f t="shared" si="7"/>
        <v>I</v>
      </c>
      <c r="C61" s="14">
        <f t="shared" si="8"/>
        <v>54384.508500000004</v>
      </c>
      <c r="D61" s="9" t="str">
        <f t="shared" si="9"/>
        <v>vis</v>
      </c>
      <c r="E61" s="53">
        <f>VLOOKUP(C61,Active!C$21:E$972,3,FALSE)</f>
        <v>7833.8572135973327</v>
      </c>
      <c r="F61" s="10" t="s">
        <v>69</v>
      </c>
      <c r="G61" s="9" t="str">
        <f t="shared" si="10"/>
        <v>54384.5085</v>
      </c>
      <c r="H61" s="14">
        <f t="shared" si="11"/>
        <v>937</v>
      </c>
      <c r="I61" s="54" t="s">
        <v>242</v>
      </c>
      <c r="J61" s="55" t="s">
        <v>243</v>
      </c>
      <c r="K61" s="54">
        <v>937</v>
      </c>
      <c r="L61" s="54" t="s">
        <v>244</v>
      </c>
      <c r="M61" s="55" t="s">
        <v>197</v>
      </c>
      <c r="N61" s="55" t="s">
        <v>230</v>
      </c>
      <c r="O61" s="56" t="s">
        <v>226</v>
      </c>
      <c r="P61" s="57" t="s">
        <v>245</v>
      </c>
    </row>
    <row r="62" spans="1:16" ht="12.75" customHeight="1" thickBot="1" x14ac:dyDescent="0.25">
      <c r="A62" s="14" t="str">
        <f t="shared" si="6"/>
        <v>OEJV 0094 </v>
      </c>
      <c r="B62" s="10" t="str">
        <f t="shared" si="7"/>
        <v>I</v>
      </c>
      <c r="C62" s="14">
        <f t="shared" si="8"/>
        <v>54384.508900000001</v>
      </c>
      <c r="D62" s="9" t="str">
        <f t="shared" si="9"/>
        <v>vis</v>
      </c>
      <c r="E62" s="53">
        <f>VLOOKUP(C62,Active!C$21:E$972,3,FALSE)</f>
        <v>7833.8574126651956</v>
      </c>
      <c r="F62" s="10" t="s">
        <v>69</v>
      </c>
      <c r="G62" s="9" t="str">
        <f t="shared" si="10"/>
        <v>54384.5089</v>
      </c>
      <c r="H62" s="14">
        <f t="shared" si="11"/>
        <v>937</v>
      </c>
      <c r="I62" s="54" t="s">
        <v>246</v>
      </c>
      <c r="J62" s="55" t="s">
        <v>243</v>
      </c>
      <c r="K62" s="54">
        <v>937</v>
      </c>
      <c r="L62" s="54" t="s">
        <v>247</v>
      </c>
      <c r="M62" s="55" t="s">
        <v>197</v>
      </c>
      <c r="N62" s="55" t="s">
        <v>32</v>
      </c>
      <c r="O62" s="56" t="s">
        <v>226</v>
      </c>
      <c r="P62" s="57" t="s">
        <v>245</v>
      </c>
    </row>
    <row r="63" spans="1:16" ht="12.75" customHeight="1" thickBot="1" x14ac:dyDescent="0.25">
      <c r="A63" s="14" t="str">
        <f t="shared" si="6"/>
        <v>OEJV 0137 </v>
      </c>
      <c r="B63" s="10" t="str">
        <f t="shared" si="7"/>
        <v>I</v>
      </c>
      <c r="C63" s="14">
        <f t="shared" si="8"/>
        <v>55481.617700000003</v>
      </c>
      <c r="D63" s="9" t="str">
        <f t="shared" si="9"/>
        <v>vis</v>
      </c>
      <c r="E63" s="53">
        <f>VLOOKUP(C63,Active!C$21:E$972,3,FALSE)</f>
        <v>8379.855178128415</v>
      </c>
      <c r="F63" s="10" t="s">
        <v>69</v>
      </c>
      <c r="G63" s="9" t="str">
        <f t="shared" si="10"/>
        <v>55481.6177</v>
      </c>
      <c r="H63" s="14">
        <f t="shared" si="11"/>
        <v>1483</v>
      </c>
      <c r="I63" s="54" t="s">
        <v>257</v>
      </c>
      <c r="J63" s="55" t="s">
        <v>258</v>
      </c>
      <c r="K63" s="54">
        <v>1483</v>
      </c>
      <c r="L63" s="54" t="s">
        <v>259</v>
      </c>
      <c r="M63" s="55" t="s">
        <v>197</v>
      </c>
      <c r="N63" s="55" t="s">
        <v>32</v>
      </c>
      <c r="O63" s="56" t="s">
        <v>226</v>
      </c>
      <c r="P63" s="57" t="s">
        <v>260</v>
      </c>
    </row>
    <row r="64" spans="1:16" ht="12.75" customHeight="1" thickBot="1" x14ac:dyDescent="0.25">
      <c r="A64" s="14" t="str">
        <f t="shared" si="6"/>
        <v>OEJV 0137 </v>
      </c>
      <c r="B64" s="10" t="str">
        <f t="shared" si="7"/>
        <v>I</v>
      </c>
      <c r="C64" s="14">
        <f t="shared" si="8"/>
        <v>55481.618000000002</v>
      </c>
      <c r="D64" s="9" t="str">
        <f t="shared" si="9"/>
        <v>vis</v>
      </c>
      <c r="E64" s="53">
        <f>VLOOKUP(C64,Active!C$21:E$972,3,FALSE)</f>
        <v>8379.8553274293135</v>
      </c>
      <c r="F64" s="10" t="s">
        <v>69</v>
      </c>
      <c r="G64" s="9" t="str">
        <f t="shared" si="10"/>
        <v>55481.6180</v>
      </c>
      <c r="H64" s="14">
        <f t="shared" si="11"/>
        <v>1483</v>
      </c>
      <c r="I64" s="54" t="s">
        <v>261</v>
      </c>
      <c r="J64" s="55" t="s">
        <v>258</v>
      </c>
      <c r="K64" s="54">
        <v>1483</v>
      </c>
      <c r="L64" s="54" t="s">
        <v>262</v>
      </c>
      <c r="M64" s="55" t="s">
        <v>197</v>
      </c>
      <c r="N64" s="55" t="s">
        <v>69</v>
      </c>
      <c r="O64" s="56" t="s">
        <v>226</v>
      </c>
      <c r="P64" s="57" t="s">
        <v>260</v>
      </c>
    </row>
    <row r="65" spans="1:16" ht="12.75" customHeight="1" thickBot="1" x14ac:dyDescent="0.25">
      <c r="A65" s="14" t="str">
        <f t="shared" si="6"/>
        <v>OEJV 0137 </v>
      </c>
      <c r="B65" s="10" t="str">
        <f t="shared" si="7"/>
        <v>I</v>
      </c>
      <c r="C65" s="14">
        <f t="shared" si="8"/>
        <v>55481.6181</v>
      </c>
      <c r="D65" s="9" t="str">
        <f t="shared" si="9"/>
        <v>vis</v>
      </c>
      <c r="E65" s="53">
        <f>VLOOKUP(C65,Active!C$21:E$972,3,FALSE)</f>
        <v>8379.8553771962779</v>
      </c>
      <c r="F65" s="10" t="s">
        <v>69</v>
      </c>
      <c r="G65" s="9" t="str">
        <f t="shared" si="10"/>
        <v>55481.6181</v>
      </c>
      <c r="H65" s="14">
        <f t="shared" si="11"/>
        <v>1483</v>
      </c>
      <c r="I65" s="54" t="s">
        <v>263</v>
      </c>
      <c r="J65" s="55" t="s">
        <v>264</v>
      </c>
      <c r="K65" s="54">
        <v>1483</v>
      </c>
      <c r="L65" s="54" t="s">
        <v>265</v>
      </c>
      <c r="M65" s="55" t="s">
        <v>197</v>
      </c>
      <c r="N65" s="55" t="s">
        <v>230</v>
      </c>
      <c r="O65" s="56" t="s">
        <v>226</v>
      </c>
      <c r="P65" s="57" t="s">
        <v>260</v>
      </c>
    </row>
    <row r="66" spans="1:16" x14ac:dyDescent="0.2">
      <c r="B66" s="10"/>
      <c r="F66" s="10"/>
    </row>
    <row r="67" spans="1:16" x14ac:dyDescent="0.2">
      <c r="B67" s="10"/>
      <c r="F67" s="10"/>
    </row>
    <row r="68" spans="1:16" x14ac:dyDescent="0.2">
      <c r="B68" s="10"/>
      <c r="F68" s="10"/>
    </row>
    <row r="69" spans="1:16" x14ac:dyDescent="0.2">
      <c r="B69" s="10"/>
      <c r="F69" s="10"/>
    </row>
    <row r="70" spans="1:16" x14ac:dyDescent="0.2">
      <c r="B70" s="10"/>
      <c r="F70" s="10"/>
    </row>
    <row r="71" spans="1:16" x14ac:dyDescent="0.2">
      <c r="B71" s="10"/>
      <c r="F71" s="10"/>
    </row>
    <row r="72" spans="1:16" x14ac:dyDescent="0.2">
      <c r="B72" s="10"/>
      <c r="F72" s="10"/>
    </row>
    <row r="73" spans="1:16" x14ac:dyDescent="0.2">
      <c r="B73" s="10"/>
      <c r="F73" s="10"/>
    </row>
    <row r="74" spans="1:16" x14ac:dyDescent="0.2">
      <c r="B74" s="10"/>
      <c r="F74" s="10"/>
    </row>
    <row r="75" spans="1:16" x14ac:dyDescent="0.2">
      <c r="B75" s="10"/>
      <c r="F75" s="10"/>
    </row>
    <row r="76" spans="1:16" x14ac:dyDescent="0.2">
      <c r="B76" s="10"/>
      <c r="F76" s="10"/>
    </row>
    <row r="77" spans="1:16" x14ac:dyDescent="0.2">
      <c r="B77" s="10"/>
      <c r="F77" s="10"/>
    </row>
    <row r="78" spans="1:16" x14ac:dyDescent="0.2">
      <c r="B78" s="10"/>
      <c r="F78" s="10"/>
    </row>
    <row r="79" spans="1:16" x14ac:dyDescent="0.2">
      <c r="B79" s="10"/>
      <c r="F79" s="10"/>
    </row>
    <row r="80" spans="1:16" x14ac:dyDescent="0.2">
      <c r="B80" s="10"/>
      <c r="F80" s="10"/>
    </row>
    <row r="81" spans="2:6" x14ac:dyDescent="0.2">
      <c r="B81" s="10"/>
      <c r="F81" s="10"/>
    </row>
    <row r="82" spans="2:6" x14ac:dyDescent="0.2">
      <c r="B82" s="10"/>
      <c r="F82" s="10"/>
    </row>
    <row r="83" spans="2:6" x14ac:dyDescent="0.2">
      <c r="B83" s="10"/>
      <c r="F83" s="10"/>
    </row>
    <row r="84" spans="2:6" x14ac:dyDescent="0.2">
      <c r="B84" s="10"/>
      <c r="F84" s="10"/>
    </row>
    <row r="85" spans="2:6" x14ac:dyDescent="0.2">
      <c r="B85" s="10"/>
      <c r="F85" s="10"/>
    </row>
    <row r="86" spans="2:6" x14ac:dyDescent="0.2">
      <c r="B86" s="10"/>
      <c r="F86" s="10"/>
    </row>
    <row r="87" spans="2:6" x14ac:dyDescent="0.2">
      <c r="B87" s="10"/>
      <c r="F87" s="10"/>
    </row>
    <row r="88" spans="2:6" x14ac:dyDescent="0.2">
      <c r="B88" s="10"/>
      <c r="F88" s="10"/>
    </row>
    <row r="89" spans="2:6" x14ac:dyDescent="0.2">
      <c r="B89" s="10"/>
      <c r="F89" s="10"/>
    </row>
    <row r="90" spans="2:6" x14ac:dyDescent="0.2">
      <c r="B90" s="10"/>
      <c r="F90" s="10"/>
    </row>
    <row r="91" spans="2:6" x14ac:dyDescent="0.2">
      <c r="B91" s="10"/>
      <c r="F91" s="10"/>
    </row>
    <row r="92" spans="2:6" x14ac:dyDescent="0.2">
      <c r="B92" s="10"/>
      <c r="F92" s="10"/>
    </row>
    <row r="93" spans="2:6" x14ac:dyDescent="0.2">
      <c r="B93" s="10"/>
      <c r="F93" s="10"/>
    </row>
    <row r="94" spans="2:6" x14ac:dyDescent="0.2">
      <c r="B94" s="10"/>
      <c r="F94" s="10"/>
    </row>
    <row r="95" spans="2:6" x14ac:dyDescent="0.2">
      <c r="B95" s="10"/>
      <c r="F95" s="10"/>
    </row>
    <row r="96" spans="2:6" x14ac:dyDescent="0.2">
      <c r="B96" s="10"/>
      <c r="F96" s="10"/>
    </row>
    <row r="97" spans="2:6" x14ac:dyDescent="0.2">
      <c r="B97" s="10"/>
      <c r="F97" s="10"/>
    </row>
    <row r="98" spans="2:6" x14ac:dyDescent="0.2">
      <c r="B98" s="10"/>
      <c r="F98" s="10"/>
    </row>
    <row r="99" spans="2:6" x14ac:dyDescent="0.2">
      <c r="B99" s="10"/>
      <c r="F99" s="10"/>
    </row>
    <row r="100" spans="2:6" x14ac:dyDescent="0.2">
      <c r="B100" s="10"/>
      <c r="F100" s="10"/>
    </row>
    <row r="101" spans="2:6" x14ac:dyDescent="0.2">
      <c r="B101" s="10"/>
      <c r="F101" s="10"/>
    </row>
    <row r="102" spans="2:6" x14ac:dyDescent="0.2">
      <c r="B102" s="10"/>
      <c r="F102" s="10"/>
    </row>
    <row r="103" spans="2:6" x14ac:dyDescent="0.2">
      <c r="B103" s="10"/>
      <c r="F103" s="10"/>
    </row>
    <row r="104" spans="2:6" x14ac:dyDescent="0.2">
      <c r="B104" s="10"/>
      <c r="F104" s="10"/>
    </row>
    <row r="105" spans="2:6" x14ac:dyDescent="0.2">
      <c r="B105" s="10"/>
      <c r="F105" s="10"/>
    </row>
    <row r="106" spans="2:6" x14ac:dyDescent="0.2">
      <c r="B106" s="10"/>
      <c r="F106" s="10"/>
    </row>
    <row r="107" spans="2:6" x14ac:dyDescent="0.2">
      <c r="B107" s="10"/>
      <c r="F107" s="10"/>
    </row>
    <row r="108" spans="2:6" x14ac:dyDescent="0.2">
      <c r="B108" s="10"/>
      <c r="F108" s="10"/>
    </row>
    <row r="109" spans="2:6" x14ac:dyDescent="0.2">
      <c r="B109" s="10"/>
      <c r="F109" s="10"/>
    </row>
    <row r="110" spans="2:6" x14ac:dyDescent="0.2">
      <c r="B110" s="10"/>
      <c r="F110" s="10"/>
    </row>
    <row r="111" spans="2:6" x14ac:dyDescent="0.2">
      <c r="B111" s="10"/>
      <c r="F111" s="10"/>
    </row>
    <row r="112" spans="2:6" x14ac:dyDescent="0.2">
      <c r="B112" s="10"/>
      <c r="F112" s="10"/>
    </row>
    <row r="113" spans="2:6" x14ac:dyDescent="0.2">
      <c r="B113" s="10"/>
      <c r="F113" s="10"/>
    </row>
    <row r="114" spans="2:6" x14ac:dyDescent="0.2">
      <c r="B114" s="10"/>
      <c r="F114" s="10"/>
    </row>
    <row r="115" spans="2:6" x14ac:dyDescent="0.2">
      <c r="B115" s="10"/>
      <c r="F115" s="10"/>
    </row>
    <row r="116" spans="2:6" x14ac:dyDescent="0.2">
      <c r="B116" s="10"/>
      <c r="F116" s="10"/>
    </row>
    <row r="117" spans="2:6" x14ac:dyDescent="0.2">
      <c r="B117" s="10"/>
      <c r="F117" s="10"/>
    </row>
    <row r="118" spans="2:6" x14ac:dyDescent="0.2">
      <c r="B118" s="10"/>
      <c r="F118" s="10"/>
    </row>
    <row r="119" spans="2:6" x14ac:dyDescent="0.2">
      <c r="B119" s="10"/>
      <c r="F119" s="10"/>
    </row>
    <row r="120" spans="2:6" x14ac:dyDescent="0.2">
      <c r="B120" s="10"/>
      <c r="F120" s="10"/>
    </row>
    <row r="121" spans="2:6" x14ac:dyDescent="0.2">
      <c r="B121" s="10"/>
      <c r="F121" s="10"/>
    </row>
    <row r="122" spans="2:6" x14ac:dyDescent="0.2">
      <c r="B122" s="10"/>
      <c r="F122" s="10"/>
    </row>
    <row r="123" spans="2:6" x14ac:dyDescent="0.2">
      <c r="B123" s="10"/>
      <c r="F123" s="10"/>
    </row>
    <row r="124" spans="2:6" x14ac:dyDescent="0.2">
      <c r="B124" s="10"/>
      <c r="F124" s="10"/>
    </row>
    <row r="125" spans="2:6" x14ac:dyDescent="0.2">
      <c r="B125" s="10"/>
      <c r="F125" s="10"/>
    </row>
    <row r="126" spans="2:6" x14ac:dyDescent="0.2">
      <c r="B126" s="10"/>
      <c r="F126" s="10"/>
    </row>
    <row r="127" spans="2:6" x14ac:dyDescent="0.2">
      <c r="B127" s="10"/>
      <c r="F127" s="10"/>
    </row>
    <row r="128" spans="2:6" x14ac:dyDescent="0.2">
      <c r="B128" s="10"/>
      <c r="F128" s="10"/>
    </row>
    <row r="129" spans="2:6" x14ac:dyDescent="0.2">
      <c r="B129" s="10"/>
      <c r="F129" s="10"/>
    </row>
    <row r="130" spans="2:6" x14ac:dyDescent="0.2">
      <c r="B130" s="10"/>
      <c r="F130" s="10"/>
    </row>
    <row r="131" spans="2:6" x14ac:dyDescent="0.2">
      <c r="B131" s="10"/>
      <c r="F131" s="10"/>
    </row>
    <row r="132" spans="2:6" x14ac:dyDescent="0.2">
      <c r="B132" s="10"/>
      <c r="F132" s="10"/>
    </row>
    <row r="133" spans="2:6" x14ac:dyDescent="0.2">
      <c r="B133" s="10"/>
      <c r="F133" s="10"/>
    </row>
    <row r="134" spans="2:6" x14ac:dyDescent="0.2">
      <c r="B134" s="10"/>
      <c r="F134" s="10"/>
    </row>
    <row r="135" spans="2:6" x14ac:dyDescent="0.2">
      <c r="B135" s="10"/>
      <c r="F135" s="10"/>
    </row>
    <row r="136" spans="2:6" x14ac:dyDescent="0.2">
      <c r="B136" s="10"/>
      <c r="F136" s="10"/>
    </row>
    <row r="137" spans="2:6" x14ac:dyDescent="0.2">
      <c r="B137" s="10"/>
      <c r="F137" s="10"/>
    </row>
    <row r="138" spans="2:6" x14ac:dyDescent="0.2">
      <c r="B138" s="10"/>
      <c r="F138" s="10"/>
    </row>
    <row r="139" spans="2:6" x14ac:dyDescent="0.2">
      <c r="B139" s="10"/>
      <c r="F139" s="10"/>
    </row>
    <row r="140" spans="2:6" x14ac:dyDescent="0.2">
      <c r="B140" s="10"/>
      <c r="F140" s="10"/>
    </row>
    <row r="141" spans="2:6" x14ac:dyDescent="0.2">
      <c r="B141" s="10"/>
      <c r="F141" s="10"/>
    </row>
    <row r="142" spans="2:6" x14ac:dyDescent="0.2">
      <c r="B142" s="10"/>
      <c r="F142" s="10"/>
    </row>
    <row r="143" spans="2:6" x14ac:dyDescent="0.2">
      <c r="B143" s="10"/>
      <c r="F143" s="10"/>
    </row>
    <row r="144" spans="2:6" x14ac:dyDescent="0.2">
      <c r="B144" s="10"/>
      <c r="F144" s="10"/>
    </row>
    <row r="145" spans="2:6" x14ac:dyDescent="0.2">
      <c r="B145" s="10"/>
      <c r="F145" s="10"/>
    </row>
    <row r="146" spans="2:6" x14ac:dyDescent="0.2">
      <c r="B146" s="10"/>
      <c r="F146" s="10"/>
    </row>
    <row r="147" spans="2:6" x14ac:dyDescent="0.2">
      <c r="B147" s="10"/>
      <c r="F147" s="10"/>
    </row>
    <row r="148" spans="2:6" x14ac:dyDescent="0.2">
      <c r="B148" s="10"/>
      <c r="F148" s="10"/>
    </row>
    <row r="149" spans="2:6" x14ac:dyDescent="0.2">
      <c r="B149" s="10"/>
      <c r="F149" s="10"/>
    </row>
    <row r="150" spans="2:6" x14ac:dyDescent="0.2">
      <c r="B150" s="10"/>
      <c r="F150" s="10"/>
    </row>
    <row r="151" spans="2:6" x14ac:dyDescent="0.2">
      <c r="B151" s="10"/>
      <c r="F151" s="10"/>
    </row>
    <row r="152" spans="2:6" x14ac:dyDescent="0.2">
      <c r="B152" s="10"/>
      <c r="F152" s="10"/>
    </row>
    <row r="153" spans="2:6" x14ac:dyDescent="0.2">
      <c r="B153" s="10"/>
      <c r="F153" s="10"/>
    </row>
    <row r="154" spans="2:6" x14ac:dyDescent="0.2">
      <c r="B154" s="10"/>
      <c r="F154" s="10"/>
    </row>
    <row r="155" spans="2:6" x14ac:dyDescent="0.2">
      <c r="B155" s="10"/>
      <c r="F155" s="10"/>
    </row>
    <row r="156" spans="2:6" x14ac:dyDescent="0.2">
      <c r="B156" s="10"/>
      <c r="F156" s="10"/>
    </row>
    <row r="157" spans="2:6" x14ac:dyDescent="0.2">
      <c r="B157" s="10"/>
      <c r="F157" s="10"/>
    </row>
    <row r="158" spans="2:6" x14ac:dyDescent="0.2">
      <c r="B158" s="10"/>
      <c r="F158" s="10"/>
    </row>
    <row r="159" spans="2:6" x14ac:dyDescent="0.2">
      <c r="B159" s="10"/>
      <c r="F159" s="10"/>
    </row>
    <row r="160" spans="2:6" x14ac:dyDescent="0.2">
      <c r="B160" s="10"/>
      <c r="F160" s="10"/>
    </row>
    <row r="161" spans="2:6" x14ac:dyDescent="0.2">
      <c r="B161" s="10"/>
      <c r="F161" s="10"/>
    </row>
    <row r="162" spans="2:6" x14ac:dyDescent="0.2">
      <c r="B162" s="10"/>
      <c r="F162" s="10"/>
    </row>
    <row r="163" spans="2:6" x14ac:dyDescent="0.2">
      <c r="B163" s="10"/>
      <c r="F163" s="10"/>
    </row>
    <row r="164" spans="2:6" x14ac:dyDescent="0.2">
      <c r="B164" s="10"/>
      <c r="F164" s="10"/>
    </row>
    <row r="165" spans="2:6" x14ac:dyDescent="0.2">
      <c r="B165" s="10"/>
      <c r="F165" s="10"/>
    </row>
    <row r="166" spans="2:6" x14ac:dyDescent="0.2">
      <c r="B166" s="10"/>
      <c r="F166" s="10"/>
    </row>
    <row r="167" spans="2:6" x14ac:dyDescent="0.2">
      <c r="B167" s="10"/>
      <c r="F167" s="10"/>
    </row>
    <row r="168" spans="2:6" x14ac:dyDescent="0.2">
      <c r="B168" s="10"/>
      <c r="F168" s="10"/>
    </row>
    <row r="169" spans="2:6" x14ac:dyDescent="0.2">
      <c r="B169" s="10"/>
      <c r="F169" s="10"/>
    </row>
    <row r="170" spans="2:6" x14ac:dyDescent="0.2">
      <c r="B170" s="10"/>
      <c r="F170" s="10"/>
    </row>
    <row r="171" spans="2:6" x14ac:dyDescent="0.2">
      <c r="B171" s="10"/>
      <c r="F171" s="10"/>
    </row>
    <row r="172" spans="2:6" x14ac:dyDescent="0.2">
      <c r="B172" s="10"/>
      <c r="F172" s="10"/>
    </row>
    <row r="173" spans="2:6" x14ac:dyDescent="0.2">
      <c r="B173" s="10"/>
      <c r="F173" s="10"/>
    </row>
    <row r="174" spans="2:6" x14ac:dyDescent="0.2">
      <c r="B174" s="10"/>
      <c r="F174" s="10"/>
    </row>
    <row r="175" spans="2:6" x14ac:dyDescent="0.2">
      <c r="B175" s="10"/>
      <c r="F175" s="10"/>
    </row>
    <row r="176" spans="2:6" x14ac:dyDescent="0.2">
      <c r="B176" s="10"/>
      <c r="F176" s="10"/>
    </row>
    <row r="177" spans="2:6" x14ac:dyDescent="0.2">
      <c r="B177" s="10"/>
      <c r="F177" s="10"/>
    </row>
    <row r="178" spans="2:6" x14ac:dyDescent="0.2">
      <c r="B178" s="10"/>
      <c r="F178" s="10"/>
    </row>
    <row r="179" spans="2:6" x14ac:dyDescent="0.2">
      <c r="B179" s="10"/>
      <c r="F179" s="10"/>
    </row>
    <row r="180" spans="2:6" x14ac:dyDescent="0.2">
      <c r="B180" s="10"/>
      <c r="F180" s="10"/>
    </row>
    <row r="181" spans="2:6" x14ac:dyDescent="0.2">
      <c r="B181" s="10"/>
      <c r="F181" s="10"/>
    </row>
    <row r="182" spans="2:6" x14ac:dyDescent="0.2">
      <c r="B182" s="10"/>
      <c r="F182" s="10"/>
    </row>
    <row r="183" spans="2:6" x14ac:dyDescent="0.2">
      <c r="B183" s="10"/>
      <c r="F183" s="10"/>
    </row>
    <row r="184" spans="2:6" x14ac:dyDescent="0.2">
      <c r="B184" s="10"/>
      <c r="F184" s="10"/>
    </row>
    <row r="185" spans="2:6" x14ac:dyDescent="0.2">
      <c r="B185" s="10"/>
      <c r="F185" s="10"/>
    </row>
    <row r="186" spans="2:6" x14ac:dyDescent="0.2">
      <c r="B186" s="10"/>
      <c r="F186" s="10"/>
    </row>
    <row r="187" spans="2:6" x14ac:dyDescent="0.2">
      <c r="B187" s="10"/>
      <c r="F187" s="10"/>
    </row>
    <row r="188" spans="2:6" x14ac:dyDescent="0.2">
      <c r="B188" s="10"/>
      <c r="F188" s="10"/>
    </row>
    <row r="189" spans="2:6" x14ac:dyDescent="0.2">
      <c r="B189" s="10"/>
      <c r="F189" s="10"/>
    </row>
    <row r="190" spans="2:6" x14ac:dyDescent="0.2">
      <c r="B190" s="10"/>
      <c r="F190" s="10"/>
    </row>
    <row r="191" spans="2:6" x14ac:dyDescent="0.2">
      <c r="B191" s="10"/>
      <c r="F191" s="10"/>
    </row>
    <row r="192" spans="2:6" x14ac:dyDescent="0.2">
      <c r="B192" s="10"/>
      <c r="F192" s="10"/>
    </row>
    <row r="193" spans="2:6" x14ac:dyDescent="0.2">
      <c r="B193" s="10"/>
      <c r="F193" s="10"/>
    </row>
    <row r="194" spans="2:6" x14ac:dyDescent="0.2">
      <c r="B194" s="10"/>
      <c r="F194" s="10"/>
    </row>
    <row r="195" spans="2:6" x14ac:dyDescent="0.2">
      <c r="B195" s="10"/>
      <c r="F195" s="10"/>
    </row>
    <row r="196" spans="2:6" x14ac:dyDescent="0.2">
      <c r="B196" s="10"/>
      <c r="F196" s="10"/>
    </row>
    <row r="197" spans="2:6" x14ac:dyDescent="0.2">
      <c r="B197" s="10"/>
      <c r="F197" s="10"/>
    </row>
    <row r="198" spans="2:6" x14ac:dyDescent="0.2">
      <c r="B198" s="10"/>
      <c r="F198" s="10"/>
    </row>
    <row r="199" spans="2:6" x14ac:dyDescent="0.2">
      <c r="B199" s="10"/>
      <c r="F199" s="10"/>
    </row>
    <row r="200" spans="2:6" x14ac:dyDescent="0.2">
      <c r="B200" s="10"/>
      <c r="F200" s="10"/>
    </row>
    <row r="201" spans="2:6" x14ac:dyDescent="0.2">
      <c r="B201" s="10"/>
      <c r="F201" s="10"/>
    </row>
    <row r="202" spans="2:6" x14ac:dyDescent="0.2">
      <c r="B202" s="10"/>
      <c r="F202" s="10"/>
    </row>
    <row r="203" spans="2:6" x14ac:dyDescent="0.2">
      <c r="B203" s="10"/>
      <c r="F203" s="10"/>
    </row>
    <row r="204" spans="2:6" x14ac:dyDescent="0.2">
      <c r="B204" s="10"/>
      <c r="F204" s="10"/>
    </row>
    <row r="205" spans="2:6" x14ac:dyDescent="0.2">
      <c r="B205" s="10"/>
      <c r="F205" s="10"/>
    </row>
    <row r="206" spans="2:6" x14ac:dyDescent="0.2">
      <c r="B206" s="10"/>
      <c r="F206" s="10"/>
    </row>
    <row r="207" spans="2:6" x14ac:dyDescent="0.2">
      <c r="B207" s="10"/>
      <c r="F207" s="10"/>
    </row>
    <row r="208" spans="2:6" x14ac:dyDescent="0.2">
      <c r="B208" s="10"/>
      <c r="F208" s="10"/>
    </row>
    <row r="209" spans="2:6" x14ac:dyDescent="0.2">
      <c r="B209" s="10"/>
      <c r="F209" s="10"/>
    </row>
    <row r="210" spans="2:6" x14ac:dyDescent="0.2">
      <c r="B210" s="10"/>
      <c r="F210" s="10"/>
    </row>
    <row r="211" spans="2:6" x14ac:dyDescent="0.2">
      <c r="B211" s="10"/>
      <c r="F211" s="10"/>
    </row>
    <row r="212" spans="2:6" x14ac:dyDescent="0.2">
      <c r="B212" s="10"/>
      <c r="F212" s="10"/>
    </row>
    <row r="213" spans="2:6" x14ac:dyDescent="0.2">
      <c r="B213" s="10"/>
      <c r="F213" s="10"/>
    </row>
    <row r="214" spans="2:6" x14ac:dyDescent="0.2">
      <c r="B214" s="10"/>
      <c r="F214" s="10"/>
    </row>
    <row r="215" spans="2:6" x14ac:dyDescent="0.2">
      <c r="B215" s="10"/>
      <c r="F215" s="10"/>
    </row>
    <row r="216" spans="2:6" x14ac:dyDescent="0.2">
      <c r="B216" s="10"/>
      <c r="F216" s="10"/>
    </row>
    <row r="217" spans="2:6" x14ac:dyDescent="0.2">
      <c r="B217" s="10"/>
      <c r="F217" s="10"/>
    </row>
    <row r="218" spans="2:6" x14ac:dyDescent="0.2">
      <c r="B218" s="10"/>
      <c r="F218" s="10"/>
    </row>
    <row r="219" spans="2:6" x14ac:dyDescent="0.2">
      <c r="B219" s="10"/>
      <c r="F219" s="10"/>
    </row>
    <row r="220" spans="2:6" x14ac:dyDescent="0.2">
      <c r="B220" s="10"/>
      <c r="F220" s="10"/>
    </row>
    <row r="221" spans="2:6" x14ac:dyDescent="0.2">
      <c r="B221" s="10"/>
      <c r="F221" s="10"/>
    </row>
    <row r="222" spans="2:6" x14ac:dyDescent="0.2">
      <c r="B222" s="10"/>
      <c r="F222" s="10"/>
    </row>
    <row r="223" spans="2:6" x14ac:dyDescent="0.2">
      <c r="B223" s="10"/>
      <c r="F223" s="10"/>
    </row>
    <row r="224" spans="2:6" x14ac:dyDescent="0.2">
      <c r="B224" s="10"/>
      <c r="F224" s="10"/>
    </row>
    <row r="225" spans="2:6" x14ac:dyDescent="0.2">
      <c r="B225" s="10"/>
      <c r="F225" s="10"/>
    </row>
    <row r="226" spans="2:6" x14ac:dyDescent="0.2">
      <c r="B226" s="10"/>
      <c r="F226" s="10"/>
    </row>
    <row r="227" spans="2:6" x14ac:dyDescent="0.2">
      <c r="B227" s="10"/>
      <c r="F227" s="10"/>
    </row>
    <row r="228" spans="2:6" x14ac:dyDescent="0.2">
      <c r="B228" s="10"/>
      <c r="F228" s="10"/>
    </row>
    <row r="229" spans="2:6" x14ac:dyDescent="0.2">
      <c r="B229" s="10"/>
      <c r="F229" s="10"/>
    </row>
    <row r="230" spans="2:6" x14ac:dyDescent="0.2">
      <c r="B230" s="10"/>
      <c r="F230" s="10"/>
    </row>
    <row r="231" spans="2:6" x14ac:dyDescent="0.2">
      <c r="B231" s="10"/>
      <c r="F231" s="10"/>
    </row>
    <row r="232" spans="2:6" x14ac:dyDescent="0.2">
      <c r="B232" s="10"/>
      <c r="F232" s="10"/>
    </row>
    <row r="233" spans="2:6" x14ac:dyDescent="0.2">
      <c r="B233" s="10"/>
      <c r="F233" s="10"/>
    </row>
    <row r="234" spans="2:6" x14ac:dyDescent="0.2">
      <c r="B234" s="10"/>
      <c r="F234" s="10"/>
    </row>
    <row r="235" spans="2:6" x14ac:dyDescent="0.2">
      <c r="B235" s="10"/>
      <c r="F235" s="10"/>
    </row>
    <row r="236" spans="2:6" x14ac:dyDescent="0.2">
      <c r="B236" s="10"/>
      <c r="F236" s="10"/>
    </row>
    <row r="237" spans="2:6" x14ac:dyDescent="0.2">
      <c r="B237" s="10"/>
      <c r="F237" s="10"/>
    </row>
    <row r="238" spans="2:6" x14ac:dyDescent="0.2">
      <c r="B238" s="10"/>
      <c r="F238" s="10"/>
    </row>
    <row r="239" spans="2:6" x14ac:dyDescent="0.2">
      <c r="B239" s="10"/>
      <c r="F239" s="10"/>
    </row>
    <row r="240" spans="2:6" x14ac:dyDescent="0.2">
      <c r="B240" s="10"/>
      <c r="F240" s="10"/>
    </row>
    <row r="241" spans="2:6" x14ac:dyDescent="0.2">
      <c r="B241" s="10"/>
      <c r="F241" s="10"/>
    </row>
    <row r="242" spans="2:6" x14ac:dyDescent="0.2">
      <c r="B242" s="10"/>
      <c r="F242" s="10"/>
    </row>
    <row r="243" spans="2:6" x14ac:dyDescent="0.2">
      <c r="B243" s="10"/>
      <c r="F243" s="10"/>
    </row>
    <row r="244" spans="2:6" x14ac:dyDescent="0.2">
      <c r="B244" s="10"/>
      <c r="F244" s="10"/>
    </row>
    <row r="245" spans="2:6" x14ac:dyDescent="0.2">
      <c r="B245" s="10"/>
      <c r="F245" s="10"/>
    </row>
    <row r="246" spans="2:6" x14ac:dyDescent="0.2">
      <c r="B246" s="10"/>
      <c r="F246" s="10"/>
    </row>
    <row r="247" spans="2:6" x14ac:dyDescent="0.2">
      <c r="B247" s="10"/>
      <c r="F247" s="10"/>
    </row>
    <row r="248" spans="2:6" x14ac:dyDescent="0.2">
      <c r="B248" s="10"/>
      <c r="F248" s="10"/>
    </row>
    <row r="249" spans="2:6" x14ac:dyDescent="0.2">
      <c r="B249" s="10"/>
      <c r="F249" s="10"/>
    </row>
    <row r="250" spans="2:6" x14ac:dyDescent="0.2">
      <c r="B250" s="10"/>
      <c r="F250" s="10"/>
    </row>
    <row r="251" spans="2:6" x14ac:dyDescent="0.2">
      <c r="B251" s="10"/>
      <c r="F251" s="10"/>
    </row>
    <row r="252" spans="2:6" x14ac:dyDescent="0.2">
      <c r="B252" s="10"/>
      <c r="F252" s="10"/>
    </row>
    <row r="253" spans="2:6" x14ac:dyDescent="0.2">
      <c r="B253" s="10"/>
      <c r="F253" s="10"/>
    </row>
    <row r="254" spans="2:6" x14ac:dyDescent="0.2">
      <c r="B254" s="10"/>
      <c r="F254" s="10"/>
    </row>
    <row r="255" spans="2:6" x14ac:dyDescent="0.2">
      <c r="B255" s="10"/>
      <c r="F255" s="10"/>
    </row>
    <row r="256" spans="2:6" x14ac:dyDescent="0.2">
      <c r="B256" s="10"/>
      <c r="F256" s="10"/>
    </row>
    <row r="257" spans="2:6" x14ac:dyDescent="0.2">
      <c r="B257" s="10"/>
      <c r="F257" s="10"/>
    </row>
    <row r="258" spans="2:6" x14ac:dyDescent="0.2">
      <c r="B258" s="10"/>
      <c r="F258" s="10"/>
    </row>
    <row r="259" spans="2:6" x14ac:dyDescent="0.2">
      <c r="B259" s="10"/>
      <c r="F259" s="10"/>
    </row>
    <row r="260" spans="2:6" x14ac:dyDescent="0.2">
      <c r="B260" s="10"/>
      <c r="F260" s="10"/>
    </row>
    <row r="261" spans="2:6" x14ac:dyDescent="0.2">
      <c r="B261" s="10"/>
      <c r="F261" s="10"/>
    </row>
    <row r="262" spans="2:6" x14ac:dyDescent="0.2">
      <c r="B262" s="10"/>
      <c r="F262" s="10"/>
    </row>
    <row r="263" spans="2:6" x14ac:dyDescent="0.2">
      <c r="B263" s="10"/>
      <c r="F263" s="10"/>
    </row>
    <row r="264" spans="2:6" x14ac:dyDescent="0.2">
      <c r="B264" s="10"/>
      <c r="F264" s="10"/>
    </row>
    <row r="265" spans="2:6" x14ac:dyDescent="0.2">
      <c r="B265" s="10"/>
      <c r="F265" s="10"/>
    </row>
    <row r="266" spans="2:6" x14ac:dyDescent="0.2">
      <c r="B266" s="10"/>
      <c r="F266" s="10"/>
    </row>
    <row r="267" spans="2:6" x14ac:dyDescent="0.2">
      <c r="B267" s="10"/>
      <c r="F267" s="10"/>
    </row>
    <row r="268" spans="2:6" x14ac:dyDescent="0.2">
      <c r="B268" s="10"/>
      <c r="F268" s="10"/>
    </row>
    <row r="269" spans="2:6" x14ac:dyDescent="0.2">
      <c r="B269" s="10"/>
      <c r="F269" s="10"/>
    </row>
    <row r="270" spans="2:6" x14ac:dyDescent="0.2">
      <c r="B270" s="10"/>
      <c r="F270" s="10"/>
    </row>
    <row r="271" spans="2:6" x14ac:dyDescent="0.2">
      <c r="B271" s="10"/>
      <c r="F271" s="10"/>
    </row>
    <row r="272" spans="2:6" x14ac:dyDescent="0.2">
      <c r="B272" s="10"/>
      <c r="F272" s="10"/>
    </row>
    <row r="273" spans="2:6" x14ac:dyDescent="0.2">
      <c r="B273" s="10"/>
      <c r="F273" s="10"/>
    </row>
    <row r="274" spans="2:6" x14ac:dyDescent="0.2">
      <c r="B274" s="10"/>
      <c r="F274" s="10"/>
    </row>
    <row r="275" spans="2:6" x14ac:dyDescent="0.2">
      <c r="B275" s="10"/>
      <c r="F275" s="10"/>
    </row>
    <row r="276" spans="2:6" x14ac:dyDescent="0.2">
      <c r="B276" s="10"/>
      <c r="F276" s="10"/>
    </row>
    <row r="277" spans="2:6" x14ac:dyDescent="0.2">
      <c r="B277" s="10"/>
      <c r="F277" s="10"/>
    </row>
    <row r="278" spans="2:6" x14ac:dyDescent="0.2">
      <c r="B278" s="10"/>
      <c r="F278" s="10"/>
    </row>
    <row r="279" spans="2:6" x14ac:dyDescent="0.2">
      <c r="B279" s="10"/>
      <c r="F279" s="10"/>
    </row>
    <row r="280" spans="2:6" x14ac:dyDescent="0.2">
      <c r="B280" s="10"/>
      <c r="F280" s="10"/>
    </row>
    <row r="281" spans="2:6" x14ac:dyDescent="0.2">
      <c r="B281" s="10"/>
      <c r="F281" s="10"/>
    </row>
    <row r="282" spans="2:6" x14ac:dyDescent="0.2">
      <c r="B282" s="10"/>
      <c r="F282" s="10"/>
    </row>
    <row r="283" spans="2:6" x14ac:dyDescent="0.2">
      <c r="B283" s="10"/>
      <c r="F283" s="10"/>
    </row>
    <row r="284" spans="2:6" x14ac:dyDescent="0.2">
      <c r="B284" s="10"/>
      <c r="F284" s="10"/>
    </row>
    <row r="285" spans="2:6" x14ac:dyDescent="0.2">
      <c r="B285" s="10"/>
      <c r="F285" s="10"/>
    </row>
    <row r="286" spans="2:6" x14ac:dyDescent="0.2">
      <c r="B286" s="10"/>
      <c r="F286" s="10"/>
    </row>
    <row r="287" spans="2:6" x14ac:dyDescent="0.2">
      <c r="B287" s="10"/>
      <c r="F287" s="10"/>
    </row>
    <row r="288" spans="2:6" x14ac:dyDescent="0.2">
      <c r="B288" s="10"/>
      <c r="F288" s="10"/>
    </row>
    <row r="289" spans="2:6" x14ac:dyDescent="0.2">
      <c r="B289" s="10"/>
      <c r="F289" s="10"/>
    </row>
    <row r="290" spans="2:6" x14ac:dyDescent="0.2">
      <c r="B290" s="10"/>
      <c r="F290" s="10"/>
    </row>
    <row r="291" spans="2:6" x14ac:dyDescent="0.2">
      <c r="B291" s="10"/>
      <c r="F291" s="10"/>
    </row>
    <row r="292" spans="2:6" x14ac:dyDescent="0.2">
      <c r="B292" s="10"/>
      <c r="F292" s="10"/>
    </row>
    <row r="293" spans="2:6" x14ac:dyDescent="0.2">
      <c r="B293" s="10"/>
      <c r="F293" s="10"/>
    </row>
    <row r="294" spans="2:6" x14ac:dyDescent="0.2">
      <c r="B294" s="10"/>
      <c r="F294" s="10"/>
    </row>
    <row r="295" spans="2:6" x14ac:dyDescent="0.2">
      <c r="B295" s="10"/>
      <c r="F295" s="10"/>
    </row>
    <row r="296" spans="2:6" x14ac:dyDescent="0.2">
      <c r="B296" s="10"/>
      <c r="F296" s="10"/>
    </row>
    <row r="297" spans="2:6" x14ac:dyDescent="0.2">
      <c r="B297" s="10"/>
      <c r="F297" s="10"/>
    </row>
    <row r="298" spans="2:6" x14ac:dyDescent="0.2">
      <c r="B298" s="10"/>
      <c r="F298" s="10"/>
    </row>
    <row r="299" spans="2:6" x14ac:dyDescent="0.2">
      <c r="B299" s="10"/>
      <c r="F299" s="10"/>
    </row>
    <row r="300" spans="2:6" x14ac:dyDescent="0.2">
      <c r="B300" s="10"/>
      <c r="F300" s="10"/>
    </row>
    <row r="301" spans="2:6" x14ac:dyDescent="0.2">
      <c r="B301" s="10"/>
      <c r="F301" s="10"/>
    </row>
    <row r="302" spans="2:6" x14ac:dyDescent="0.2">
      <c r="B302" s="10"/>
      <c r="F302" s="10"/>
    </row>
    <row r="303" spans="2:6" x14ac:dyDescent="0.2">
      <c r="B303" s="10"/>
      <c r="F303" s="10"/>
    </row>
    <row r="304" spans="2:6" x14ac:dyDescent="0.2">
      <c r="B304" s="10"/>
      <c r="F304" s="10"/>
    </row>
    <row r="305" spans="2:6" x14ac:dyDescent="0.2">
      <c r="B305" s="10"/>
      <c r="F305" s="10"/>
    </row>
    <row r="306" spans="2:6" x14ac:dyDescent="0.2">
      <c r="B306" s="10"/>
      <c r="F306" s="10"/>
    </row>
    <row r="307" spans="2:6" x14ac:dyDescent="0.2">
      <c r="B307" s="10"/>
      <c r="F307" s="10"/>
    </row>
    <row r="308" spans="2:6" x14ac:dyDescent="0.2">
      <c r="B308" s="10"/>
      <c r="F308" s="10"/>
    </row>
    <row r="309" spans="2:6" x14ac:dyDescent="0.2">
      <c r="B309" s="10"/>
      <c r="F309" s="10"/>
    </row>
    <row r="310" spans="2:6" x14ac:dyDescent="0.2">
      <c r="B310" s="10"/>
      <c r="F310" s="10"/>
    </row>
    <row r="311" spans="2:6" x14ac:dyDescent="0.2">
      <c r="B311" s="10"/>
      <c r="F311" s="10"/>
    </row>
    <row r="312" spans="2:6" x14ac:dyDescent="0.2">
      <c r="B312" s="10"/>
      <c r="F312" s="10"/>
    </row>
    <row r="313" spans="2:6" x14ac:dyDescent="0.2">
      <c r="B313" s="10"/>
      <c r="F313" s="10"/>
    </row>
    <row r="314" spans="2:6" x14ac:dyDescent="0.2">
      <c r="B314" s="10"/>
      <c r="F314" s="10"/>
    </row>
    <row r="315" spans="2:6" x14ac:dyDescent="0.2">
      <c r="B315" s="10"/>
      <c r="F315" s="10"/>
    </row>
    <row r="316" spans="2:6" x14ac:dyDescent="0.2">
      <c r="B316" s="10"/>
      <c r="F316" s="10"/>
    </row>
    <row r="317" spans="2:6" x14ac:dyDescent="0.2">
      <c r="B317" s="10"/>
      <c r="F317" s="10"/>
    </row>
    <row r="318" spans="2:6" x14ac:dyDescent="0.2">
      <c r="B318" s="10"/>
      <c r="F318" s="10"/>
    </row>
    <row r="319" spans="2:6" x14ac:dyDescent="0.2">
      <c r="B319" s="10"/>
      <c r="F319" s="10"/>
    </row>
    <row r="320" spans="2:6" x14ac:dyDescent="0.2">
      <c r="B320" s="10"/>
      <c r="F320" s="10"/>
    </row>
    <row r="321" spans="2:6" x14ac:dyDescent="0.2">
      <c r="B321" s="10"/>
      <c r="F321" s="10"/>
    </row>
    <row r="322" spans="2:6" x14ac:dyDescent="0.2">
      <c r="B322" s="10"/>
      <c r="F322" s="10"/>
    </row>
    <row r="323" spans="2:6" x14ac:dyDescent="0.2">
      <c r="B323" s="10"/>
      <c r="F323" s="10"/>
    </row>
    <row r="324" spans="2:6" x14ac:dyDescent="0.2">
      <c r="B324" s="10"/>
      <c r="F324" s="10"/>
    </row>
    <row r="325" spans="2:6" x14ac:dyDescent="0.2">
      <c r="B325" s="10"/>
      <c r="F325" s="10"/>
    </row>
    <row r="326" spans="2:6" x14ac:dyDescent="0.2">
      <c r="B326" s="10"/>
      <c r="F326" s="10"/>
    </row>
    <row r="327" spans="2:6" x14ac:dyDescent="0.2">
      <c r="B327" s="10"/>
      <c r="F327" s="10"/>
    </row>
    <row r="328" spans="2:6" x14ac:dyDescent="0.2">
      <c r="B328" s="10"/>
      <c r="F328" s="10"/>
    </row>
    <row r="329" spans="2:6" x14ac:dyDescent="0.2">
      <c r="B329" s="10"/>
      <c r="F329" s="10"/>
    </row>
    <row r="330" spans="2:6" x14ac:dyDescent="0.2">
      <c r="B330" s="10"/>
      <c r="F330" s="10"/>
    </row>
    <row r="331" spans="2:6" x14ac:dyDescent="0.2">
      <c r="B331" s="10"/>
      <c r="F331" s="10"/>
    </row>
    <row r="332" spans="2:6" x14ac:dyDescent="0.2">
      <c r="B332" s="10"/>
      <c r="F332" s="10"/>
    </row>
    <row r="333" spans="2:6" x14ac:dyDescent="0.2">
      <c r="B333" s="10"/>
      <c r="F333" s="10"/>
    </row>
    <row r="334" spans="2:6" x14ac:dyDescent="0.2">
      <c r="B334" s="10"/>
      <c r="F334" s="10"/>
    </row>
    <row r="335" spans="2:6" x14ac:dyDescent="0.2">
      <c r="B335" s="10"/>
      <c r="F335" s="10"/>
    </row>
    <row r="336" spans="2:6" x14ac:dyDescent="0.2">
      <c r="B336" s="10"/>
      <c r="F336" s="10"/>
    </row>
    <row r="337" spans="2:6" x14ac:dyDescent="0.2">
      <c r="B337" s="10"/>
      <c r="F337" s="10"/>
    </row>
    <row r="338" spans="2:6" x14ac:dyDescent="0.2">
      <c r="B338" s="10"/>
      <c r="F338" s="10"/>
    </row>
    <row r="339" spans="2:6" x14ac:dyDescent="0.2">
      <c r="B339" s="10"/>
      <c r="F339" s="10"/>
    </row>
    <row r="340" spans="2:6" x14ac:dyDescent="0.2">
      <c r="B340" s="10"/>
      <c r="F340" s="10"/>
    </row>
    <row r="341" spans="2:6" x14ac:dyDescent="0.2">
      <c r="B341" s="10"/>
      <c r="F341" s="10"/>
    </row>
    <row r="342" spans="2:6" x14ac:dyDescent="0.2">
      <c r="B342" s="10"/>
      <c r="F342" s="10"/>
    </row>
    <row r="343" spans="2:6" x14ac:dyDescent="0.2">
      <c r="B343" s="10"/>
      <c r="F343" s="10"/>
    </row>
    <row r="344" spans="2:6" x14ac:dyDescent="0.2">
      <c r="B344" s="10"/>
      <c r="F344" s="10"/>
    </row>
    <row r="345" spans="2:6" x14ac:dyDescent="0.2">
      <c r="B345" s="10"/>
      <c r="F345" s="10"/>
    </row>
    <row r="346" spans="2:6" x14ac:dyDescent="0.2">
      <c r="B346" s="10"/>
      <c r="F346" s="10"/>
    </row>
    <row r="347" spans="2:6" x14ac:dyDescent="0.2">
      <c r="B347" s="10"/>
      <c r="F347" s="10"/>
    </row>
    <row r="348" spans="2:6" x14ac:dyDescent="0.2">
      <c r="B348" s="10"/>
      <c r="F348" s="10"/>
    </row>
    <row r="349" spans="2:6" x14ac:dyDescent="0.2">
      <c r="B349" s="10"/>
      <c r="F349" s="10"/>
    </row>
    <row r="350" spans="2:6" x14ac:dyDescent="0.2">
      <c r="B350" s="10"/>
      <c r="F350" s="10"/>
    </row>
    <row r="351" spans="2:6" x14ac:dyDescent="0.2">
      <c r="B351" s="10"/>
      <c r="F351" s="10"/>
    </row>
    <row r="352" spans="2:6" x14ac:dyDescent="0.2">
      <c r="B352" s="10"/>
      <c r="F352" s="10"/>
    </row>
    <row r="353" spans="2:6" x14ac:dyDescent="0.2">
      <c r="B353" s="10"/>
      <c r="F353" s="10"/>
    </row>
    <row r="354" spans="2:6" x14ac:dyDescent="0.2">
      <c r="B354" s="10"/>
      <c r="F354" s="10"/>
    </row>
    <row r="355" spans="2:6" x14ac:dyDescent="0.2">
      <c r="B355" s="10"/>
      <c r="F355" s="10"/>
    </row>
    <row r="356" spans="2:6" x14ac:dyDescent="0.2">
      <c r="B356" s="10"/>
      <c r="F356" s="10"/>
    </row>
    <row r="357" spans="2:6" x14ac:dyDescent="0.2">
      <c r="B357" s="10"/>
      <c r="F357" s="10"/>
    </row>
    <row r="358" spans="2:6" x14ac:dyDescent="0.2">
      <c r="B358" s="10"/>
      <c r="F358" s="10"/>
    </row>
    <row r="359" spans="2:6" x14ac:dyDescent="0.2">
      <c r="B359" s="10"/>
      <c r="F359" s="10"/>
    </row>
    <row r="360" spans="2:6" x14ac:dyDescent="0.2">
      <c r="B360" s="10"/>
      <c r="F360" s="10"/>
    </row>
    <row r="361" spans="2:6" x14ac:dyDescent="0.2">
      <c r="B361" s="10"/>
      <c r="F361" s="10"/>
    </row>
    <row r="362" spans="2:6" x14ac:dyDescent="0.2">
      <c r="B362" s="10"/>
      <c r="F362" s="10"/>
    </row>
    <row r="363" spans="2:6" x14ac:dyDescent="0.2">
      <c r="B363" s="10"/>
      <c r="F363" s="10"/>
    </row>
    <row r="364" spans="2:6" x14ac:dyDescent="0.2">
      <c r="B364" s="10"/>
      <c r="F364" s="10"/>
    </row>
    <row r="365" spans="2:6" x14ac:dyDescent="0.2">
      <c r="B365" s="10"/>
      <c r="F365" s="10"/>
    </row>
    <row r="366" spans="2:6" x14ac:dyDescent="0.2">
      <c r="B366" s="10"/>
      <c r="F366" s="10"/>
    </row>
    <row r="367" spans="2:6" x14ac:dyDescent="0.2">
      <c r="B367" s="10"/>
      <c r="F367" s="10"/>
    </row>
    <row r="368" spans="2:6" x14ac:dyDescent="0.2">
      <c r="B368" s="10"/>
      <c r="F368" s="10"/>
    </row>
    <row r="369" spans="2:6" x14ac:dyDescent="0.2">
      <c r="B369" s="10"/>
      <c r="F369" s="10"/>
    </row>
    <row r="370" spans="2:6" x14ac:dyDescent="0.2">
      <c r="B370" s="10"/>
      <c r="F370" s="10"/>
    </row>
    <row r="371" spans="2:6" x14ac:dyDescent="0.2">
      <c r="B371" s="10"/>
      <c r="F371" s="10"/>
    </row>
    <row r="372" spans="2:6" x14ac:dyDescent="0.2">
      <c r="B372" s="10"/>
      <c r="F372" s="10"/>
    </row>
    <row r="373" spans="2:6" x14ac:dyDescent="0.2">
      <c r="B373" s="10"/>
      <c r="F373" s="10"/>
    </row>
    <row r="374" spans="2:6" x14ac:dyDescent="0.2">
      <c r="B374" s="10"/>
      <c r="F374" s="10"/>
    </row>
    <row r="375" spans="2:6" x14ac:dyDescent="0.2">
      <c r="B375" s="10"/>
      <c r="F375" s="10"/>
    </row>
    <row r="376" spans="2:6" x14ac:dyDescent="0.2">
      <c r="B376" s="10"/>
      <c r="F376" s="10"/>
    </row>
    <row r="377" spans="2:6" x14ac:dyDescent="0.2">
      <c r="B377" s="10"/>
      <c r="F377" s="10"/>
    </row>
    <row r="378" spans="2:6" x14ac:dyDescent="0.2">
      <c r="B378" s="10"/>
      <c r="F378" s="10"/>
    </row>
    <row r="379" spans="2:6" x14ac:dyDescent="0.2">
      <c r="B379" s="10"/>
      <c r="F379" s="10"/>
    </row>
    <row r="380" spans="2:6" x14ac:dyDescent="0.2">
      <c r="B380" s="10"/>
      <c r="F380" s="10"/>
    </row>
    <row r="381" spans="2:6" x14ac:dyDescent="0.2">
      <c r="B381" s="10"/>
      <c r="F381" s="10"/>
    </row>
    <row r="382" spans="2:6" x14ac:dyDescent="0.2">
      <c r="B382" s="10"/>
      <c r="F382" s="10"/>
    </row>
    <row r="383" spans="2:6" x14ac:dyDescent="0.2">
      <c r="B383" s="10"/>
      <c r="F383" s="10"/>
    </row>
    <row r="384" spans="2:6" x14ac:dyDescent="0.2">
      <c r="B384" s="10"/>
      <c r="F384" s="10"/>
    </row>
    <row r="385" spans="2:6" x14ac:dyDescent="0.2">
      <c r="B385" s="10"/>
      <c r="F385" s="10"/>
    </row>
    <row r="386" spans="2:6" x14ac:dyDescent="0.2">
      <c r="B386" s="10"/>
      <c r="F386" s="10"/>
    </row>
    <row r="387" spans="2:6" x14ac:dyDescent="0.2">
      <c r="B387" s="10"/>
      <c r="F387" s="10"/>
    </row>
    <row r="388" spans="2:6" x14ac:dyDescent="0.2">
      <c r="B388" s="10"/>
      <c r="F388" s="10"/>
    </row>
    <row r="389" spans="2:6" x14ac:dyDescent="0.2">
      <c r="B389" s="10"/>
      <c r="F389" s="10"/>
    </row>
    <row r="390" spans="2:6" x14ac:dyDescent="0.2">
      <c r="B390" s="10"/>
      <c r="F390" s="10"/>
    </row>
    <row r="391" spans="2:6" x14ac:dyDescent="0.2">
      <c r="B391" s="10"/>
      <c r="F391" s="10"/>
    </row>
    <row r="392" spans="2:6" x14ac:dyDescent="0.2">
      <c r="B392" s="10"/>
      <c r="F392" s="10"/>
    </row>
    <row r="393" spans="2:6" x14ac:dyDescent="0.2">
      <c r="B393" s="10"/>
      <c r="F393" s="10"/>
    </row>
    <row r="394" spans="2:6" x14ac:dyDescent="0.2">
      <c r="B394" s="10"/>
      <c r="F394" s="10"/>
    </row>
    <row r="395" spans="2:6" x14ac:dyDescent="0.2">
      <c r="B395" s="10"/>
      <c r="F395" s="10"/>
    </row>
    <row r="396" spans="2:6" x14ac:dyDescent="0.2">
      <c r="B396" s="10"/>
      <c r="F396" s="10"/>
    </row>
    <row r="397" spans="2:6" x14ac:dyDescent="0.2">
      <c r="B397" s="10"/>
      <c r="F397" s="10"/>
    </row>
    <row r="398" spans="2:6" x14ac:dyDescent="0.2">
      <c r="B398" s="10"/>
      <c r="F398" s="10"/>
    </row>
    <row r="399" spans="2:6" x14ac:dyDescent="0.2">
      <c r="B399" s="10"/>
      <c r="F399" s="10"/>
    </row>
    <row r="400" spans="2:6" x14ac:dyDescent="0.2">
      <c r="B400" s="10"/>
      <c r="F400" s="10"/>
    </row>
    <row r="401" spans="2:6" x14ac:dyDescent="0.2">
      <c r="B401" s="10"/>
      <c r="F401" s="10"/>
    </row>
    <row r="402" spans="2:6" x14ac:dyDescent="0.2">
      <c r="B402" s="10"/>
      <c r="F402" s="10"/>
    </row>
    <row r="403" spans="2:6" x14ac:dyDescent="0.2">
      <c r="B403" s="10"/>
      <c r="F403" s="10"/>
    </row>
    <row r="404" spans="2:6" x14ac:dyDescent="0.2">
      <c r="B404" s="10"/>
      <c r="F404" s="10"/>
    </row>
    <row r="405" spans="2:6" x14ac:dyDescent="0.2">
      <c r="B405" s="10"/>
      <c r="F405" s="10"/>
    </row>
    <row r="406" spans="2:6" x14ac:dyDescent="0.2">
      <c r="B406" s="10"/>
      <c r="F406" s="10"/>
    </row>
    <row r="407" spans="2:6" x14ac:dyDescent="0.2">
      <c r="B407" s="10"/>
      <c r="F407" s="10"/>
    </row>
    <row r="408" spans="2:6" x14ac:dyDescent="0.2">
      <c r="B408" s="10"/>
      <c r="F408" s="10"/>
    </row>
    <row r="409" spans="2:6" x14ac:dyDescent="0.2">
      <c r="B409" s="10"/>
      <c r="F409" s="10"/>
    </row>
    <row r="410" spans="2:6" x14ac:dyDescent="0.2">
      <c r="B410" s="10"/>
      <c r="F410" s="10"/>
    </row>
    <row r="411" spans="2:6" x14ac:dyDescent="0.2">
      <c r="B411" s="10"/>
      <c r="F411" s="10"/>
    </row>
    <row r="412" spans="2:6" x14ac:dyDescent="0.2">
      <c r="B412" s="10"/>
      <c r="F412" s="10"/>
    </row>
    <row r="413" spans="2:6" x14ac:dyDescent="0.2">
      <c r="B413" s="10"/>
      <c r="F413" s="10"/>
    </row>
    <row r="414" spans="2:6" x14ac:dyDescent="0.2">
      <c r="B414" s="10"/>
      <c r="F414" s="10"/>
    </row>
    <row r="415" spans="2:6" x14ac:dyDescent="0.2">
      <c r="B415" s="10"/>
      <c r="F415" s="10"/>
    </row>
    <row r="416" spans="2:6" x14ac:dyDescent="0.2">
      <c r="B416" s="10"/>
      <c r="F416" s="10"/>
    </row>
    <row r="417" spans="2:6" x14ac:dyDescent="0.2">
      <c r="B417" s="10"/>
      <c r="F417" s="10"/>
    </row>
    <row r="418" spans="2:6" x14ac:dyDescent="0.2">
      <c r="B418" s="10"/>
      <c r="F418" s="10"/>
    </row>
    <row r="419" spans="2:6" x14ac:dyDescent="0.2">
      <c r="B419" s="10"/>
      <c r="F419" s="10"/>
    </row>
    <row r="420" spans="2:6" x14ac:dyDescent="0.2">
      <c r="B420" s="10"/>
      <c r="F420" s="10"/>
    </row>
    <row r="421" spans="2:6" x14ac:dyDescent="0.2">
      <c r="B421" s="10"/>
      <c r="F421" s="10"/>
    </row>
    <row r="422" spans="2:6" x14ac:dyDescent="0.2">
      <c r="B422" s="10"/>
      <c r="F422" s="10"/>
    </row>
    <row r="423" spans="2:6" x14ac:dyDescent="0.2">
      <c r="B423" s="10"/>
      <c r="F423" s="10"/>
    </row>
    <row r="424" spans="2:6" x14ac:dyDescent="0.2">
      <c r="B424" s="10"/>
      <c r="F424" s="10"/>
    </row>
    <row r="425" spans="2:6" x14ac:dyDescent="0.2">
      <c r="B425" s="10"/>
      <c r="F425" s="10"/>
    </row>
    <row r="426" spans="2:6" x14ac:dyDescent="0.2">
      <c r="B426" s="10"/>
      <c r="F426" s="10"/>
    </row>
    <row r="427" spans="2:6" x14ac:dyDescent="0.2">
      <c r="B427" s="10"/>
      <c r="F427" s="10"/>
    </row>
    <row r="428" spans="2:6" x14ac:dyDescent="0.2">
      <c r="B428" s="10"/>
      <c r="F428" s="10"/>
    </row>
    <row r="429" spans="2:6" x14ac:dyDescent="0.2">
      <c r="B429" s="10"/>
      <c r="F429" s="10"/>
    </row>
    <row r="430" spans="2:6" x14ac:dyDescent="0.2">
      <c r="B430" s="10"/>
      <c r="F430" s="10"/>
    </row>
    <row r="431" spans="2:6" x14ac:dyDescent="0.2">
      <c r="B431" s="10"/>
      <c r="F431" s="10"/>
    </row>
    <row r="432" spans="2:6" x14ac:dyDescent="0.2">
      <c r="B432" s="10"/>
      <c r="F432" s="10"/>
    </row>
    <row r="433" spans="2:6" x14ac:dyDescent="0.2">
      <c r="B433" s="10"/>
      <c r="F433" s="10"/>
    </row>
    <row r="434" spans="2:6" x14ac:dyDescent="0.2">
      <c r="B434" s="10"/>
      <c r="F434" s="10"/>
    </row>
    <row r="435" spans="2:6" x14ac:dyDescent="0.2">
      <c r="B435" s="10"/>
      <c r="F435" s="10"/>
    </row>
    <row r="436" spans="2:6" x14ac:dyDescent="0.2">
      <c r="B436" s="10"/>
      <c r="F436" s="10"/>
    </row>
    <row r="437" spans="2:6" x14ac:dyDescent="0.2">
      <c r="B437" s="10"/>
      <c r="F437" s="10"/>
    </row>
    <row r="438" spans="2:6" x14ac:dyDescent="0.2">
      <c r="B438" s="10"/>
      <c r="F438" s="10"/>
    </row>
    <row r="439" spans="2:6" x14ac:dyDescent="0.2">
      <c r="B439" s="10"/>
      <c r="F439" s="10"/>
    </row>
    <row r="440" spans="2:6" x14ac:dyDescent="0.2">
      <c r="B440" s="10"/>
      <c r="F440" s="10"/>
    </row>
    <row r="441" spans="2:6" x14ac:dyDescent="0.2">
      <c r="B441" s="10"/>
      <c r="F441" s="10"/>
    </row>
    <row r="442" spans="2:6" x14ac:dyDescent="0.2">
      <c r="B442" s="10"/>
      <c r="F442" s="10"/>
    </row>
    <row r="443" spans="2:6" x14ac:dyDescent="0.2">
      <c r="B443" s="10"/>
      <c r="F443" s="10"/>
    </row>
    <row r="444" spans="2:6" x14ac:dyDescent="0.2">
      <c r="B444" s="10"/>
      <c r="F444" s="10"/>
    </row>
    <row r="445" spans="2:6" x14ac:dyDescent="0.2">
      <c r="B445" s="10"/>
      <c r="F445" s="10"/>
    </row>
    <row r="446" spans="2:6" x14ac:dyDescent="0.2">
      <c r="B446" s="10"/>
      <c r="F446" s="10"/>
    </row>
    <row r="447" spans="2:6" x14ac:dyDescent="0.2">
      <c r="B447" s="10"/>
      <c r="F447" s="10"/>
    </row>
    <row r="448" spans="2:6" x14ac:dyDescent="0.2">
      <c r="B448" s="10"/>
      <c r="F448" s="10"/>
    </row>
    <row r="449" spans="2:6" x14ac:dyDescent="0.2">
      <c r="B449" s="10"/>
      <c r="F449" s="10"/>
    </row>
    <row r="450" spans="2:6" x14ac:dyDescent="0.2">
      <c r="B450" s="10"/>
      <c r="F450" s="10"/>
    </row>
    <row r="451" spans="2:6" x14ac:dyDescent="0.2">
      <c r="B451" s="10"/>
      <c r="F451" s="10"/>
    </row>
    <row r="452" spans="2:6" x14ac:dyDescent="0.2">
      <c r="B452" s="10"/>
      <c r="F452" s="10"/>
    </row>
    <row r="453" spans="2:6" x14ac:dyDescent="0.2">
      <c r="B453" s="10"/>
      <c r="F453" s="10"/>
    </row>
    <row r="454" spans="2:6" x14ac:dyDescent="0.2">
      <c r="B454" s="10"/>
      <c r="F454" s="10"/>
    </row>
    <row r="455" spans="2:6" x14ac:dyDescent="0.2">
      <c r="B455" s="10"/>
      <c r="F455" s="10"/>
    </row>
    <row r="456" spans="2:6" x14ac:dyDescent="0.2">
      <c r="B456" s="10"/>
      <c r="F456" s="10"/>
    </row>
    <row r="457" spans="2:6" x14ac:dyDescent="0.2">
      <c r="B457" s="10"/>
      <c r="F457" s="10"/>
    </row>
    <row r="458" spans="2:6" x14ac:dyDescent="0.2">
      <c r="B458" s="10"/>
      <c r="F458" s="10"/>
    </row>
    <row r="459" spans="2:6" x14ac:dyDescent="0.2">
      <c r="B459" s="10"/>
      <c r="F459" s="10"/>
    </row>
    <row r="460" spans="2:6" x14ac:dyDescent="0.2">
      <c r="B460" s="10"/>
      <c r="F460" s="10"/>
    </row>
    <row r="461" spans="2:6" x14ac:dyDescent="0.2">
      <c r="B461" s="10"/>
      <c r="F461" s="10"/>
    </row>
    <row r="462" spans="2:6" x14ac:dyDescent="0.2">
      <c r="B462" s="10"/>
      <c r="F462" s="10"/>
    </row>
    <row r="463" spans="2:6" x14ac:dyDescent="0.2">
      <c r="B463" s="10"/>
      <c r="F463" s="10"/>
    </row>
    <row r="464" spans="2:6" x14ac:dyDescent="0.2">
      <c r="B464" s="10"/>
      <c r="F464" s="10"/>
    </row>
    <row r="465" spans="2:6" x14ac:dyDescent="0.2">
      <c r="B465" s="10"/>
      <c r="F465" s="10"/>
    </row>
    <row r="466" spans="2:6" x14ac:dyDescent="0.2">
      <c r="B466" s="10"/>
      <c r="F466" s="10"/>
    </row>
    <row r="467" spans="2:6" x14ac:dyDescent="0.2">
      <c r="B467" s="10"/>
      <c r="F467" s="10"/>
    </row>
    <row r="468" spans="2:6" x14ac:dyDescent="0.2">
      <c r="B468" s="10"/>
      <c r="F468" s="10"/>
    </row>
    <row r="469" spans="2:6" x14ac:dyDescent="0.2">
      <c r="B469" s="10"/>
      <c r="F469" s="10"/>
    </row>
    <row r="470" spans="2:6" x14ac:dyDescent="0.2">
      <c r="B470" s="10"/>
      <c r="F470" s="10"/>
    </row>
    <row r="471" spans="2:6" x14ac:dyDescent="0.2">
      <c r="B471" s="10"/>
      <c r="F471" s="10"/>
    </row>
    <row r="472" spans="2:6" x14ac:dyDescent="0.2">
      <c r="B472" s="10"/>
      <c r="F472" s="10"/>
    </row>
    <row r="473" spans="2:6" x14ac:dyDescent="0.2">
      <c r="B473" s="10"/>
      <c r="F473" s="10"/>
    </row>
    <row r="474" spans="2:6" x14ac:dyDescent="0.2">
      <c r="B474" s="10"/>
      <c r="F474" s="10"/>
    </row>
    <row r="475" spans="2:6" x14ac:dyDescent="0.2">
      <c r="B475" s="10"/>
      <c r="F475" s="10"/>
    </row>
    <row r="476" spans="2:6" x14ac:dyDescent="0.2">
      <c r="B476" s="10"/>
      <c r="F476" s="10"/>
    </row>
    <row r="477" spans="2:6" x14ac:dyDescent="0.2">
      <c r="B477" s="10"/>
      <c r="F477" s="10"/>
    </row>
    <row r="478" spans="2:6" x14ac:dyDescent="0.2">
      <c r="B478" s="10"/>
      <c r="F478" s="10"/>
    </row>
    <row r="479" spans="2:6" x14ac:dyDescent="0.2">
      <c r="B479" s="10"/>
      <c r="F479" s="10"/>
    </row>
    <row r="480" spans="2:6" x14ac:dyDescent="0.2">
      <c r="B480" s="10"/>
      <c r="F480" s="10"/>
    </row>
    <row r="481" spans="2:6" x14ac:dyDescent="0.2">
      <c r="B481" s="10"/>
      <c r="F481" s="10"/>
    </row>
    <row r="482" spans="2:6" x14ac:dyDescent="0.2">
      <c r="B482" s="10"/>
      <c r="F482" s="10"/>
    </row>
    <row r="483" spans="2:6" x14ac:dyDescent="0.2">
      <c r="B483" s="10"/>
      <c r="F483" s="10"/>
    </row>
    <row r="484" spans="2:6" x14ac:dyDescent="0.2">
      <c r="B484" s="10"/>
      <c r="F484" s="10"/>
    </row>
    <row r="485" spans="2:6" x14ac:dyDescent="0.2">
      <c r="B485" s="10"/>
      <c r="F485" s="10"/>
    </row>
    <row r="486" spans="2:6" x14ac:dyDescent="0.2">
      <c r="B486" s="10"/>
      <c r="F486" s="10"/>
    </row>
    <row r="487" spans="2:6" x14ac:dyDescent="0.2">
      <c r="B487" s="10"/>
      <c r="F487" s="10"/>
    </row>
    <row r="488" spans="2:6" x14ac:dyDescent="0.2">
      <c r="B488" s="10"/>
      <c r="F488" s="10"/>
    </row>
    <row r="489" spans="2:6" x14ac:dyDescent="0.2">
      <c r="B489" s="10"/>
      <c r="F489" s="10"/>
    </row>
    <row r="490" spans="2:6" x14ac:dyDescent="0.2">
      <c r="B490" s="10"/>
      <c r="F490" s="10"/>
    </row>
    <row r="491" spans="2:6" x14ac:dyDescent="0.2">
      <c r="B491" s="10"/>
      <c r="F491" s="10"/>
    </row>
    <row r="492" spans="2:6" x14ac:dyDescent="0.2">
      <c r="B492" s="10"/>
      <c r="F492" s="10"/>
    </row>
    <row r="493" spans="2:6" x14ac:dyDescent="0.2">
      <c r="B493" s="10"/>
      <c r="F493" s="10"/>
    </row>
    <row r="494" spans="2:6" x14ac:dyDescent="0.2">
      <c r="B494" s="10"/>
      <c r="F494" s="10"/>
    </row>
    <row r="495" spans="2:6" x14ac:dyDescent="0.2">
      <c r="B495" s="10"/>
      <c r="F495" s="10"/>
    </row>
    <row r="496" spans="2:6" x14ac:dyDescent="0.2">
      <c r="B496" s="10"/>
      <c r="F496" s="10"/>
    </row>
    <row r="497" spans="2:6" x14ac:dyDescent="0.2">
      <c r="B497" s="10"/>
      <c r="F497" s="10"/>
    </row>
    <row r="498" spans="2:6" x14ac:dyDescent="0.2">
      <c r="B498" s="10"/>
      <c r="F498" s="10"/>
    </row>
    <row r="499" spans="2:6" x14ac:dyDescent="0.2">
      <c r="B499" s="10"/>
      <c r="F499" s="10"/>
    </row>
    <row r="500" spans="2:6" x14ac:dyDescent="0.2">
      <c r="B500" s="10"/>
      <c r="F500" s="10"/>
    </row>
    <row r="501" spans="2:6" x14ac:dyDescent="0.2">
      <c r="B501" s="10"/>
      <c r="F501" s="10"/>
    </row>
    <row r="502" spans="2:6" x14ac:dyDescent="0.2">
      <c r="B502" s="10"/>
      <c r="F502" s="10"/>
    </row>
    <row r="503" spans="2:6" x14ac:dyDescent="0.2">
      <c r="B503" s="10"/>
      <c r="F503" s="10"/>
    </row>
    <row r="504" spans="2:6" x14ac:dyDescent="0.2">
      <c r="B504" s="10"/>
      <c r="F504" s="10"/>
    </row>
    <row r="505" spans="2:6" x14ac:dyDescent="0.2">
      <c r="B505" s="10"/>
      <c r="F505" s="10"/>
    </row>
    <row r="506" spans="2:6" x14ac:dyDescent="0.2">
      <c r="B506" s="10"/>
      <c r="F506" s="10"/>
    </row>
    <row r="507" spans="2:6" x14ac:dyDescent="0.2">
      <c r="B507" s="10"/>
      <c r="F507" s="10"/>
    </row>
    <row r="508" spans="2:6" x14ac:dyDescent="0.2">
      <c r="B508" s="10"/>
      <c r="F508" s="10"/>
    </row>
    <row r="509" spans="2:6" x14ac:dyDescent="0.2">
      <c r="B509" s="10"/>
      <c r="F509" s="10"/>
    </row>
    <row r="510" spans="2:6" x14ac:dyDescent="0.2">
      <c r="B510" s="10"/>
      <c r="F510" s="10"/>
    </row>
    <row r="511" spans="2:6" x14ac:dyDescent="0.2">
      <c r="B511" s="10"/>
      <c r="F511" s="10"/>
    </row>
    <row r="512" spans="2:6" x14ac:dyDescent="0.2">
      <c r="B512" s="10"/>
      <c r="F512" s="10"/>
    </row>
    <row r="513" spans="2:6" x14ac:dyDescent="0.2">
      <c r="B513" s="10"/>
      <c r="F513" s="10"/>
    </row>
    <row r="514" spans="2:6" x14ac:dyDescent="0.2">
      <c r="B514" s="10"/>
      <c r="F514" s="10"/>
    </row>
    <row r="515" spans="2:6" x14ac:dyDescent="0.2">
      <c r="B515" s="10"/>
      <c r="F515" s="10"/>
    </row>
    <row r="516" spans="2:6" x14ac:dyDescent="0.2">
      <c r="B516" s="10"/>
      <c r="F516" s="10"/>
    </row>
    <row r="517" spans="2:6" x14ac:dyDescent="0.2">
      <c r="B517" s="10"/>
      <c r="F517" s="10"/>
    </row>
    <row r="518" spans="2:6" x14ac:dyDescent="0.2">
      <c r="B518" s="10"/>
      <c r="F518" s="10"/>
    </row>
    <row r="519" spans="2:6" x14ac:dyDescent="0.2">
      <c r="B519" s="10"/>
      <c r="F519" s="10"/>
    </row>
    <row r="520" spans="2:6" x14ac:dyDescent="0.2">
      <c r="B520" s="10"/>
      <c r="F520" s="10"/>
    </row>
    <row r="521" spans="2:6" x14ac:dyDescent="0.2">
      <c r="B521" s="10"/>
      <c r="F521" s="10"/>
    </row>
    <row r="522" spans="2:6" x14ac:dyDescent="0.2">
      <c r="B522" s="10"/>
      <c r="F522" s="10"/>
    </row>
    <row r="523" spans="2:6" x14ac:dyDescent="0.2">
      <c r="B523" s="10"/>
      <c r="F523" s="10"/>
    </row>
    <row r="524" spans="2:6" x14ac:dyDescent="0.2">
      <c r="B524" s="10"/>
      <c r="F524" s="10"/>
    </row>
    <row r="525" spans="2:6" x14ac:dyDescent="0.2">
      <c r="B525" s="10"/>
      <c r="F525" s="10"/>
    </row>
    <row r="526" spans="2:6" x14ac:dyDescent="0.2">
      <c r="B526" s="10"/>
      <c r="F526" s="10"/>
    </row>
    <row r="527" spans="2:6" x14ac:dyDescent="0.2">
      <c r="B527" s="10"/>
      <c r="F527" s="10"/>
    </row>
    <row r="528" spans="2:6" x14ac:dyDescent="0.2">
      <c r="B528" s="10"/>
      <c r="F528" s="10"/>
    </row>
    <row r="529" spans="2:6" x14ac:dyDescent="0.2">
      <c r="B529" s="10"/>
      <c r="F529" s="10"/>
    </row>
    <row r="530" spans="2:6" x14ac:dyDescent="0.2">
      <c r="B530" s="10"/>
      <c r="F530" s="10"/>
    </row>
    <row r="531" spans="2:6" x14ac:dyDescent="0.2">
      <c r="B531" s="10"/>
      <c r="F531" s="10"/>
    </row>
    <row r="532" spans="2:6" x14ac:dyDescent="0.2">
      <c r="B532" s="10"/>
      <c r="F532" s="10"/>
    </row>
    <row r="533" spans="2:6" x14ac:dyDescent="0.2">
      <c r="B533" s="10"/>
      <c r="F533" s="10"/>
    </row>
    <row r="534" spans="2:6" x14ac:dyDescent="0.2">
      <c r="B534" s="10"/>
      <c r="F534" s="10"/>
    </row>
    <row r="535" spans="2:6" x14ac:dyDescent="0.2">
      <c r="B535" s="10"/>
      <c r="F535" s="10"/>
    </row>
    <row r="536" spans="2:6" x14ac:dyDescent="0.2">
      <c r="B536" s="10"/>
      <c r="F536" s="10"/>
    </row>
    <row r="537" spans="2:6" x14ac:dyDescent="0.2">
      <c r="B537" s="10"/>
      <c r="F537" s="10"/>
    </row>
    <row r="538" spans="2:6" x14ac:dyDescent="0.2">
      <c r="B538" s="10"/>
      <c r="F538" s="10"/>
    </row>
    <row r="539" spans="2:6" x14ac:dyDescent="0.2">
      <c r="B539" s="10"/>
      <c r="F539" s="10"/>
    </row>
    <row r="540" spans="2:6" x14ac:dyDescent="0.2">
      <c r="B540" s="10"/>
      <c r="F540" s="10"/>
    </row>
    <row r="541" spans="2:6" x14ac:dyDescent="0.2">
      <c r="B541" s="10"/>
      <c r="F541" s="10"/>
    </row>
    <row r="542" spans="2:6" x14ac:dyDescent="0.2">
      <c r="B542" s="10"/>
      <c r="F542" s="10"/>
    </row>
    <row r="543" spans="2:6" x14ac:dyDescent="0.2">
      <c r="B543" s="10"/>
      <c r="F543" s="10"/>
    </row>
    <row r="544" spans="2:6" x14ac:dyDescent="0.2">
      <c r="B544" s="10"/>
      <c r="F544" s="10"/>
    </row>
    <row r="545" spans="2:6" x14ac:dyDescent="0.2">
      <c r="B545" s="10"/>
      <c r="F545" s="10"/>
    </row>
    <row r="546" spans="2:6" x14ac:dyDescent="0.2">
      <c r="B546" s="10"/>
      <c r="F546" s="10"/>
    </row>
    <row r="547" spans="2:6" x14ac:dyDescent="0.2">
      <c r="B547" s="10"/>
      <c r="F547" s="10"/>
    </row>
    <row r="548" spans="2:6" x14ac:dyDescent="0.2">
      <c r="B548" s="10"/>
      <c r="F548" s="10"/>
    </row>
    <row r="549" spans="2:6" x14ac:dyDescent="0.2">
      <c r="B549" s="10"/>
      <c r="F549" s="10"/>
    </row>
    <row r="550" spans="2:6" x14ac:dyDescent="0.2">
      <c r="B550" s="10"/>
      <c r="F550" s="10"/>
    </row>
    <row r="551" spans="2:6" x14ac:dyDescent="0.2">
      <c r="B551" s="10"/>
      <c r="F551" s="10"/>
    </row>
    <row r="552" spans="2:6" x14ac:dyDescent="0.2">
      <c r="B552" s="10"/>
      <c r="F552" s="10"/>
    </row>
    <row r="553" spans="2:6" x14ac:dyDescent="0.2">
      <c r="B553" s="10"/>
      <c r="F553" s="10"/>
    </row>
    <row r="554" spans="2:6" x14ac:dyDescent="0.2">
      <c r="B554" s="10"/>
      <c r="F554" s="10"/>
    </row>
    <row r="555" spans="2:6" x14ac:dyDescent="0.2">
      <c r="B555" s="10"/>
      <c r="F555" s="10"/>
    </row>
    <row r="556" spans="2:6" x14ac:dyDescent="0.2">
      <c r="B556" s="10"/>
      <c r="F556" s="10"/>
    </row>
    <row r="557" spans="2:6" x14ac:dyDescent="0.2">
      <c r="B557" s="10"/>
      <c r="F557" s="10"/>
    </row>
    <row r="558" spans="2:6" x14ac:dyDescent="0.2">
      <c r="B558" s="10"/>
      <c r="F558" s="10"/>
    </row>
    <row r="559" spans="2:6" x14ac:dyDescent="0.2">
      <c r="B559" s="10"/>
      <c r="F559" s="10"/>
    </row>
    <row r="560" spans="2:6" x14ac:dyDescent="0.2">
      <c r="B560" s="10"/>
      <c r="F560" s="10"/>
    </row>
    <row r="561" spans="2:6" x14ac:dyDescent="0.2">
      <c r="B561" s="10"/>
      <c r="F561" s="10"/>
    </row>
    <row r="562" spans="2:6" x14ac:dyDescent="0.2">
      <c r="B562" s="10"/>
      <c r="F562" s="10"/>
    </row>
    <row r="563" spans="2:6" x14ac:dyDescent="0.2">
      <c r="B563" s="10"/>
      <c r="F563" s="10"/>
    </row>
    <row r="564" spans="2:6" x14ac:dyDescent="0.2">
      <c r="B564" s="10"/>
      <c r="F564" s="10"/>
    </row>
    <row r="565" spans="2:6" x14ac:dyDescent="0.2">
      <c r="B565" s="10"/>
      <c r="F565" s="10"/>
    </row>
    <row r="566" spans="2:6" x14ac:dyDescent="0.2">
      <c r="B566" s="10"/>
      <c r="F566" s="10"/>
    </row>
    <row r="567" spans="2:6" x14ac:dyDescent="0.2">
      <c r="B567" s="10"/>
      <c r="F567" s="10"/>
    </row>
    <row r="568" spans="2:6" x14ac:dyDescent="0.2">
      <c r="B568" s="10"/>
      <c r="F568" s="10"/>
    </row>
    <row r="569" spans="2:6" x14ac:dyDescent="0.2">
      <c r="B569" s="10"/>
      <c r="F569" s="10"/>
    </row>
    <row r="570" spans="2:6" x14ac:dyDescent="0.2">
      <c r="B570" s="10"/>
      <c r="F570" s="10"/>
    </row>
    <row r="571" spans="2:6" x14ac:dyDescent="0.2">
      <c r="B571" s="10"/>
      <c r="F571" s="10"/>
    </row>
    <row r="572" spans="2:6" x14ac:dyDescent="0.2">
      <c r="B572" s="10"/>
      <c r="F572" s="10"/>
    </row>
    <row r="573" spans="2:6" x14ac:dyDescent="0.2">
      <c r="B573" s="10"/>
      <c r="F573" s="10"/>
    </row>
    <row r="574" spans="2:6" x14ac:dyDescent="0.2">
      <c r="B574" s="10"/>
      <c r="F574" s="10"/>
    </row>
    <row r="575" spans="2:6" x14ac:dyDescent="0.2">
      <c r="B575" s="10"/>
      <c r="F575" s="10"/>
    </row>
    <row r="576" spans="2:6" x14ac:dyDescent="0.2">
      <c r="B576" s="10"/>
      <c r="F576" s="10"/>
    </row>
    <row r="577" spans="2:6" x14ac:dyDescent="0.2">
      <c r="B577" s="10"/>
      <c r="F577" s="10"/>
    </row>
    <row r="578" spans="2:6" x14ac:dyDescent="0.2">
      <c r="B578" s="10"/>
      <c r="F578" s="10"/>
    </row>
    <row r="579" spans="2:6" x14ac:dyDescent="0.2">
      <c r="B579" s="10"/>
      <c r="F579" s="10"/>
    </row>
    <row r="580" spans="2:6" x14ac:dyDescent="0.2">
      <c r="B580" s="10"/>
      <c r="F580" s="10"/>
    </row>
    <row r="581" spans="2:6" x14ac:dyDescent="0.2">
      <c r="B581" s="10"/>
      <c r="F581" s="10"/>
    </row>
    <row r="582" spans="2:6" x14ac:dyDescent="0.2">
      <c r="B582" s="10"/>
      <c r="F582" s="10"/>
    </row>
    <row r="583" spans="2:6" x14ac:dyDescent="0.2">
      <c r="B583" s="10"/>
      <c r="F583" s="10"/>
    </row>
    <row r="584" spans="2:6" x14ac:dyDescent="0.2">
      <c r="B584" s="10"/>
      <c r="F584" s="10"/>
    </row>
    <row r="585" spans="2:6" x14ac:dyDescent="0.2">
      <c r="B585" s="10"/>
      <c r="F585" s="10"/>
    </row>
    <row r="586" spans="2:6" x14ac:dyDescent="0.2">
      <c r="B586" s="10"/>
      <c r="F586" s="10"/>
    </row>
    <row r="587" spans="2:6" x14ac:dyDescent="0.2">
      <c r="B587" s="10"/>
      <c r="F587" s="10"/>
    </row>
    <row r="588" spans="2:6" x14ac:dyDescent="0.2">
      <c r="B588" s="10"/>
      <c r="F588" s="10"/>
    </row>
    <row r="589" spans="2:6" x14ac:dyDescent="0.2">
      <c r="B589" s="10"/>
      <c r="F589" s="10"/>
    </row>
    <row r="590" spans="2:6" x14ac:dyDescent="0.2">
      <c r="B590" s="10"/>
      <c r="F590" s="10"/>
    </row>
    <row r="591" spans="2:6" x14ac:dyDescent="0.2">
      <c r="B591" s="10"/>
      <c r="F591" s="10"/>
    </row>
    <row r="592" spans="2:6" x14ac:dyDescent="0.2">
      <c r="B592" s="10"/>
      <c r="F592" s="10"/>
    </row>
    <row r="593" spans="2:6" x14ac:dyDescent="0.2">
      <c r="B593" s="10"/>
      <c r="F593" s="10"/>
    </row>
    <row r="594" spans="2:6" x14ac:dyDescent="0.2">
      <c r="B594" s="10"/>
      <c r="F594" s="10"/>
    </row>
    <row r="595" spans="2:6" x14ac:dyDescent="0.2">
      <c r="B595" s="10"/>
      <c r="F595" s="10"/>
    </row>
    <row r="596" spans="2:6" x14ac:dyDescent="0.2">
      <c r="B596" s="10"/>
      <c r="F596" s="10"/>
    </row>
    <row r="597" spans="2:6" x14ac:dyDescent="0.2">
      <c r="B597" s="10"/>
      <c r="F597" s="10"/>
    </row>
    <row r="598" spans="2:6" x14ac:dyDescent="0.2">
      <c r="B598" s="10"/>
      <c r="F598" s="10"/>
    </row>
    <row r="599" spans="2:6" x14ac:dyDescent="0.2">
      <c r="B599" s="10"/>
      <c r="F599" s="10"/>
    </row>
    <row r="600" spans="2:6" x14ac:dyDescent="0.2">
      <c r="B600" s="10"/>
      <c r="F600" s="10"/>
    </row>
    <row r="601" spans="2:6" x14ac:dyDescent="0.2">
      <c r="B601" s="10"/>
      <c r="F601" s="10"/>
    </row>
    <row r="602" spans="2:6" x14ac:dyDescent="0.2">
      <c r="B602" s="10"/>
      <c r="F602" s="10"/>
    </row>
    <row r="603" spans="2:6" x14ac:dyDescent="0.2">
      <c r="B603" s="10"/>
      <c r="F603" s="10"/>
    </row>
    <row r="604" spans="2:6" x14ac:dyDescent="0.2">
      <c r="B604" s="10"/>
      <c r="F604" s="10"/>
    </row>
    <row r="605" spans="2:6" x14ac:dyDescent="0.2">
      <c r="B605" s="10"/>
      <c r="F605" s="10"/>
    </row>
    <row r="606" spans="2:6" x14ac:dyDescent="0.2">
      <c r="B606" s="10"/>
      <c r="F606" s="10"/>
    </row>
    <row r="607" spans="2:6" x14ac:dyDescent="0.2">
      <c r="B607" s="10"/>
      <c r="F607" s="10"/>
    </row>
    <row r="608" spans="2:6" x14ac:dyDescent="0.2">
      <c r="B608" s="10"/>
      <c r="F608" s="10"/>
    </row>
    <row r="609" spans="2:6" x14ac:dyDescent="0.2">
      <c r="B609" s="10"/>
      <c r="F609" s="10"/>
    </row>
    <row r="610" spans="2:6" x14ac:dyDescent="0.2">
      <c r="B610" s="10"/>
      <c r="F610" s="10"/>
    </row>
    <row r="611" spans="2:6" x14ac:dyDescent="0.2">
      <c r="B611" s="10"/>
      <c r="F611" s="10"/>
    </row>
    <row r="612" spans="2:6" x14ac:dyDescent="0.2">
      <c r="B612" s="10"/>
      <c r="F612" s="10"/>
    </row>
    <row r="613" spans="2:6" x14ac:dyDescent="0.2">
      <c r="B613" s="10"/>
      <c r="F613" s="10"/>
    </row>
    <row r="614" spans="2:6" x14ac:dyDescent="0.2">
      <c r="B614" s="10"/>
      <c r="F614" s="10"/>
    </row>
    <row r="615" spans="2:6" x14ac:dyDescent="0.2">
      <c r="B615" s="10"/>
      <c r="F615" s="10"/>
    </row>
    <row r="616" spans="2:6" x14ac:dyDescent="0.2">
      <c r="B616" s="10"/>
      <c r="F616" s="10"/>
    </row>
    <row r="617" spans="2:6" x14ac:dyDescent="0.2">
      <c r="B617" s="10"/>
      <c r="F617" s="10"/>
    </row>
    <row r="618" spans="2:6" x14ac:dyDescent="0.2">
      <c r="B618" s="10"/>
      <c r="F618" s="10"/>
    </row>
    <row r="619" spans="2:6" x14ac:dyDescent="0.2">
      <c r="B619" s="10"/>
      <c r="F619" s="10"/>
    </row>
    <row r="620" spans="2:6" x14ac:dyDescent="0.2">
      <c r="B620" s="10"/>
      <c r="F620" s="10"/>
    </row>
    <row r="621" spans="2:6" x14ac:dyDescent="0.2">
      <c r="B621" s="10"/>
      <c r="F621" s="10"/>
    </row>
    <row r="622" spans="2:6" x14ac:dyDescent="0.2">
      <c r="B622" s="10"/>
      <c r="F622" s="10"/>
    </row>
    <row r="623" spans="2:6" x14ac:dyDescent="0.2">
      <c r="B623" s="10"/>
      <c r="F623" s="10"/>
    </row>
    <row r="624" spans="2:6" x14ac:dyDescent="0.2">
      <c r="B624" s="10"/>
      <c r="F624" s="10"/>
    </row>
    <row r="625" spans="2:6" x14ac:dyDescent="0.2">
      <c r="B625" s="10"/>
      <c r="F625" s="10"/>
    </row>
    <row r="626" spans="2:6" x14ac:dyDescent="0.2">
      <c r="B626" s="10"/>
      <c r="F626" s="10"/>
    </row>
    <row r="627" spans="2:6" x14ac:dyDescent="0.2">
      <c r="B627" s="10"/>
      <c r="F627" s="10"/>
    </row>
    <row r="628" spans="2:6" x14ac:dyDescent="0.2">
      <c r="B628" s="10"/>
      <c r="F628" s="10"/>
    </row>
    <row r="629" spans="2:6" x14ac:dyDescent="0.2">
      <c r="B629" s="10"/>
      <c r="F629" s="10"/>
    </row>
    <row r="630" spans="2:6" x14ac:dyDescent="0.2">
      <c r="B630" s="10"/>
      <c r="F630" s="10"/>
    </row>
    <row r="631" spans="2:6" x14ac:dyDescent="0.2">
      <c r="B631" s="10"/>
      <c r="F631" s="10"/>
    </row>
    <row r="632" spans="2:6" x14ac:dyDescent="0.2">
      <c r="B632" s="10"/>
      <c r="F632" s="10"/>
    </row>
    <row r="633" spans="2:6" x14ac:dyDescent="0.2">
      <c r="B633" s="10"/>
      <c r="F633" s="10"/>
    </row>
    <row r="634" spans="2:6" x14ac:dyDescent="0.2">
      <c r="B634" s="10"/>
      <c r="F634" s="10"/>
    </row>
    <row r="635" spans="2:6" x14ac:dyDescent="0.2">
      <c r="B635" s="10"/>
      <c r="F635" s="10"/>
    </row>
    <row r="636" spans="2:6" x14ac:dyDescent="0.2">
      <c r="B636" s="10"/>
      <c r="F636" s="10"/>
    </row>
    <row r="637" spans="2:6" x14ac:dyDescent="0.2">
      <c r="B637" s="10"/>
      <c r="F637" s="10"/>
    </row>
    <row r="638" spans="2:6" x14ac:dyDescent="0.2">
      <c r="B638" s="10"/>
      <c r="F638" s="10"/>
    </row>
    <row r="639" spans="2:6" x14ac:dyDescent="0.2">
      <c r="B639" s="10"/>
      <c r="F639" s="10"/>
    </row>
    <row r="640" spans="2:6" x14ac:dyDescent="0.2">
      <c r="B640" s="10"/>
      <c r="F640" s="10"/>
    </row>
    <row r="641" spans="2:6" x14ac:dyDescent="0.2">
      <c r="B641" s="10"/>
      <c r="F641" s="10"/>
    </row>
    <row r="642" spans="2:6" x14ac:dyDescent="0.2">
      <c r="B642" s="10"/>
      <c r="F642" s="10"/>
    </row>
    <row r="643" spans="2:6" x14ac:dyDescent="0.2">
      <c r="B643" s="10"/>
      <c r="F643" s="10"/>
    </row>
    <row r="644" spans="2:6" x14ac:dyDescent="0.2">
      <c r="B644" s="10"/>
      <c r="F644" s="10"/>
    </row>
    <row r="645" spans="2:6" x14ac:dyDescent="0.2">
      <c r="B645" s="10"/>
      <c r="F645" s="10"/>
    </row>
    <row r="646" spans="2:6" x14ac:dyDescent="0.2">
      <c r="B646" s="10"/>
      <c r="F646" s="10"/>
    </row>
    <row r="647" spans="2:6" x14ac:dyDescent="0.2">
      <c r="B647" s="10"/>
      <c r="F647" s="10"/>
    </row>
    <row r="648" spans="2:6" x14ac:dyDescent="0.2">
      <c r="B648" s="10"/>
      <c r="F648" s="10"/>
    </row>
    <row r="649" spans="2:6" x14ac:dyDescent="0.2">
      <c r="B649" s="10"/>
      <c r="F649" s="10"/>
    </row>
    <row r="650" spans="2:6" x14ac:dyDescent="0.2">
      <c r="B650" s="10"/>
      <c r="F650" s="10"/>
    </row>
    <row r="651" spans="2:6" x14ac:dyDescent="0.2">
      <c r="B651" s="10"/>
      <c r="F651" s="10"/>
    </row>
    <row r="652" spans="2:6" x14ac:dyDescent="0.2">
      <c r="B652" s="10"/>
      <c r="F652" s="10"/>
    </row>
    <row r="653" spans="2:6" x14ac:dyDescent="0.2">
      <c r="B653" s="10"/>
      <c r="F653" s="10"/>
    </row>
    <row r="654" spans="2:6" x14ac:dyDescent="0.2">
      <c r="B654" s="10"/>
      <c r="F654" s="10"/>
    </row>
    <row r="655" spans="2:6" x14ac:dyDescent="0.2">
      <c r="B655" s="10"/>
      <c r="F655" s="10"/>
    </row>
    <row r="656" spans="2:6" x14ac:dyDescent="0.2">
      <c r="B656" s="10"/>
      <c r="F656" s="10"/>
    </row>
    <row r="657" spans="2:6" x14ac:dyDescent="0.2">
      <c r="B657" s="10"/>
      <c r="F657" s="10"/>
    </row>
    <row r="658" spans="2:6" x14ac:dyDescent="0.2">
      <c r="B658" s="10"/>
      <c r="F658" s="10"/>
    </row>
    <row r="659" spans="2:6" x14ac:dyDescent="0.2">
      <c r="B659" s="10"/>
      <c r="F659" s="10"/>
    </row>
    <row r="660" spans="2:6" x14ac:dyDescent="0.2">
      <c r="B660" s="10"/>
      <c r="F660" s="10"/>
    </row>
    <row r="661" spans="2:6" x14ac:dyDescent="0.2">
      <c r="B661" s="10"/>
      <c r="F661" s="10"/>
    </row>
    <row r="662" spans="2:6" x14ac:dyDescent="0.2">
      <c r="B662" s="10"/>
      <c r="F662" s="10"/>
    </row>
    <row r="663" spans="2:6" x14ac:dyDescent="0.2">
      <c r="B663" s="10"/>
      <c r="F663" s="10"/>
    </row>
    <row r="664" spans="2:6" x14ac:dyDescent="0.2">
      <c r="B664" s="10"/>
      <c r="F664" s="10"/>
    </row>
    <row r="665" spans="2:6" x14ac:dyDescent="0.2">
      <c r="B665" s="10"/>
      <c r="F665" s="10"/>
    </row>
    <row r="666" spans="2:6" x14ac:dyDescent="0.2">
      <c r="B666" s="10"/>
      <c r="F666" s="10"/>
    </row>
    <row r="667" spans="2:6" x14ac:dyDescent="0.2">
      <c r="B667" s="10"/>
      <c r="F667" s="10"/>
    </row>
    <row r="668" spans="2:6" x14ac:dyDescent="0.2">
      <c r="B668" s="10"/>
      <c r="F668" s="10"/>
    </row>
    <row r="669" spans="2:6" x14ac:dyDescent="0.2">
      <c r="B669" s="10"/>
      <c r="F669" s="10"/>
    </row>
    <row r="670" spans="2:6" x14ac:dyDescent="0.2">
      <c r="B670" s="10"/>
      <c r="F670" s="10"/>
    </row>
    <row r="671" spans="2:6" x14ac:dyDescent="0.2">
      <c r="B671" s="10"/>
      <c r="F671" s="10"/>
    </row>
    <row r="672" spans="2:6" x14ac:dyDescent="0.2">
      <c r="B672" s="10"/>
      <c r="F672" s="10"/>
    </row>
    <row r="673" spans="2:6" x14ac:dyDescent="0.2">
      <c r="B673" s="10"/>
      <c r="F673" s="10"/>
    </row>
    <row r="674" spans="2:6" x14ac:dyDescent="0.2">
      <c r="B674" s="10"/>
      <c r="F674" s="10"/>
    </row>
    <row r="675" spans="2:6" x14ac:dyDescent="0.2">
      <c r="B675" s="10"/>
      <c r="F675" s="10"/>
    </row>
    <row r="676" spans="2:6" x14ac:dyDescent="0.2">
      <c r="B676" s="10"/>
      <c r="F676" s="10"/>
    </row>
    <row r="677" spans="2:6" x14ac:dyDescent="0.2">
      <c r="B677" s="10"/>
      <c r="F677" s="10"/>
    </row>
    <row r="678" spans="2:6" x14ac:dyDescent="0.2">
      <c r="B678" s="10"/>
      <c r="F678" s="10"/>
    </row>
    <row r="679" spans="2:6" x14ac:dyDescent="0.2">
      <c r="B679" s="10"/>
      <c r="F679" s="10"/>
    </row>
    <row r="680" spans="2:6" x14ac:dyDescent="0.2">
      <c r="B680" s="10"/>
      <c r="F680" s="10"/>
    </row>
    <row r="681" spans="2:6" x14ac:dyDescent="0.2">
      <c r="B681" s="10"/>
      <c r="F681" s="10"/>
    </row>
    <row r="682" spans="2:6" x14ac:dyDescent="0.2">
      <c r="B682" s="10"/>
      <c r="F682" s="10"/>
    </row>
    <row r="683" spans="2:6" x14ac:dyDescent="0.2">
      <c r="B683" s="10"/>
      <c r="F683" s="10"/>
    </row>
    <row r="684" spans="2:6" x14ac:dyDescent="0.2">
      <c r="B684" s="10"/>
      <c r="F684" s="10"/>
    </row>
    <row r="685" spans="2:6" x14ac:dyDescent="0.2">
      <c r="B685" s="10"/>
      <c r="F685" s="10"/>
    </row>
    <row r="686" spans="2:6" x14ac:dyDescent="0.2">
      <c r="B686" s="10"/>
      <c r="F686" s="10"/>
    </row>
    <row r="687" spans="2:6" x14ac:dyDescent="0.2">
      <c r="B687" s="10"/>
      <c r="F687" s="10"/>
    </row>
    <row r="688" spans="2:6" x14ac:dyDescent="0.2">
      <c r="B688" s="10"/>
      <c r="F688" s="10"/>
    </row>
    <row r="689" spans="2:6" x14ac:dyDescent="0.2">
      <c r="B689" s="10"/>
      <c r="F689" s="10"/>
    </row>
    <row r="690" spans="2:6" x14ac:dyDescent="0.2">
      <c r="B690" s="10"/>
      <c r="F690" s="10"/>
    </row>
    <row r="691" spans="2:6" x14ac:dyDescent="0.2">
      <c r="B691" s="10"/>
      <c r="F691" s="10"/>
    </row>
    <row r="692" spans="2:6" x14ac:dyDescent="0.2">
      <c r="B692" s="10"/>
      <c r="F692" s="10"/>
    </row>
    <row r="693" spans="2:6" x14ac:dyDescent="0.2">
      <c r="B693" s="10"/>
      <c r="F693" s="10"/>
    </row>
    <row r="694" spans="2:6" x14ac:dyDescent="0.2">
      <c r="B694" s="10"/>
      <c r="F694" s="10"/>
    </row>
    <row r="695" spans="2:6" x14ac:dyDescent="0.2">
      <c r="B695" s="10"/>
      <c r="F695" s="10"/>
    </row>
    <row r="696" spans="2:6" x14ac:dyDescent="0.2">
      <c r="B696" s="10"/>
      <c r="F696" s="10"/>
    </row>
    <row r="697" spans="2:6" x14ac:dyDescent="0.2">
      <c r="B697" s="10"/>
      <c r="F697" s="10"/>
    </row>
    <row r="698" spans="2:6" x14ac:dyDescent="0.2">
      <c r="B698" s="10"/>
      <c r="F698" s="10"/>
    </row>
    <row r="699" spans="2:6" x14ac:dyDescent="0.2">
      <c r="B699" s="10"/>
      <c r="F699" s="10"/>
    </row>
    <row r="700" spans="2:6" x14ac:dyDescent="0.2">
      <c r="B700" s="10"/>
      <c r="F700" s="10"/>
    </row>
    <row r="701" spans="2:6" x14ac:dyDescent="0.2">
      <c r="B701" s="10"/>
      <c r="F701" s="10"/>
    </row>
    <row r="702" spans="2:6" x14ac:dyDescent="0.2">
      <c r="B702" s="10"/>
      <c r="F702" s="10"/>
    </row>
    <row r="703" spans="2:6" x14ac:dyDescent="0.2">
      <c r="B703" s="10"/>
      <c r="F703" s="10"/>
    </row>
    <row r="704" spans="2:6" x14ac:dyDescent="0.2">
      <c r="B704" s="10"/>
      <c r="F704" s="10"/>
    </row>
    <row r="705" spans="2:6" x14ac:dyDescent="0.2">
      <c r="B705" s="10"/>
      <c r="F705" s="10"/>
    </row>
    <row r="706" spans="2:6" x14ac:dyDescent="0.2">
      <c r="B706" s="10"/>
      <c r="F706" s="10"/>
    </row>
    <row r="707" spans="2:6" x14ac:dyDescent="0.2">
      <c r="B707" s="10"/>
      <c r="F707" s="10"/>
    </row>
    <row r="708" spans="2:6" x14ac:dyDescent="0.2">
      <c r="B708" s="10"/>
      <c r="F708" s="10"/>
    </row>
    <row r="709" spans="2:6" x14ac:dyDescent="0.2">
      <c r="B709" s="10"/>
      <c r="F709" s="10"/>
    </row>
    <row r="710" spans="2:6" x14ac:dyDescent="0.2">
      <c r="B710" s="10"/>
      <c r="F710" s="10"/>
    </row>
    <row r="711" spans="2:6" x14ac:dyDescent="0.2">
      <c r="B711" s="10"/>
      <c r="F711" s="10"/>
    </row>
    <row r="712" spans="2:6" x14ac:dyDescent="0.2">
      <c r="B712" s="10"/>
      <c r="F712" s="10"/>
    </row>
    <row r="713" spans="2:6" x14ac:dyDescent="0.2">
      <c r="B713" s="10"/>
      <c r="F713" s="10"/>
    </row>
    <row r="714" spans="2:6" x14ac:dyDescent="0.2">
      <c r="B714" s="10"/>
      <c r="F714" s="10"/>
    </row>
    <row r="715" spans="2:6" x14ac:dyDescent="0.2">
      <c r="B715" s="10"/>
      <c r="F715" s="10"/>
    </row>
    <row r="716" spans="2:6" x14ac:dyDescent="0.2">
      <c r="B716" s="10"/>
      <c r="F716" s="10"/>
    </row>
    <row r="717" spans="2:6" x14ac:dyDescent="0.2">
      <c r="B717" s="10"/>
      <c r="F717" s="10"/>
    </row>
    <row r="718" spans="2:6" x14ac:dyDescent="0.2">
      <c r="B718" s="10"/>
      <c r="F718" s="10"/>
    </row>
    <row r="719" spans="2:6" x14ac:dyDescent="0.2">
      <c r="B719" s="10"/>
      <c r="F719" s="10"/>
    </row>
    <row r="720" spans="2:6" x14ac:dyDescent="0.2">
      <c r="B720" s="10"/>
      <c r="F720" s="10"/>
    </row>
    <row r="721" spans="2:6" x14ac:dyDescent="0.2">
      <c r="B721" s="10"/>
      <c r="F721" s="10"/>
    </row>
    <row r="722" spans="2:6" x14ac:dyDescent="0.2">
      <c r="B722" s="10"/>
      <c r="F722" s="10"/>
    </row>
    <row r="723" spans="2:6" x14ac:dyDescent="0.2">
      <c r="B723" s="10"/>
      <c r="F723" s="10"/>
    </row>
    <row r="724" spans="2:6" x14ac:dyDescent="0.2">
      <c r="B724" s="10"/>
      <c r="F724" s="10"/>
    </row>
    <row r="725" spans="2:6" x14ac:dyDescent="0.2">
      <c r="B725" s="10"/>
      <c r="F725" s="10"/>
    </row>
    <row r="726" spans="2:6" x14ac:dyDescent="0.2">
      <c r="B726" s="10"/>
      <c r="F726" s="10"/>
    </row>
    <row r="727" spans="2:6" x14ac:dyDescent="0.2">
      <c r="B727" s="10"/>
      <c r="F727" s="10"/>
    </row>
    <row r="728" spans="2:6" x14ac:dyDescent="0.2">
      <c r="B728" s="10"/>
      <c r="F728" s="10"/>
    </row>
    <row r="729" spans="2:6" x14ac:dyDescent="0.2">
      <c r="B729" s="10"/>
      <c r="F729" s="10"/>
    </row>
    <row r="730" spans="2:6" x14ac:dyDescent="0.2">
      <c r="B730" s="10"/>
      <c r="F730" s="10"/>
    </row>
    <row r="731" spans="2:6" x14ac:dyDescent="0.2">
      <c r="B731" s="10"/>
      <c r="F731" s="10"/>
    </row>
    <row r="732" spans="2:6" x14ac:dyDescent="0.2">
      <c r="B732" s="10"/>
      <c r="F732" s="10"/>
    </row>
    <row r="733" spans="2:6" x14ac:dyDescent="0.2">
      <c r="B733" s="10"/>
      <c r="F733" s="10"/>
    </row>
    <row r="734" spans="2:6" x14ac:dyDescent="0.2">
      <c r="B734" s="10"/>
      <c r="F734" s="10"/>
    </row>
    <row r="735" spans="2:6" x14ac:dyDescent="0.2">
      <c r="B735" s="10"/>
      <c r="F735" s="10"/>
    </row>
    <row r="736" spans="2:6" x14ac:dyDescent="0.2">
      <c r="B736" s="10"/>
      <c r="F736" s="10"/>
    </row>
    <row r="737" spans="2:6" x14ac:dyDescent="0.2">
      <c r="B737" s="10"/>
      <c r="F737" s="10"/>
    </row>
    <row r="738" spans="2:6" x14ac:dyDescent="0.2">
      <c r="B738" s="10"/>
      <c r="F738" s="10"/>
    </row>
    <row r="739" spans="2:6" x14ac:dyDescent="0.2">
      <c r="B739" s="10"/>
      <c r="F739" s="10"/>
    </row>
    <row r="740" spans="2:6" x14ac:dyDescent="0.2">
      <c r="B740" s="10"/>
      <c r="F740" s="10"/>
    </row>
    <row r="741" spans="2:6" x14ac:dyDescent="0.2">
      <c r="B741" s="10"/>
      <c r="F741" s="10"/>
    </row>
    <row r="742" spans="2:6" x14ac:dyDescent="0.2">
      <c r="B742" s="10"/>
      <c r="F742" s="10"/>
    </row>
    <row r="743" spans="2:6" x14ac:dyDescent="0.2">
      <c r="B743" s="10"/>
      <c r="F743" s="10"/>
    </row>
    <row r="744" spans="2:6" x14ac:dyDescent="0.2">
      <c r="B744" s="10"/>
      <c r="F744" s="10"/>
    </row>
    <row r="745" spans="2:6" x14ac:dyDescent="0.2">
      <c r="B745" s="10"/>
      <c r="F745" s="10"/>
    </row>
    <row r="746" spans="2:6" x14ac:dyDescent="0.2">
      <c r="B746" s="10"/>
      <c r="F746" s="10"/>
    </row>
    <row r="747" spans="2:6" x14ac:dyDescent="0.2">
      <c r="B747" s="10"/>
      <c r="F747" s="10"/>
    </row>
    <row r="748" spans="2:6" x14ac:dyDescent="0.2">
      <c r="B748" s="10"/>
      <c r="F748" s="10"/>
    </row>
    <row r="749" spans="2:6" x14ac:dyDescent="0.2">
      <c r="B749" s="10"/>
      <c r="F749" s="10"/>
    </row>
    <row r="750" spans="2:6" x14ac:dyDescent="0.2">
      <c r="B750" s="10"/>
      <c r="F750" s="10"/>
    </row>
    <row r="751" spans="2:6" x14ac:dyDescent="0.2">
      <c r="B751" s="10"/>
      <c r="F751" s="10"/>
    </row>
    <row r="752" spans="2:6" x14ac:dyDescent="0.2">
      <c r="B752" s="10"/>
      <c r="F752" s="10"/>
    </row>
    <row r="753" spans="2:6" x14ac:dyDescent="0.2">
      <c r="B753" s="10"/>
      <c r="F753" s="10"/>
    </row>
    <row r="754" spans="2:6" x14ac:dyDescent="0.2">
      <c r="B754" s="10"/>
      <c r="F754" s="10"/>
    </row>
  </sheetData>
  <phoneticPr fontId="8" type="noConversion"/>
  <hyperlinks>
    <hyperlink ref="A3" r:id="rId1" xr:uid="{00000000-0004-0000-0100-000000000000}"/>
    <hyperlink ref="P49" r:id="rId2" display="http://www.bav-astro.de/sfs/BAVM_link.php?BAVMnr=79" xr:uid="{00000000-0004-0000-0100-000001000000}"/>
    <hyperlink ref="P50" r:id="rId3" display="http://www.bav-astro.de/sfs/BAVM_link.php?BAVMnr=79" xr:uid="{00000000-0004-0000-0100-000002000000}"/>
    <hyperlink ref="P12" r:id="rId4" display="http://www.konkoly.hu/cgi-bin/IBVS?4888" xr:uid="{00000000-0004-0000-0100-000003000000}"/>
    <hyperlink ref="P13" r:id="rId5" display="http://var.astro.cz/oejv/issues/oejv0074.pdf" xr:uid="{00000000-0004-0000-0100-000004000000}"/>
    <hyperlink ref="P15" r:id="rId6" display="http://www.konkoly.hu/cgi-bin/IBVS?5676" xr:uid="{00000000-0004-0000-0100-000005000000}"/>
    <hyperlink ref="P16" r:id="rId7" display="http://www.bav-astro.de/sfs/BAVM_link.php?BAVMnr=186" xr:uid="{00000000-0004-0000-0100-000006000000}"/>
    <hyperlink ref="P18" r:id="rId8" display="http://var.astro.cz/oejv/issues/oejv0074.pdf" xr:uid="{00000000-0004-0000-0100-000007000000}"/>
    <hyperlink ref="P19" r:id="rId9" display="http://var.astro.cz/oejv/issues/oejv0074.pdf" xr:uid="{00000000-0004-0000-0100-000008000000}"/>
    <hyperlink ref="P20" r:id="rId10" display="http://var.astro.cz/oejv/issues/oejv0074.pdf" xr:uid="{00000000-0004-0000-0100-000009000000}"/>
    <hyperlink ref="P59" r:id="rId11" display="http://www.bav-astro.de/sfs/BAVM_link.php?BAVMnr=193" xr:uid="{00000000-0004-0000-0100-00000A000000}"/>
    <hyperlink ref="P60" r:id="rId12" display="http://www.bav-astro.de/sfs/BAVM_link.php?BAVMnr=193" xr:uid="{00000000-0004-0000-0100-00000B000000}"/>
    <hyperlink ref="P61" r:id="rId13" display="http://var.astro.cz/oejv/issues/oejv0094.pdf" xr:uid="{00000000-0004-0000-0100-00000C000000}"/>
    <hyperlink ref="P62" r:id="rId14" display="http://var.astro.cz/oejv/issues/oejv0094.pdf" xr:uid="{00000000-0004-0000-0100-00000D000000}"/>
    <hyperlink ref="P21" r:id="rId15" display="http://www.bav-astro.de/sfs/BAVM_link.php?BAVMnr=201" xr:uid="{00000000-0004-0000-0100-00000E000000}"/>
    <hyperlink ref="P22" r:id="rId16" display="http://www.bav-astro.de/sfs/BAVM_link.php?BAVMnr=215" xr:uid="{00000000-0004-0000-0100-00000F000000}"/>
    <hyperlink ref="P63" r:id="rId17" display="http://var.astro.cz/oejv/issues/oejv0137.pdf" xr:uid="{00000000-0004-0000-0100-000010000000}"/>
    <hyperlink ref="P64" r:id="rId18" display="http://var.astro.cz/oejv/issues/oejv0137.pdf" xr:uid="{00000000-0004-0000-0100-000011000000}"/>
    <hyperlink ref="P65" r:id="rId19" display="http://var.astro.cz/oejv/issues/oejv0137.pdf" xr:uid="{00000000-0004-0000-0100-000012000000}"/>
    <hyperlink ref="P23" r:id="rId20" display="http://www.bav-astro.de/sfs/BAVM_link.php?BAVMnr=215" xr:uid="{00000000-0004-0000-0100-000013000000}"/>
    <hyperlink ref="P24" r:id="rId21" display="http://www.konkoly.hu/cgi-bin/IBVS?5960" xr:uid="{00000000-0004-0000-0100-000014000000}"/>
    <hyperlink ref="P25" r:id="rId22" display="http://var.astro.cz/oejv/issues/oejv0160.pdf" xr:uid="{00000000-0004-0000-0100-000015000000}"/>
    <hyperlink ref="P26" r:id="rId23" display="http://var.astro.cz/oejv/issues/oejv0160.pdf" xr:uid="{00000000-0004-0000-0100-000016000000}"/>
    <hyperlink ref="P27" r:id="rId24" display="http://var.astro.cz/oejv/issues/oejv0160.pdf" xr:uid="{00000000-0004-0000-0100-000017000000}"/>
    <hyperlink ref="P28" r:id="rId25" display="http://www.bav-astro.de/sfs/BAVM_link.php?BAVMnr=234" xr:uid="{00000000-0004-0000-0100-000018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1"/>
  <sheetViews>
    <sheetView topLeftCell="A61" workbookViewId="0">
      <selection activeCell="A90" sqref="A90:D90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7.710937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36</v>
      </c>
    </row>
    <row r="2" spans="1:7" x14ac:dyDescent="0.2">
      <c r="A2" t="s">
        <v>25</v>
      </c>
      <c r="B2" s="15" t="s">
        <v>34</v>
      </c>
    </row>
    <row r="3" spans="1:7" x14ac:dyDescent="0.2">
      <c r="C3" s="16"/>
    </row>
    <row r="4" spans="1:7" x14ac:dyDescent="0.2">
      <c r="A4" s="6" t="s">
        <v>1</v>
      </c>
      <c r="C4" s="3">
        <v>38643.43</v>
      </c>
      <c r="D4" s="4">
        <v>2.0093649999999998</v>
      </c>
    </row>
    <row r="6" spans="1:7" x14ac:dyDescent="0.2">
      <c r="A6" s="6" t="s">
        <v>2</v>
      </c>
    </row>
    <row r="7" spans="1:7" x14ac:dyDescent="0.2">
      <c r="A7" t="s">
        <v>3</v>
      </c>
      <c r="C7">
        <f>+C4</f>
        <v>38643.43</v>
      </c>
    </row>
    <row r="8" spans="1:7" x14ac:dyDescent="0.2">
      <c r="A8" t="s">
        <v>4</v>
      </c>
      <c r="C8">
        <f>+D4</f>
        <v>2.0093649999999998</v>
      </c>
    </row>
    <row r="9" spans="1:7" x14ac:dyDescent="0.2">
      <c r="A9" s="17" t="s">
        <v>38</v>
      </c>
      <c r="B9" s="9"/>
      <c r="C9" s="18">
        <v>8</v>
      </c>
      <c r="D9" s="9" t="s">
        <v>39</v>
      </c>
      <c r="E9" s="9"/>
    </row>
    <row r="10" spans="1:7" ht="13.5" thickBot="1" x14ac:dyDescent="0.25">
      <c r="A10" s="9"/>
      <c r="B10" s="9"/>
      <c r="C10" s="5" t="s">
        <v>21</v>
      </c>
      <c r="D10" s="5" t="s">
        <v>22</v>
      </c>
      <c r="E10" s="9"/>
    </row>
    <row r="11" spans="1:7" x14ac:dyDescent="0.2">
      <c r="A11" s="9" t="s">
        <v>17</v>
      </c>
      <c r="B11" s="9"/>
      <c r="C11" s="29">
        <f ca="1">INTERCEPT(INDIRECT($G$11):G992,INDIRECT($F$11):F992)</f>
        <v>-8.9379096138150482E-3</v>
      </c>
      <c r="D11" s="10"/>
      <c r="E11" s="9"/>
      <c r="F11" s="30" t="str">
        <f>"F"&amp;E19</f>
        <v>F22</v>
      </c>
      <c r="G11" s="16" t="str">
        <f>"G"&amp;E19</f>
        <v>G22</v>
      </c>
    </row>
    <row r="12" spans="1:7" x14ac:dyDescent="0.2">
      <c r="A12" s="9" t="s">
        <v>18</v>
      </c>
      <c r="B12" s="9"/>
      <c r="C12" s="29">
        <f ca="1">SLOPE(INDIRECT($G$11):G992,INDIRECT($F$11):F992)</f>
        <v>-3.4641237805733373E-5</v>
      </c>
      <c r="D12" s="10"/>
      <c r="E12" s="9"/>
    </row>
    <row r="13" spans="1:7" x14ac:dyDescent="0.2">
      <c r="A13" s="9" t="s">
        <v>20</v>
      </c>
      <c r="B13" s="9"/>
      <c r="C13" s="10" t="s">
        <v>15</v>
      </c>
      <c r="D13" s="10"/>
      <c r="E13" s="9"/>
    </row>
    <row r="14" spans="1:7" x14ac:dyDescent="0.2">
      <c r="A14" s="9"/>
      <c r="B14" s="9"/>
      <c r="C14" s="9"/>
      <c r="D14" s="9"/>
      <c r="E14" s="9"/>
    </row>
    <row r="15" spans="1:7" x14ac:dyDescent="0.2">
      <c r="A15" s="19" t="s">
        <v>19</v>
      </c>
      <c r="B15" s="9"/>
      <c r="C15" s="20">
        <f ca="1">(C7+C11)+(C8+C12)*INT(MAX(F21:F3533))</f>
        <v>56520.43326399762</v>
      </c>
      <c r="D15" s="21" t="s">
        <v>40</v>
      </c>
      <c r="E15" s="22">
        <f ca="1">TODAY()+15018.5-B9/24</f>
        <v>60318.5</v>
      </c>
    </row>
    <row r="16" spans="1:7" x14ac:dyDescent="0.2">
      <c r="A16" s="23" t="s">
        <v>5</v>
      </c>
      <c r="B16" s="9"/>
      <c r="C16" s="24">
        <f ca="1">+C8+C12</f>
        <v>2.009330358762194</v>
      </c>
      <c r="D16" s="21" t="s">
        <v>41</v>
      </c>
      <c r="E16" s="22">
        <f ca="1">ROUND(2*(E15-C15)/C16,0)/2+1</f>
        <v>1891</v>
      </c>
    </row>
    <row r="17" spans="1:18" ht="13.5" thickBot="1" x14ac:dyDescent="0.25">
      <c r="A17" s="21" t="s">
        <v>35</v>
      </c>
      <c r="B17" s="9"/>
      <c r="C17" s="9">
        <f>COUNT(C21:C2191)</f>
        <v>69</v>
      </c>
      <c r="D17" s="21" t="s">
        <v>42</v>
      </c>
      <c r="E17" s="25">
        <f ca="1">+C15+C16*E16-15018.5-C9/24</f>
        <v>45301.243639083594</v>
      </c>
    </row>
    <row r="18" spans="1:18" x14ac:dyDescent="0.2">
      <c r="A18" s="23" t="s">
        <v>6</v>
      </c>
      <c r="B18" s="9"/>
      <c r="C18" s="26">
        <f ca="1">+C15</f>
        <v>56520.43326399762</v>
      </c>
      <c r="D18" s="27">
        <f ca="1">+C16</f>
        <v>2.009330358762194</v>
      </c>
      <c r="E18" s="28" t="s">
        <v>43</v>
      </c>
    </row>
    <row r="19" spans="1:18" ht="13.5" thickTop="1" x14ac:dyDescent="0.2">
      <c r="A19" s="31" t="s">
        <v>44</v>
      </c>
      <c r="E19" s="32">
        <v>22</v>
      </c>
    </row>
    <row r="20" spans="1:18" ht="13.5" thickBot="1" x14ac:dyDescent="0.25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13</v>
      </c>
      <c r="I20" s="8" t="s">
        <v>30</v>
      </c>
      <c r="J20" s="8" t="s">
        <v>57</v>
      </c>
      <c r="K20" s="8" t="s">
        <v>56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16</v>
      </c>
      <c r="R20" s="37" t="s">
        <v>53</v>
      </c>
    </row>
    <row r="21" spans="1:18" x14ac:dyDescent="0.2">
      <c r="A21" t="s">
        <v>13</v>
      </c>
      <c r="C21" s="14">
        <v>38643.43</v>
      </c>
      <c r="D21" s="14" t="s">
        <v>15</v>
      </c>
      <c r="E21">
        <f t="shared" ref="E21:E52" si="0">+(C21-C$7)/C$8</f>
        <v>0</v>
      </c>
      <c r="F21">
        <f t="shared" ref="F21:F52" si="1">ROUND(2*E21,0)/2</f>
        <v>0</v>
      </c>
      <c r="H21" s="16">
        <v>0</v>
      </c>
      <c r="O21">
        <f t="shared" ref="O21:O52" ca="1" si="2">+C$11+C$12*F21</f>
        <v>-8.9379096138150482E-3</v>
      </c>
      <c r="Q21" s="2">
        <f t="shared" ref="Q21:Q52" si="3">+C21-15018.5</f>
        <v>23624.93</v>
      </c>
    </row>
    <row r="22" spans="1:18" x14ac:dyDescent="0.2">
      <c r="A22" t="s">
        <v>29</v>
      </c>
      <c r="C22" s="14">
        <v>51129.385799999996</v>
      </c>
      <c r="D22" s="14">
        <v>3.0999999999999999E-3</v>
      </c>
      <c r="E22">
        <f t="shared" si="0"/>
        <v>6213.8814003428934</v>
      </c>
      <c r="F22">
        <f t="shared" si="1"/>
        <v>6214</v>
      </c>
      <c r="G22">
        <f>+C22-(C$7+F22*C$8)</f>
        <v>-0.23831000000063796</v>
      </c>
      <c r="I22">
        <f>G22</f>
        <v>-0.23831000000063796</v>
      </c>
      <c r="O22">
        <f t="shared" ca="1" si="2"/>
        <v>-0.22419856133864222</v>
      </c>
      <c r="Q22" s="2">
        <f t="shared" si="3"/>
        <v>36110.885799999996</v>
      </c>
    </row>
    <row r="23" spans="1:18" x14ac:dyDescent="0.2">
      <c r="A23" s="34" t="s">
        <v>45</v>
      </c>
      <c r="B23" s="35" t="s">
        <v>32</v>
      </c>
      <c r="C23" s="34">
        <v>52859.417670000003</v>
      </c>
      <c r="D23" s="34" t="s">
        <v>46</v>
      </c>
      <c r="E23">
        <f t="shared" si="0"/>
        <v>7074.8657760038632</v>
      </c>
      <c r="F23">
        <f t="shared" si="1"/>
        <v>7075</v>
      </c>
      <c r="G23">
        <f>+C23-(C$7+F23*C$8)</f>
        <v>-0.26970499999879394</v>
      </c>
      <c r="I23">
        <f>G23</f>
        <v>-0.26970499999879394</v>
      </c>
      <c r="O23">
        <f t="shared" ca="1" si="2"/>
        <v>-0.25402466708937865</v>
      </c>
      <c r="Q23" s="2">
        <f t="shared" si="3"/>
        <v>37840.917670000003</v>
      </c>
      <c r="R23" s="16"/>
    </row>
    <row r="24" spans="1:18" x14ac:dyDescent="0.2">
      <c r="A24" s="9" t="s">
        <v>31</v>
      </c>
      <c r="B24" s="10" t="s">
        <v>32</v>
      </c>
      <c r="C24" s="14">
        <v>52871.444000000003</v>
      </c>
      <c r="D24" s="14">
        <v>0.01</v>
      </c>
      <c r="E24">
        <f t="shared" si="0"/>
        <v>7080.8509155877618</v>
      </c>
      <c r="F24">
        <f t="shared" si="1"/>
        <v>7081</v>
      </c>
      <c r="O24">
        <f t="shared" ca="1" si="2"/>
        <v>-0.25423251451621309</v>
      </c>
      <c r="Q24" s="2">
        <f t="shared" si="3"/>
        <v>37852.944000000003</v>
      </c>
      <c r="R24" s="16">
        <v>-0.29956499999389052</v>
      </c>
    </row>
    <row r="25" spans="1:18" x14ac:dyDescent="0.2">
      <c r="A25" s="11" t="s">
        <v>33</v>
      </c>
      <c r="B25" s="12" t="s">
        <v>32</v>
      </c>
      <c r="C25" s="13">
        <v>52899.602800000001</v>
      </c>
      <c r="D25" s="13">
        <v>1E-4</v>
      </c>
      <c r="E25">
        <f t="shared" si="0"/>
        <v>7094.8646960606966</v>
      </c>
      <c r="F25">
        <f t="shared" si="1"/>
        <v>7095</v>
      </c>
      <c r="G25">
        <f>+C25-(C$7+F25*C$8)</f>
        <v>-0.27187499999854481</v>
      </c>
      <c r="I25">
        <f>G25</f>
        <v>-0.27187499999854481</v>
      </c>
      <c r="O25">
        <f t="shared" ca="1" si="2"/>
        <v>-0.2547174918454933</v>
      </c>
      <c r="Q25" s="2">
        <f t="shared" si="3"/>
        <v>37881.102800000001</v>
      </c>
    </row>
    <row r="26" spans="1:18" x14ac:dyDescent="0.2">
      <c r="A26" s="34" t="s">
        <v>45</v>
      </c>
      <c r="B26" s="35" t="s">
        <v>32</v>
      </c>
      <c r="C26" s="34">
        <v>53197.409870000003</v>
      </c>
      <c r="D26" s="34" t="s">
        <v>49</v>
      </c>
      <c r="E26">
        <f t="shared" si="0"/>
        <v>7243.0742398718021</v>
      </c>
      <c r="F26">
        <f t="shared" si="1"/>
        <v>7243</v>
      </c>
      <c r="O26">
        <f t="shared" ca="1" si="2"/>
        <v>-0.25984439504074186</v>
      </c>
      <c r="Q26" s="2">
        <f t="shared" si="3"/>
        <v>38178.909870000003</v>
      </c>
      <c r="R26" s="16">
        <v>0.14917500000592554</v>
      </c>
    </row>
    <row r="27" spans="1:18" x14ac:dyDescent="0.2">
      <c r="A27" s="34" t="s">
        <v>45</v>
      </c>
      <c r="B27" s="35" t="s">
        <v>32</v>
      </c>
      <c r="C27" s="34">
        <v>53222.401879999998</v>
      </c>
      <c r="D27" s="34" t="s">
        <v>50</v>
      </c>
      <c r="E27">
        <f t="shared" si="0"/>
        <v>7255.5120050364158</v>
      </c>
      <c r="F27">
        <f t="shared" si="1"/>
        <v>7255.5</v>
      </c>
      <c r="O27">
        <f t="shared" ca="1" si="2"/>
        <v>-0.26027741051331355</v>
      </c>
      <c r="Q27" s="2">
        <f t="shared" si="3"/>
        <v>38203.901879999998</v>
      </c>
      <c r="R27" s="16">
        <v>2.4122499999066349E-2</v>
      </c>
    </row>
    <row r="28" spans="1:18" x14ac:dyDescent="0.2">
      <c r="A28" s="34" t="s">
        <v>45</v>
      </c>
      <c r="B28" s="35" t="s">
        <v>32</v>
      </c>
      <c r="C28" s="34">
        <v>53233.517140000004</v>
      </c>
      <c r="D28" s="34" t="s">
        <v>50</v>
      </c>
      <c r="E28">
        <f t="shared" si="0"/>
        <v>7261.0437327215341</v>
      </c>
      <c r="F28">
        <f t="shared" si="1"/>
        <v>7261</v>
      </c>
      <c r="O28">
        <f t="shared" ca="1" si="2"/>
        <v>-0.26046793732124507</v>
      </c>
      <c r="Q28" s="2">
        <f t="shared" si="3"/>
        <v>38215.017140000004</v>
      </c>
      <c r="R28" s="16">
        <v>8.7875000004714821E-2</v>
      </c>
    </row>
    <row r="29" spans="1:18" x14ac:dyDescent="0.2">
      <c r="A29" s="34" t="s">
        <v>45</v>
      </c>
      <c r="B29" s="35" t="s">
        <v>32</v>
      </c>
      <c r="C29" s="34">
        <v>53240.461510000001</v>
      </c>
      <c r="D29" s="34" t="s">
        <v>50</v>
      </c>
      <c r="E29">
        <f t="shared" si="0"/>
        <v>7264.4997349909063</v>
      </c>
      <c r="F29">
        <f t="shared" si="1"/>
        <v>7264.5</v>
      </c>
      <c r="O29">
        <f t="shared" ca="1" si="2"/>
        <v>-0.26058918165356515</v>
      </c>
      <c r="Q29" s="2">
        <f t="shared" si="3"/>
        <v>38221.961510000001</v>
      </c>
      <c r="R29" s="16">
        <v>-5.3250000200932845E-4</v>
      </c>
    </row>
    <row r="30" spans="1:18" x14ac:dyDescent="0.2">
      <c r="A30" s="34" t="s">
        <v>45</v>
      </c>
      <c r="B30" s="35" t="s">
        <v>32</v>
      </c>
      <c r="C30" s="34">
        <v>53254.357100000001</v>
      </c>
      <c r="D30" s="34" t="s">
        <v>49</v>
      </c>
      <c r="E30">
        <f t="shared" si="0"/>
        <v>7271.4151485668372</v>
      </c>
      <c r="F30">
        <f t="shared" si="1"/>
        <v>7271.5</v>
      </c>
      <c r="O30">
        <f t="shared" ca="1" si="2"/>
        <v>-0.26083167031820531</v>
      </c>
      <c r="Q30" s="2">
        <f t="shared" si="3"/>
        <v>38235.857100000001</v>
      </c>
      <c r="R30" s="16">
        <v>-0.1704974999956903</v>
      </c>
    </row>
    <row r="31" spans="1:18" x14ac:dyDescent="0.2">
      <c r="A31" s="34" t="s">
        <v>45</v>
      </c>
      <c r="B31" s="35" t="s">
        <v>32</v>
      </c>
      <c r="C31" s="34">
        <v>53546.436990000002</v>
      </c>
      <c r="D31" s="34" t="s">
        <v>49</v>
      </c>
      <c r="E31">
        <f t="shared" si="0"/>
        <v>7416.7744486442252</v>
      </c>
      <c r="F31">
        <f t="shared" si="1"/>
        <v>7417</v>
      </c>
      <c r="O31">
        <f t="shared" ca="1" si="2"/>
        <v>-0.26587197041893951</v>
      </c>
      <c r="Q31" s="2">
        <f t="shared" si="3"/>
        <v>38527.936990000002</v>
      </c>
      <c r="R31" s="16">
        <v>-0.45321500000136439</v>
      </c>
    </row>
    <row r="32" spans="1:18" x14ac:dyDescent="0.2">
      <c r="A32" s="34" t="s">
        <v>37</v>
      </c>
      <c r="B32" s="38"/>
      <c r="C32" s="34">
        <v>53966.564100000003</v>
      </c>
      <c r="D32" s="34">
        <v>1E-3</v>
      </c>
      <c r="E32">
        <f t="shared" si="0"/>
        <v>7625.8589653945419</v>
      </c>
      <c r="F32">
        <f t="shared" si="1"/>
        <v>7626</v>
      </c>
      <c r="G32">
        <f t="shared" ref="G32:G63" si="4">+C32-(C$7+F32*C$8)</f>
        <v>-0.28338999999687076</v>
      </c>
      <c r="I32">
        <f>G32</f>
        <v>-0.28338999999687076</v>
      </c>
      <c r="O32">
        <f t="shared" ca="1" si="2"/>
        <v>-0.27311198912033774</v>
      </c>
      <c r="Q32" s="2">
        <f t="shared" si="3"/>
        <v>38948.064100000003</v>
      </c>
    </row>
    <row r="33" spans="1:18" x14ac:dyDescent="0.2">
      <c r="A33" s="36" t="s">
        <v>54</v>
      </c>
      <c r="B33" s="35" t="s">
        <v>32</v>
      </c>
      <c r="C33" s="34">
        <v>54028.855100000001</v>
      </c>
      <c r="D33" s="34">
        <v>2.9999999999999997E-4</v>
      </c>
      <c r="E33">
        <f t="shared" si="0"/>
        <v>7656.8593062982591</v>
      </c>
      <c r="F33">
        <f t="shared" si="1"/>
        <v>7657</v>
      </c>
      <c r="G33">
        <f t="shared" si="4"/>
        <v>-0.28270499999780441</v>
      </c>
      <c r="K33">
        <f>G33</f>
        <v>-0.28270499999780441</v>
      </c>
      <c r="O33">
        <f t="shared" ca="1" si="2"/>
        <v>-0.27418586749231544</v>
      </c>
      <c r="Q33" s="2">
        <f t="shared" si="3"/>
        <v>39010.355100000001</v>
      </c>
    </row>
    <row r="34" spans="1:18" x14ac:dyDescent="0.2">
      <c r="A34" s="34" t="s">
        <v>45</v>
      </c>
      <c r="B34" s="35" t="s">
        <v>32</v>
      </c>
      <c r="C34" s="34">
        <v>54115.258800000003</v>
      </c>
      <c r="D34" s="34">
        <v>4.0000000000000002E-4</v>
      </c>
      <c r="E34">
        <f t="shared" si="0"/>
        <v>7699.8598064562702</v>
      </c>
      <c r="F34">
        <f t="shared" si="1"/>
        <v>7700</v>
      </c>
      <c r="G34">
        <f t="shared" si="4"/>
        <v>-0.28169999999954598</v>
      </c>
      <c r="J34">
        <f>G34</f>
        <v>-0.28169999999954598</v>
      </c>
      <c r="O34">
        <f t="shared" ca="1" si="2"/>
        <v>-0.27567544071796202</v>
      </c>
      <c r="Q34" s="2">
        <f t="shared" si="3"/>
        <v>39096.758800000003</v>
      </c>
      <c r="R34" s="16"/>
    </row>
    <row r="35" spans="1:18" x14ac:dyDescent="0.2">
      <c r="A35" s="34" t="s">
        <v>45</v>
      </c>
      <c r="B35" s="35" t="s">
        <v>32</v>
      </c>
      <c r="C35" s="34">
        <v>54115.259100000003</v>
      </c>
      <c r="D35" s="34">
        <v>1E-3</v>
      </c>
      <c r="E35">
        <f t="shared" si="0"/>
        <v>7699.8599557571688</v>
      </c>
      <c r="F35">
        <f t="shared" si="1"/>
        <v>7700</v>
      </c>
      <c r="G35">
        <f t="shared" si="4"/>
        <v>-0.28139999999984866</v>
      </c>
      <c r="J35">
        <f>G35</f>
        <v>-0.28139999999984866</v>
      </c>
      <c r="O35">
        <f t="shared" ca="1" si="2"/>
        <v>-0.27567544071796202</v>
      </c>
      <c r="Q35" s="2">
        <f t="shared" si="3"/>
        <v>39096.759100000003</v>
      </c>
      <c r="R35" s="16"/>
    </row>
    <row r="36" spans="1:18" x14ac:dyDescent="0.2">
      <c r="A36" s="34" t="s">
        <v>45</v>
      </c>
      <c r="B36" s="35" t="s">
        <v>32</v>
      </c>
      <c r="C36" s="34">
        <v>54115.259700000002</v>
      </c>
      <c r="D36" s="34">
        <v>6.9999999999999999E-4</v>
      </c>
      <c r="E36">
        <f t="shared" si="0"/>
        <v>7699.8602543589659</v>
      </c>
      <c r="F36">
        <f t="shared" si="1"/>
        <v>7700</v>
      </c>
      <c r="G36">
        <f t="shared" si="4"/>
        <v>-0.28080000000045402</v>
      </c>
      <c r="J36">
        <f>G36</f>
        <v>-0.28080000000045402</v>
      </c>
      <c r="O36">
        <f t="shared" ca="1" si="2"/>
        <v>-0.27567544071796202</v>
      </c>
      <c r="Q36" s="2">
        <f t="shared" si="3"/>
        <v>39096.759700000002</v>
      </c>
      <c r="R36" s="16"/>
    </row>
    <row r="37" spans="1:18" x14ac:dyDescent="0.2">
      <c r="A37" s="34" t="s">
        <v>48</v>
      </c>
      <c r="B37" s="35" t="s">
        <v>32</v>
      </c>
      <c r="C37" s="34">
        <v>54384.50851</v>
      </c>
      <c r="D37" s="34">
        <v>8.0000000000000004E-4</v>
      </c>
      <c r="E37">
        <f t="shared" si="0"/>
        <v>7833.8572185740277</v>
      </c>
      <c r="F37">
        <f t="shared" si="1"/>
        <v>7834</v>
      </c>
      <c r="G37">
        <f t="shared" si="4"/>
        <v>-0.28689999999915017</v>
      </c>
      <c r="J37">
        <f>G37</f>
        <v>-0.28689999999915017</v>
      </c>
      <c r="O37">
        <f t="shared" ca="1" si="2"/>
        <v>-0.28031736658393025</v>
      </c>
      <c r="Q37" s="2">
        <f t="shared" si="3"/>
        <v>39366.00851</v>
      </c>
      <c r="R37" s="16"/>
    </row>
    <row r="38" spans="1:18" x14ac:dyDescent="0.2">
      <c r="A38" s="34" t="s">
        <v>48</v>
      </c>
      <c r="B38" s="35" t="s">
        <v>32</v>
      </c>
      <c r="C38" s="34">
        <v>54384.508909999997</v>
      </c>
      <c r="D38" s="34">
        <v>5.0000000000000001E-4</v>
      </c>
      <c r="E38">
        <f t="shared" si="0"/>
        <v>7833.8574176418906</v>
      </c>
      <c r="F38">
        <f t="shared" si="1"/>
        <v>7834</v>
      </c>
      <c r="G38">
        <f t="shared" si="4"/>
        <v>-0.28650000000197906</v>
      </c>
      <c r="J38">
        <f>G38</f>
        <v>-0.28650000000197906</v>
      </c>
      <c r="O38">
        <f t="shared" ca="1" si="2"/>
        <v>-0.28031736658393025</v>
      </c>
      <c r="Q38" s="2">
        <f t="shared" si="3"/>
        <v>39366.008909999997</v>
      </c>
      <c r="R38" s="16"/>
    </row>
    <row r="39" spans="1:18" x14ac:dyDescent="0.2">
      <c r="A39" s="34" t="s">
        <v>47</v>
      </c>
      <c r="B39" s="35" t="s">
        <v>32</v>
      </c>
      <c r="C39" s="34">
        <v>54388.531199999998</v>
      </c>
      <c r="D39" s="34">
        <v>2.0000000000000001E-4</v>
      </c>
      <c r="E39">
        <f t="shared" si="0"/>
        <v>7835.859189345887</v>
      </c>
      <c r="F39">
        <f t="shared" si="1"/>
        <v>7836</v>
      </c>
      <c r="G39">
        <f t="shared" si="4"/>
        <v>-0.28294000000460073</v>
      </c>
      <c r="I39">
        <f>G39</f>
        <v>-0.28294000000460073</v>
      </c>
      <c r="O39">
        <f t="shared" ca="1" si="2"/>
        <v>-0.2803866490595418</v>
      </c>
      <c r="Q39" s="2">
        <f t="shared" si="3"/>
        <v>39370.031199999998</v>
      </c>
    </row>
    <row r="40" spans="1:18" x14ac:dyDescent="0.2">
      <c r="A40" s="44" t="s">
        <v>60</v>
      </c>
      <c r="B40" s="44"/>
      <c r="C40" s="42">
        <v>55473.583100000003</v>
      </c>
      <c r="D40" s="42">
        <v>2.8999999999999998E-3</v>
      </c>
      <c r="E40">
        <f t="shared" si="0"/>
        <v>8375.856601463649</v>
      </c>
      <c r="F40">
        <f t="shared" si="1"/>
        <v>8376</v>
      </c>
      <c r="G40">
        <f t="shared" si="4"/>
        <v>-0.28813999999692896</v>
      </c>
      <c r="I40">
        <f>G40</f>
        <v>-0.28813999999692896</v>
      </c>
      <c r="O40">
        <f t="shared" ca="1" si="2"/>
        <v>-0.29909291747463773</v>
      </c>
      <c r="Q40" s="2">
        <f t="shared" si="3"/>
        <v>40455.083100000003</v>
      </c>
    </row>
    <row r="41" spans="1:18" x14ac:dyDescent="0.2">
      <c r="A41" s="36" t="s">
        <v>52</v>
      </c>
      <c r="B41" s="35" t="s">
        <v>32</v>
      </c>
      <c r="C41" s="34">
        <v>55481.617709999999</v>
      </c>
      <c r="D41" s="34">
        <v>6.9999999999999999E-4</v>
      </c>
      <c r="E41">
        <f t="shared" si="0"/>
        <v>8379.85518310511</v>
      </c>
      <c r="F41">
        <f t="shared" si="1"/>
        <v>8380</v>
      </c>
      <c r="G41">
        <f t="shared" si="4"/>
        <v>-0.29099000000132946</v>
      </c>
      <c r="J41">
        <f>G41</f>
        <v>-0.29099000000132946</v>
      </c>
      <c r="O41">
        <f t="shared" ca="1" si="2"/>
        <v>-0.29923148242586073</v>
      </c>
      <c r="Q41" s="2">
        <f t="shared" si="3"/>
        <v>40463.117709999999</v>
      </c>
    </row>
    <row r="42" spans="1:18" x14ac:dyDescent="0.2">
      <c r="A42" s="36" t="s">
        <v>52</v>
      </c>
      <c r="B42" s="35" t="s">
        <v>32</v>
      </c>
      <c r="C42" s="34">
        <v>55481.618009999998</v>
      </c>
      <c r="D42" s="34">
        <v>5.9999999999999995E-4</v>
      </c>
      <c r="E42">
        <f t="shared" si="0"/>
        <v>8379.8553324060085</v>
      </c>
      <c r="F42">
        <f t="shared" si="1"/>
        <v>8380</v>
      </c>
      <c r="G42">
        <f t="shared" si="4"/>
        <v>-0.29069000000163214</v>
      </c>
      <c r="J42">
        <f>G42</f>
        <v>-0.29069000000163214</v>
      </c>
      <c r="O42">
        <f t="shared" ca="1" si="2"/>
        <v>-0.29923148242586073</v>
      </c>
      <c r="Q42" s="2">
        <f t="shared" si="3"/>
        <v>40463.118009999998</v>
      </c>
    </row>
    <row r="43" spans="1:18" x14ac:dyDescent="0.2">
      <c r="A43" s="36" t="s">
        <v>52</v>
      </c>
      <c r="B43" s="35" t="s">
        <v>32</v>
      </c>
      <c r="C43" s="34">
        <v>55481.618110000003</v>
      </c>
      <c r="D43" s="34">
        <v>5.9999999999999995E-4</v>
      </c>
      <c r="E43">
        <f t="shared" si="0"/>
        <v>8379.8553821729765</v>
      </c>
      <c r="F43">
        <f t="shared" si="1"/>
        <v>8380</v>
      </c>
      <c r="G43">
        <f t="shared" si="4"/>
        <v>-0.2905899999968824</v>
      </c>
      <c r="J43">
        <f>G43</f>
        <v>-0.2905899999968824</v>
      </c>
      <c r="O43">
        <f t="shared" ca="1" si="2"/>
        <v>-0.29923148242586073</v>
      </c>
      <c r="Q43" s="2">
        <f t="shared" si="3"/>
        <v>40463.118110000003</v>
      </c>
    </row>
    <row r="44" spans="1:18" x14ac:dyDescent="0.2">
      <c r="A44" s="44" t="s">
        <v>60</v>
      </c>
      <c r="B44" s="44"/>
      <c r="C44" s="42">
        <v>55491.668100000003</v>
      </c>
      <c r="D44" s="42">
        <v>1.6000000000000001E-3</v>
      </c>
      <c r="E44">
        <f t="shared" si="0"/>
        <v>8384.8569572974557</v>
      </c>
      <c r="F44">
        <f t="shared" si="1"/>
        <v>8385</v>
      </c>
      <c r="G44">
        <f t="shared" si="4"/>
        <v>-0.2874249999949825</v>
      </c>
      <c r="I44">
        <f>G44</f>
        <v>-0.2874249999949825</v>
      </c>
      <c r="O44">
        <f t="shared" ca="1" si="2"/>
        <v>-0.29940468861488934</v>
      </c>
      <c r="Q44" s="2">
        <f t="shared" si="3"/>
        <v>40473.168100000003</v>
      </c>
    </row>
    <row r="45" spans="1:18" x14ac:dyDescent="0.2">
      <c r="A45" s="36" t="s">
        <v>51</v>
      </c>
      <c r="B45" s="35" t="s">
        <v>32</v>
      </c>
      <c r="C45" s="34">
        <v>55501.710700000003</v>
      </c>
      <c r="D45" s="34">
        <v>6.9999999999999999E-4</v>
      </c>
      <c r="E45">
        <f t="shared" si="0"/>
        <v>8389.8548546431357</v>
      </c>
      <c r="F45">
        <f t="shared" si="1"/>
        <v>8390</v>
      </c>
      <c r="G45">
        <f t="shared" si="4"/>
        <v>-0.29164999999193242</v>
      </c>
      <c r="I45">
        <f>G45</f>
        <v>-0.29164999999193242</v>
      </c>
      <c r="O45">
        <f t="shared" ca="1" si="2"/>
        <v>-0.29957789480391805</v>
      </c>
      <c r="Q45" s="2">
        <f t="shared" si="3"/>
        <v>40483.210700000003</v>
      </c>
    </row>
    <row r="46" spans="1:18" x14ac:dyDescent="0.2">
      <c r="A46" s="36" t="s">
        <v>51</v>
      </c>
      <c r="B46" s="35" t="s">
        <v>32</v>
      </c>
      <c r="C46" s="34">
        <v>55501.710700000003</v>
      </c>
      <c r="D46" s="34">
        <v>6.9999999999999999E-4</v>
      </c>
      <c r="E46">
        <f t="shared" si="0"/>
        <v>8389.8548546431357</v>
      </c>
      <c r="F46">
        <f t="shared" si="1"/>
        <v>8390</v>
      </c>
      <c r="G46">
        <f t="shared" si="4"/>
        <v>-0.29164999999193242</v>
      </c>
      <c r="I46">
        <f>G46</f>
        <v>-0.29164999999193242</v>
      </c>
      <c r="O46">
        <f t="shared" ca="1" si="2"/>
        <v>-0.29957789480391805</v>
      </c>
      <c r="Q46" s="2">
        <f t="shared" si="3"/>
        <v>40483.210700000003</v>
      </c>
    </row>
    <row r="47" spans="1:18" x14ac:dyDescent="0.2">
      <c r="A47" s="36" t="s">
        <v>55</v>
      </c>
      <c r="B47" s="35" t="s">
        <v>32</v>
      </c>
      <c r="C47" s="34">
        <v>56291.384669999999</v>
      </c>
      <c r="D47" s="34">
        <v>1E-4</v>
      </c>
      <c r="E47">
        <f t="shared" si="0"/>
        <v>8782.8516322320738</v>
      </c>
      <c r="F47">
        <f t="shared" si="1"/>
        <v>8783</v>
      </c>
      <c r="G47">
        <f t="shared" si="4"/>
        <v>-0.29812500000116415</v>
      </c>
      <c r="J47">
        <f t="shared" ref="J47:J89" si="5">G47</f>
        <v>-0.29812500000116415</v>
      </c>
      <c r="O47">
        <f t="shared" ca="1" si="2"/>
        <v>-0.31319190126157126</v>
      </c>
      <c r="Q47" s="2">
        <f t="shared" si="3"/>
        <v>41272.884669999999</v>
      </c>
    </row>
    <row r="48" spans="1:18" x14ac:dyDescent="0.2">
      <c r="A48" s="42" t="s">
        <v>59</v>
      </c>
      <c r="B48" s="43"/>
      <c r="C48" s="42">
        <v>56291.384859999998</v>
      </c>
      <c r="D48" s="42">
        <v>1E-4</v>
      </c>
      <c r="E48">
        <f t="shared" si="0"/>
        <v>8782.8517267893094</v>
      </c>
      <c r="F48">
        <f t="shared" si="1"/>
        <v>8783</v>
      </c>
      <c r="G48">
        <f t="shared" si="4"/>
        <v>-0.29793500000232598</v>
      </c>
      <c r="J48">
        <f t="shared" si="5"/>
        <v>-0.29793500000232598</v>
      </c>
      <c r="O48">
        <f t="shared" ca="1" si="2"/>
        <v>-0.31319190126157126</v>
      </c>
      <c r="Q48" s="2">
        <f t="shared" si="3"/>
        <v>41272.884859999998</v>
      </c>
    </row>
    <row r="49" spans="1:17" x14ac:dyDescent="0.2">
      <c r="A49" s="36" t="s">
        <v>55</v>
      </c>
      <c r="B49" s="35" t="s">
        <v>32</v>
      </c>
      <c r="C49" s="34">
        <v>56512.414270000001</v>
      </c>
      <c r="D49" s="34">
        <v>6.9999999999999999E-4</v>
      </c>
      <c r="E49">
        <f t="shared" si="0"/>
        <v>8892.8513585137607</v>
      </c>
      <c r="F49">
        <f t="shared" si="1"/>
        <v>8893</v>
      </c>
      <c r="G49">
        <f t="shared" si="4"/>
        <v>-0.29867499999818392</v>
      </c>
      <c r="J49">
        <f t="shared" si="5"/>
        <v>-0.29867499999818392</v>
      </c>
      <c r="O49">
        <f t="shared" ca="1" si="2"/>
        <v>-0.31700243742020195</v>
      </c>
      <c r="Q49" s="2">
        <f t="shared" si="3"/>
        <v>41493.914270000001</v>
      </c>
    </row>
    <row r="50" spans="1:17" x14ac:dyDescent="0.2">
      <c r="A50" s="36" t="s">
        <v>55</v>
      </c>
      <c r="B50" s="35" t="s">
        <v>32</v>
      </c>
      <c r="C50" s="34">
        <v>56512.415240000002</v>
      </c>
      <c r="D50" s="34">
        <v>8.0000000000000004E-4</v>
      </c>
      <c r="E50">
        <f t="shared" si="0"/>
        <v>8892.8518412533322</v>
      </c>
      <c r="F50">
        <f t="shared" si="1"/>
        <v>8893</v>
      </c>
      <c r="G50">
        <f t="shared" si="4"/>
        <v>-0.29770499999722233</v>
      </c>
      <c r="J50">
        <f t="shared" si="5"/>
        <v>-0.29770499999722233</v>
      </c>
      <c r="O50">
        <f t="shared" ca="1" si="2"/>
        <v>-0.31700243742020195</v>
      </c>
      <c r="Q50" s="2">
        <f t="shared" si="3"/>
        <v>41493.915240000002</v>
      </c>
    </row>
    <row r="51" spans="1:17" x14ac:dyDescent="0.2">
      <c r="A51" s="39" t="s">
        <v>58</v>
      </c>
      <c r="B51" s="40" t="s">
        <v>32</v>
      </c>
      <c r="C51" s="33">
        <v>56520.450799999999</v>
      </c>
      <c r="D51" s="41">
        <v>9.1000000000000004E-3</v>
      </c>
      <c r="E51">
        <f t="shared" si="0"/>
        <v>8896.8508956809728</v>
      </c>
      <c r="F51">
        <f t="shared" si="1"/>
        <v>8897</v>
      </c>
      <c r="G51">
        <f t="shared" si="4"/>
        <v>-0.299605000000156</v>
      </c>
      <c r="J51">
        <f t="shared" si="5"/>
        <v>-0.299605000000156</v>
      </c>
      <c r="O51">
        <f t="shared" ca="1" si="2"/>
        <v>-0.31714100237142484</v>
      </c>
      <c r="Q51" s="2">
        <f t="shared" si="3"/>
        <v>41501.950799999999</v>
      </c>
    </row>
    <row r="52" spans="1:17" x14ac:dyDescent="0.2">
      <c r="A52" s="16" t="s">
        <v>78</v>
      </c>
      <c r="B52" s="10" t="s">
        <v>32</v>
      </c>
      <c r="C52" s="14">
        <v>36716.499000000003</v>
      </c>
      <c r="D52" t="s">
        <v>70</v>
      </c>
      <c r="E52">
        <f t="shared" si="0"/>
        <v>-958.97509909846997</v>
      </c>
      <c r="F52">
        <f t="shared" si="1"/>
        <v>-959</v>
      </c>
      <c r="G52">
        <f t="shared" si="4"/>
        <v>5.0035000000207219E-2</v>
      </c>
      <c r="J52">
        <f t="shared" si="5"/>
        <v>5.0035000000207219E-2</v>
      </c>
      <c r="O52">
        <f t="shared" ca="1" si="2"/>
        <v>2.428303744188326E-2</v>
      </c>
      <c r="Q52" s="2">
        <f t="shared" si="3"/>
        <v>21697.999000000003</v>
      </c>
    </row>
    <row r="53" spans="1:17" x14ac:dyDescent="0.2">
      <c r="A53" s="16" t="s">
        <v>78</v>
      </c>
      <c r="B53" s="10" t="s">
        <v>32</v>
      </c>
      <c r="C53" s="14">
        <v>36720.542999999998</v>
      </c>
      <c r="D53" t="s">
        <v>70</v>
      </c>
      <c r="E53">
        <f t="shared" ref="E53:E89" si="6">+(C53-C$7)/C$8</f>
        <v>-956.96252298611876</v>
      </c>
      <c r="F53">
        <f t="shared" ref="F53:F84" si="7">ROUND(2*E53,0)/2</f>
        <v>-957</v>
      </c>
      <c r="G53">
        <f t="shared" si="4"/>
        <v>7.5304999998479616E-2</v>
      </c>
      <c r="J53">
        <f t="shared" si="5"/>
        <v>7.5304999998479616E-2</v>
      </c>
      <c r="O53">
        <f t="shared" ref="O53:O89" ca="1" si="8">+C$11+C$12*F53</f>
        <v>2.4213754966271789E-2</v>
      </c>
      <c r="Q53" s="2">
        <f t="shared" ref="Q53:Q89" si="9">+C53-15018.5</f>
        <v>21702.042999999998</v>
      </c>
    </row>
    <row r="54" spans="1:17" x14ac:dyDescent="0.2">
      <c r="A54" s="16" t="s">
        <v>78</v>
      </c>
      <c r="B54" s="10" t="s">
        <v>32</v>
      </c>
      <c r="C54" s="14">
        <v>37544.391000000003</v>
      </c>
      <c r="D54" t="s">
        <v>70</v>
      </c>
      <c r="E54">
        <f t="shared" si="6"/>
        <v>-546.95836744444</v>
      </c>
      <c r="F54">
        <f t="shared" si="7"/>
        <v>-547</v>
      </c>
      <c r="G54">
        <f t="shared" si="4"/>
        <v>8.3655000002181623E-2</v>
      </c>
      <c r="J54">
        <f t="shared" si="5"/>
        <v>8.3655000002181623E-2</v>
      </c>
      <c r="O54">
        <f t="shared" ca="1" si="8"/>
        <v>1.0010847465921107E-2</v>
      </c>
      <c r="Q54" s="2">
        <f t="shared" si="9"/>
        <v>22525.891000000003</v>
      </c>
    </row>
    <row r="55" spans="1:17" x14ac:dyDescent="0.2">
      <c r="A55" s="16" t="s">
        <v>78</v>
      </c>
      <c r="B55" s="10" t="s">
        <v>32</v>
      </c>
      <c r="C55" s="14">
        <v>37552.411999999997</v>
      </c>
      <c r="D55" t="s">
        <v>70</v>
      </c>
      <c r="E55">
        <f t="shared" si="6"/>
        <v>-542.96655908707669</v>
      </c>
      <c r="F55">
        <f t="shared" si="7"/>
        <v>-543</v>
      </c>
      <c r="G55">
        <f t="shared" si="4"/>
        <v>6.7194999995990656E-2</v>
      </c>
      <c r="J55">
        <f t="shared" si="5"/>
        <v>6.7194999995990656E-2</v>
      </c>
      <c r="O55">
        <f t="shared" ca="1" si="8"/>
        <v>9.8722825146981726E-3</v>
      </c>
      <c r="Q55" s="2">
        <f t="shared" si="9"/>
        <v>22533.911999999997</v>
      </c>
    </row>
    <row r="56" spans="1:17" x14ac:dyDescent="0.2">
      <c r="A56" s="16" t="s">
        <v>78</v>
      </c>
      <c r="B56" s="10" t="s">
        <v>32</v>
      </c>
      <c r="C56" s="14">
        <v>37956.302000000003</v>
      </c>
      <c r="D56" t="s">
        <v>70</v>
      </c>
      <c r="E56">
        <f t="shared" si="6"/>
        <v>-341.96275937920541</v>
      </c>
      <c r="F56">
        <f t="shared" si="7"/>
        <v>-342</v>
      </c>
      <c r="G56">
        <f t="shared" si="4"/>
        <v>7.4830000005022157E-2</v>
      </c>
      <c r="J56">
        <f t="shared" si="5"/>
        <v>7.4830000005022157E-2</v>
      </c>
      <c r="O56">
        <f t="shared" ca="1" si="8"/>
        <v>2.9093937157457662E-3</v>
      </c>
      <c r="Q56" s="2">
        <f t="shared" si="9"/>
        <v>22937.802000000003</v>
      </c>
    </row>
    <row r="57" spans="1:17" x14ac:dyDescent="0.2">
      <c r="A57" s="16" t="s">
        <v>78</v>
      </c>
      <c r="B57" s="10" t="s">
        <v>32</v>
      </c>
      <c r="C57" s="14">
        <v>38225.476999999999</v>
      </c>
      <c r="D57" t="s">
        <v>70</v>
      </c>
      <c r="E57">
        <f t="shared" si="6"/>
        <v>-208.00252816188268</v>
      </c>
      <c r="F57">
        <f t="shared" si="7"/>
        <v>-208</v>
      </c>
      <c r="G57">
        <f t="shared" si="4"/>
        <v>-5.0800000026356429E-3</v>
      </c>
      <c r="J57">
        <f t="shared" si="5"/>
        <v>-5.0800000026356429E-3</v>
      </c>
      <c r="O57">
        <f t="shared" ca="1" si="8"/>
        <v>-1.7325321502225065E-3</v>
      </c>
      <c r="Q57" s="2">
        <f t="shared" si="9"/>
        <v>23206.976999999999</v>
      </c>
    </row>
    <row r="58" spans="1:17" x14ac:dyDescent="0.2">
      <c r="A58" s="16" t="s">
        <v>78</v>
      </c>
      <c r="B58" s="10" t="s">
        <v>32</v>
      </c>
      <c r="C58" s="14">
        <v>38321.506999999998</v>
      </c>
      <c r="D58" t="s">
        <v>70</v>
      </c>
      <c r="E58">
        <f t="shared" si="6"/>
        <v>-160.21131053840517</v>
      </c>
      <c r="F58">
        <f t="shared" si="7"/>
        <v>-160</v>
      </c>
      <c r="G58">
        <f t="shared" si="4"/>
        <v>-0.42460000000573928</v>
      </c>
      <c r="J58">
        <f t="shared" si="5"/>
        <v>-0.42460000000573928</v>
      </c>
      <c r="O58">
        <f t="shared" ca="1" si="8"/>
        <v>-3.3953115648977083E-3</v>
      </c>
      <c r="Q58" s="2">
        <f t="shared" si="9"/>
        <v>23303.006999999998</v>
      </c>
    </row>
    <row r="59" spans="1:17" x14ac:dyDescent="0.2">
      <c r="A59" s="16" t="s">
        <v>106</v>
      </c>
      <c r="B59" s="10" t="s">
        <v>32</v>
      </c>
      <c r="C59" s="14">
        <v>39055.349000000002</v>
      </c>
      <c r="D59" t="s">
        <v>70</v>
      </c>
      <c r="E59">
        <f t="shared" si="6"/>
        <v>204.99958942252985</v>
      </c>
      <c r="F59">
        <f t="shared" si="7"/>
        <v>205</v>
      </c>
      <c r="G59">
        <f t="shared" si="4"/>
        <v>-8.2499999552965164E-4</v>
      </c>
      <c r="J59">
        <f t="shared" si="5"/>
        <v>-8.2499999552965164E-4</v>
      </c>
      <c r="O59">
        <f t="shared" ca="1" si="8"/>
        <v>-1.6039363363990391E-2</v>
      </c>
      <c r="Q59" s="2">
        <f t="shared" si="9"/>
        <v>24036.849000000002</v>
      </c>
    </row>
    <row r="60" spans="1:17" x14ac:dyDescent="0.2">
      <c r="A60" s="16" t="s">
        <v>106</v>
      </c>
      <c r="B60" s="10" t="s">
        <v>32</v>
      </c>
      <c r="C60" s="14">
        <v>39061.370000000003</v>
      </c>
      <c r="D60" t="s">
        <v>70</v>
      </c>
      <c r="E60">
        <f t="shared" si="6"/>
        <v>207.99605845627966</v>
      </c>
      <c r="F60">
        <f t="shared" si="7"/>
        <v>208</v>
      </c>
      <c r="G60">
        <f t="shared" si="4"/>
        <v>-7.9199999963748269E-3</v>
      </c>
      <c r="J60">
        <f t="shared" si="5"/>
        <v>-7.9199999963748269E-3</v>
      </c>
      <c r="O60">
        <f t="shared" ca="1" si="8"/>
        <v>-1.614328707740759E-2</v>
      </c>
      <c r="Q60" s="2">
        <f t="shared" si="9"/>
        <v>24042.870000000003</v>
      </c>
    </row>
    <row r="61" spans="1:17" x14ac:dyDescent="0.2">
      <c r="A61" s="16" t="s">
        <v>106</v>
      </c>
      <c r="B61" s="10" t="s">
        <v>32</v>
      </c>
      <c r="C61" s="14">
        <v>39465.269999999997</v>
      </c>
      <c r="D61" t="s">
        <v>70</v>
      </c>
      <c r="E61">
        <f t="shared" si="6"/>
        <v>409.00483486076274</v>
      </c>
      <c r="F61">
        <f t="shared" si="7"/>
        <v>409</v>
      </c>
      <c r="G61">
        <f t="shared" si="4"/>
        <v>9.7150000001420267E-3</v>
      </c>
      <c r="J61">
        <f t="shared" si="5"/>
        <v>9.7150000001420267E-3</v>
      </c>
      <c r="O61">
        <f t="shared" ca="1" si="8"/>
        <v>-2.3106175876359998E-2</v>
      </c>
      <c r="Q61" s="2">
        <f t="shared" si="9"/>
        <v>24446.769999999997</v>
      </c>
    </row>
    <row r="62" spans="1:17" x14ac:dyDescent="0.2">
      <c r="A62" s="16" t="s">
        <v>106</v>
      </c>
      <c r="B62" s="10" t="s">
        <v>32</v>
      </c>
      <c r="C62" s="14">
        <v>39469.298000000003</v>
      </c>
      <c r="D62" t="s">
        <v>70</v>
      </c>
      <c r="E62">
        <f t="shared" si="6"/>
        <v>411.00944825853054</v>
      </c>
      <c r="F62">
        <f t="shared" si="7"/>
        <v>411</v>
      </c>
      <c r="G62">
        <f t="shared" si="4"/>
        <v>1.8985000002430752E-2</v>
      </c>
      <c r="J62">
        <f t="shared" si="5"/>
        <v>1.8985000002430752E-2</v>
      </c>
      <c r="O62">
        <f t="shared" ca="1" si="8"/>
        <v>-2.3175458351971465E-2</v>
      </c>
      <c r="Q62" s="2">
        <f t="shared" si="9"/>
        <v>24450.798000000003</v>
      </c>
    </row>
    <row r="63" spans="1:17" x14ac:dyDescent="0.2">
      <c r="A63" s="16" t="s">
        <v>106</v>
      </c>
      <c r="B63" s="10" t="s">
        <v>32</v>
      </c>
      <c r="C63" s="14">
        <v>40152.442999999999</v>
      </c>
      <c r="D63" t="s">
        <v>70</v>
      </c>
      <c r="E63">
        <f t="shared" si="6"/>
        <v>750.98998937475233</v>
      </c>
      <c r="F63">
        <f t="shared" si="7"/>
        <v>751</v>
      </c>
      <c r="G63">
        <f t="shared" si="4"/>
        <v>-2.0114999999350403E-2</v>
      </c>
      <c r="J63">
        <f t="shared" si="5"/>
        <v>-2.0114999999350403E-2</v>
      </c>
      <c r="O63">
        <f t="shared" ca="1" si="8"/>
        <v>-3.4953479205920811E-2</v>
      </c>
      <c r="Q63" s="2">
        <f t="shared" si="9"/>
        <v>25133.942999999999</v>
      </c>
    </row>
    <row r="64" spans="1:17" x14ac:dyDescent="0.2">
      <c r="A64" s="16" t="s">
        <v>123</v>
      </c>
      <c r="B64" s="10" t="s">
        <v>32</v>
      </c>
      <c r="C64" s="14">
        <v>43791.406999999999</v>
      </c>
      <c r="D64" t="s">
        <v>70</v>
      </c>
      <c r="E64">
        <f t="shared" si="6"/>
        <v>2561.9919725883547</v>
      </c>
      <c r="F64">
        <f t="shared" si="7"/>
        <v>2562</v>
      </c>
      <c r="G64">
        <f t="shared" ref="G64:G89" si="10">+C64-(C$7+F64*C$8)</f>
        <v>-1.6130000003613532E-2</v>
      </c>
      <c r="J64">
        <f t="shared" si="5"/>
        <v>-1.6130000003613532E-2</v>
      </c>
      <c r="O64">
        <f t="shared" ca="1" si="8"/>
        <v>-9.7688760872103944E-2</v>
      </c>
      <c r="Q64" s="2">
        <f t="shared" si="9"/>
        <v>28772.906999999999</v>
      </c>
    </row>
    <row r="65" spans="1:17" x14ac:dyDescent="0.2">
      <c r="A65" s="16" t="s">
        <v>128</v>
      </c>
      <c r="B65" s="10" t="s">
        <v>32</v>
      </c>
      <c r="C65" s="14">
        <v>46381.360999999997</v>
      </c>
      <c r="D65" t="s">
        <v>70</v>
      </c>
      <c r="E65">
        <f t="shared" si="6"/>
        <v>3850.9335038681361</v>
      </c>
      <c r="F65">
        <f t="shared" si="7"/>
        <v>3851</v>
      </c>
      <c r="G65">
        <f t="shared" si="10"/>
        <v>-0.13361500000610249</v>
      </c>
      <c r="J65">
        <f t="shared" si="5"/>
        <v>-0.13361500000610249</v>
      </c>
      <c r="O65">
        <f t="shared" ca="1" si="8"/>
        <v>-0.14234131640369427</v>
      </c>
      <c r="Q65" s="2">
        <f t="shared" si="9"/>
        <v>31362.860999999997</v>
      </c>
    </row>
    <row r="66" spans="1:17" x14ac:dyDescent="0.2">
      <c r="A66" s="16" t="s">
        <v>133</v>
      </c>
      <c r="B66" s="10" t="s">
        <v>32</v>
      </c>
      <c r="C66" s="14">
        <v>47032.398999999998</v>
      </c>
      <c r="D66" t="s">
        <v>70</v>
      </c>
      <c r="E66">
        <f t="shared" si="6"/>
        <v>4174.9353651526717</v>
      </c>
      <c r="F66">
        <f t="shared" si="7"/>
        <v>4175</v>
      </c>
      <c r="G66">
        <f t="shared" si="10"/>
        <v>-0.12987500000599539</v>
      </c>
      <c r="J66">
        <f t="shared" si="5"/>
        <v>-0.12987500000599539</v>
      </c>
      <c r="O66">
        <f t="shared" ca="1" si="8"/>
        <v>-0.15356507745275189</v>
      </c>
      <c r="Q66" s="2">
        <f t="shared" si="9"/>
        <v>32013.898999999998</v>
      </c>
    </row>
    <row r="67" spans="1:17" x14ac:dyDescent="0.2">
      <c r="A67" s="16" t="s">
        <v>133</v>
      </c>
      <c r="B67" s="10" t="s">
        <v>32</v>
      </c>
      <c r="C67" s="14">
        <v>47040.421000000002</v>
      </c>
      <c r="D67" t="s">
        <v>70</v>
      </c>
      <c r="E67">
        <f t="shared" si="6"/>
        <v>4178.927671179702</v>
      </c>
      <c r="F67">
        <f t="shared" si="7"/>
        <v>4179</v>
      </c>
      <c r="G67">
        <f t="shared" si="10"/>
        <v>-0.14533499999379274</v>
      </c>
      <c r="J67">
        <f t="shared" si="5"/>
        <v>-0.14533499999379274</v>
      </c>
      <c r="O67">
        <f t="shared" ca="1" si="8"/>
        <v>-0.15370364240397483</v>
      </c>
      <c r="Q67" s="2">
        <f t="shared" si="9"/>
        <v>32021.921000000002</v>
      </c>
    </row>
    <row r="68" spans="1:17" x14ac:dyDescent="0.2">
      <c r="A68" s="16" t="s">
        <v>133</v>
      </c>
      <c r="B68" s="10" t="s">
        <v>32</v>
      </c>
      <c r="C68" s="14">
        <v>47040.428</v>
      </c>
      <c r="D68" t="s">
        <v>70</v>
      </c>
      <c r="E68">
        <f t="shared" si="6"/>
        <v>4178.931154867334</v>
      </c>
      <c r="F68">
        <f t="shared" si="7"/>
        <v>4179</v>
      </c>
      <c r="G68">
        <f t="shared" si="10"/>
        <v>-0.13833499999600463</v>
      </c>
      <c r="J68">
        <f t="shared" si="5"/>
        <v>-0.13833499999600463</v>
      </c>
      <c r="O68">
        <f t="shared" ca="1" si="8"/>
        <v>-0.15370364240397483</v>
      </c>
      <c r="Q68" s="2">
        <f t="shared" si="9"/>
        <v>32021.928</v>
      </c>
    </row>
    <row r="69" spans="1:17" x14ac:dyDescent="0.2">
      <c r="A69" s="16" t="s">
        <v>143</v>
      </c>
      <c r="B69" s="10" t="s">
        <v>32</v>
      </c>
      <c r="C69" s="14">
        <v>48557.472000000002</v>
      </c>
      <c r="D69" t="s">
        <v>70</v>
      </c>
      <c r="E69">
        <f t="shared" si="6"/>
        <v>4933.9179292960725</v>
      </c>
      <c r="F69">
        <f t="shared" si="7"/>
        <v>4934</v>
      </c>
      <c r="G69">
        <f t="shared" si="10"/>
        <v>-0.16490999999950873</v>
      </c>
      <c r="J69">
        <f t="shared" si="5"/>
        <v>-0.16490999999950873</v>
      </c>
      <c r="O69">
        <f t="shared" ca="1" si="8"/>
        <v>-0.17985777694730351</v>
      </c>
      <c r="Q69" s="2">
        <f t="shared" si="9"/>
        <v>33538.972000000002</v>
      </c>
    </row>
    <row r="70" spans="1:17" x14ac:dyDescent="0.2">
      <c r="A70" s="16" t="s">
        <v>148</v>
      </c>
      <c r="B70" s="10" t="s">
        <v>32</v>
      </c>
      <c r="C70" s="14">
        <v>49618.366999999998</v>
      </c>
      <c r="D70" t="s">
        <v>70</v>
      </c>
      <c r="E70">
        <f t="shared" si="6"/>
        <v>5461.8931851604857</v>
      </c>
      <c r="F70">
        <f t="shared" si="7"/>
        <v>5462</v>
      </c>
      <c r="G70">
        <f t="shared" si="10"/>
        <v>-0.21463000000221655</v>
      </c>
      <c r="J70">
        <f t="shared" si="5"/>
        <v>-0.21463000000221655</v>
      </c>
      <c r="O70">
        <f t="shared" ca="1" si="8"/>
        <v>-0.19814835050873073</v>
      </c>
      <c r="Q70" s="2">
        <f t="shared" si="9"/>
        <v>34599.866999999998</v>
      </c>
    </row>
    <row r="71" spans="1:17" x14ac:dyDescent="0.2">
      <c r="A71" s="16" t="s">
        <v>148</v>
      </c>
      <c r="B71" s="10" t="s">
        <v>32</v>
      </c>
      <c r="C71" s="14">
        <v>49622.391000000003</v>
      </c>
      <c r="D71" t="s">
        <v>70</v>
      </c>
      <c r="E71">
        <f t="shared" si="6"/>
        <v>5463.8958078796059</v>
      </c>
      <c r="F71">
        <f t="shared" si="7"/>
        <v>5464</v>
      </c>
      <c r="G71">
        <f t="shared" si="10"/>
        <v>-0.20935999999346677</v>
      </c>
      <c r="J71">
        <f t="shared" si="5"/>
        <v>-0.20935999999346677</v>
      </c>
      <c r="O71">
        <f t="shared" ca="1" si="8"/>
        <v>-0.1982176329843422</v>
      </c>
      <c r="Q71" s="2">
        <f t="shared" si="9"/>
        <v>34603.891000000003</v>
      </c>
    </row>
    <row r="72" spans="1:17" x14ac:dyDescent="0.2">
      <c r="A72" s="16" t="s">
        <v>155</v>
      </c>
      <c r="B72" s="10" t="s">
        <v>32</v>
      </c>
      <c r="C72" s="14">
        <v>49636.451999999997</v>
      </c>
      <c r="D72" t="s">
        <v>70</v>
      </c>
      <c r="E72">
        <f t="shared" si="6"/>
        <v>5470.8935409942933</v>
      </c>
      <c r="F72">
        <f t="shared" si="7"/>
        <v>5471</v>
      </c>
      <c r="G72">
        <f t="shared" si="10"/>
        <v>-0.21391500000027008</v>
      </c>
      <c r="J72">
        <f t="shared" si="5"/>
        <v>-0.21391500000027008</v>
      </c>
      <c r="O72">
        <f t="shared" ca="1" si="8"/>
        <v>-0.19846012164898233</v>
      </c>
      <c r="Q72" s="2">
        <f t="shared" si="9"/>
        <v>34617.951999999997</v>
      </c>
    </row>
    <row r="73" spans="1:17" x14ac:dyDescent="0.2">
      <c r="A73" s="16" t="s">
        <v>155</v>
      </c>
      <c r="B73" s="10" t="s">
        <v>32</v>
      </c>
      <c r="C73" s="14">
        <v>49640.47</v>
      </c>
      <c r="D73" t="s">
        <v>70</v>
      </c>
      <c r="E73">
        <f t="shared" si="6"/>
        <v>5472.8931776954423</v>
      </c>
      <c r="F73">
        <f t="shared" si="7"/>
        <v>5473</v>
      </c>
      <c r="G73">
        <f t="shared" si="10"/>
        <v>-0.21464500000001863</v>
      </c>
      <c r="J73">
        <f t="shared" si="5"/>
        <v>-0.21464500000001863</v>
      </c>
      <c r="O73">
        <f t="shared" ca="1" si="8"/>
        <v>-0.1985294041245938</v>
      </c>
      <c r="Q73" s="2">
        <f t="shared" si="9"/>
        <v>34621.97</v>
      </c>
    </row>
    <row r="74" spans="1:17" x14ac:dyDescent="0.2">
      <c r="A74" s="16" t="s">
        <v>164</v>
      </c>
      <c r="B74" s="10" t="s">
        <v>32</v>
      </c>
      <c r="C74" s="14">
        <v>50285.463000000003</v>
      </c>
      <c r="D74" t="s">
        <v>70</v>
      </c>
      <c r="E74">
        <f t="shared" si="6"/>
        <v>5793.8866258743456</v>
      </c>
      <c r="F74">
        <f t="shared" si="7"/>
        <v>5794</v>
      </c>
      <c r="G74">
        <f t="shared" si="10"/>
        <v>-0.22780999999667984</v>
      </c>
      <c r="J74">
        <f t="shared" si="5"/>
        <v>-0.22780999999667984</v>
      </c>
      <c r="O74">
        <f t="shared" ca="1" si="8"/>
        <v>-0.20964924146023423</v>
      </c>
      <c r="Q74" s="2">
        <f t="shared" si="9"/>
        <v>35266.963000000003</v>
      </c>
    </row>
    <row r="75" spans="1:17" x14ac:dyDescent="0.2">
      <c r="A75" s="16" t="s">
        <v>164</v>
      </c>
      <c r="B75" s="10" t="s">
        <v>32</v>
      </c>
      <c r="C75" s="14">
        <v>50462.281000000003</v>
      </c>
      <c r="D75" t="s">
        <v>70</v>
      </c>
      <c r="E75">
        <f t="shared" si="6"/>
        <v>5881.8835801360146</v>
      </c>
      <c r="F75">
        <f t="shared" si="7"/>
        <v>5882</v>
      </c>
      <c r="G75">
        <f t="shared" si="10"/>
        <v>-0.23392999999487074</v>
      </c>
      <c r="J75">
        <f t="shared" si="5"/>
        <v>-0.23392999999487074</v>
      </c>
      <c r="O75">
        <f t="shared" ca="1" si="8"/>
        <v>-0.21269767038713874</v>
      </c>
      <c r="Q75" s="2">
        <f t="shared" si="9"/>
        <v>35443.781000000003</v>
      </c>
    </row>
    <row r="76" spans="1:17" x14ac:dyDescent="0.2">
      <c r="A76" s="16" t="s">
        <v>164</v>
      </c>
      <c r="B76" s="10" t="s">
        <v>32</v>
      </c>
      <c r="C76" s="14">
        <v>50466.301200000002</v>
      </c>
      <c r="D76" t="s">
        <v>70</v>
      </c>
      <c r="E76">
        <f t="shared" si="6"/>
        <v>5883.884311710417</v>
      </c>
      <c r="F76">
        <f t="shared" si="7"/>
        <v>5884</v>
      </c>
      <c r="G76">
        <f t="shared" si="10"/>
        <v>-0.23245999999926426</v>
      </c>
      <c r="J76">
        <f t="shared" si="5"/>
        <v>-0.23245999999926426</v>
      </c>
      <c r="O76">
        <f t="shared" ca="1" si="8"/>
        <v>-0.21276695286275021</v>
      </c>
      <c r="Q76" s="2">
        <f t="shared" si="9"/>
        <v>35447.801200000002</v>
      </c>
    </row>
    <row r="77" spans="1:17" x14ac:dyDescent="0.2">
      <c r="A77" s="16" t="s">
        <v>175</v>
      </c>
      <c r="B77" s="10" t="s">
        <v>32</v>
      </c>
      <c r="C77" s="14">
        <v>50701.404000000002</v>
      </c>
      <c r="D77" t="s">
        <v>70</v>
      </c>
      <c r="E77">
        <f t="shared" si="6"/>
        <v>6000.8878426766678</v>
      </c>
      <c r="F77">
        <f t="shared" si="7"/>
        <v>6001</v>
      </c>
      <c r="G77">
        <f t="shared" si="10"/>
        <v>-0.22536499999841908</v>
      </c>
      <c r="J77">
        <f t="shared" si="5"/>
        <v>-0.22536499999841908</v>
      </c>
      <c r="O77">
        <f t="shared" ca="1" si="8"/>
        <v>-0.21681997768602101</v>
      </c>
      <c r="Q77" s="2">
        <f t="shared" si="9"/>
        <v>35682.904000000002</v>
      </c>
    </row>
    <row r="78" spans="1:17" x14ac:dyDescent="0.2">
      <c r="A78" s="16" t="s">
        <v>175</v>
      </c>
      <c r="B78" s="10" t="s">
        <v>32</v>
      </c>
      <c r="C78" s="14">
        <v>50703.409</v>
      </c>
      <c r="D78" t="s">
        <v>70</v>
      </c>
      <c r="E78">
        <f t="shared" si="6"/>
        <v>6001.8856703485926</v>
      </c>
      <c r="F78">
        <f t="shared" si="7"/>
        <v>6002</v>
      </c>
      <c r="G78">
        <f t="shared" si="10"/>
        <v>-0.22972999999910826</v>
      </c>
      <c r="J78">
        <f t="shared" si="5"/>
        <v>-0.22972999999910826</v>
      </c>
      <c r="O78">
        <f t="shared" ca="1" si="8"/>
        <v>-0.21685461892382676</v>
      </c>
      <c r="Q78" s="2">
        <f t="shared" si="9"/>
        <v>35684.909</v>
      </c>
    </row>
    <row r="79" spans="1:17" x14ac:dyDescent="0.2">
      <c r="A79" s="16" t="s">
        <v>175</v>
      </c>
      <c r="B79" s="10" t="s">
        <v>32</v>
      </c>
      <c r="C79" s="14">
        <v>50719.478199999998</v>
      </c>
      <c r="D79" t="s">
        <v>70</v>
      </c>
      <c r="E79">
        <f t="shared" si="6"/>
        <v>6009.8828236781264</v>
      </c>
      <c r="F79">
        <f t="shared" si="7"/>
        <v>6010</v>
      </c>
      <c r="G79">
        <f t="shared" si="10"/>
        <v>-0.23545000000012806</v>
      </c>
      <c r="J79">
        <f t="shared" si="5"/>
        <v>-0.23545000000012806</v>
      </c>
      <c r="O79">
        <f t="shared" ca="1" si="8"/>
        <v>-0.21713174882627262</v>
      </c>
      <c r="Q79" s="2">
        <f t="shared" si="9"/>
        <v>35700.978199999998</v>
      </c>
    </row>
    <row r="80" spans="1:17" x14ac:dyDescent="0.2">
      <c r="A80" s="16" t="s">
        <v>185</v>
      </c>
      <c r="B80" s="10" t="s">
        <v>32</v>
      </c>
      <c r="C80" s="14">
        <v>50721.489000000001</v>
      </c>
      <c r="D80" t="s">
        <v>70</v>
      </c>
      <c r="E80">
        <f t="shared" si="6"/>
        <v>6010.8835378340927</v>
      </c>
      <c r="F80">
        <f t="shared" si="7"/>
        <v>6011</v>
      </c>
      <c r="G80">
        <f t="shared" si="10"/>
        <v>-0.23401499999454245</v>
      </c>
      <c r="J80">
        <f t="shared" si="5"/>
        <v>-0.23401499999454245</v>
      </c>
      <c r="O80">
        <f t="shared" ca="1" si="8"/>
        <v>-0.21716639006407837</v>
      </c>
      <c r="Q80" s="2">
        <f t="shared" si="9"/>
        <v>35702.989000000001</v>
      </c>
    </row>
    <row r="81" spans="1:17" x14ac:dyDescent="0.2">
      <c r="A81" s="16" t="s">
        <v>193</v>
      </c>
      <c r="B81" s="10" t="s">
        <v>32</v>
      </c>
      <c r="C81" s="14">
        <v>51551.353000000003</v>
      </c>
      <c r="D81" t="s">
        <v>70</v>
      </c>
      <c r="E81">
        <f t="shared" si="6"/>
        <v>6423.8816740612101</v>
      </c>
      <c r="F81">
        <f t="shared" si="7"/>
        <v>6424</v>
      </c>
      <c r="G81">
        <f t="shared" si="10"/>
        <v>-0.23775999999634223</v>
      </c>
      <c r="J81">
        <f t="shared" si="5"/>
        <v>-0.23775999999634223</v>
      </c>
      <c r="O81">
        <f t="shared" ca="1" si="8"/>
        <v>-0.23147322127784623</v>
      </c>
      <c r="Q81" s="2">
        <f t="shared" si="9"/>
        <v>36532.853000000003</v>
      </c>
    </row>
    <row r="82" spans="1:17" x14ac:dyDescent="0.2">
      <c r="A82" s="16" t="s">
        <v>238</v>
      </c>
      <c r="B82" s="10" t="s">
        <v>32</v>
      </c>
      <c r="C82" s="14">
        <v>54360.395100000002</v>
      </c>
      <c r="D82" t="s">
        <v>70</v>
      </c>
      <c r="E82">
        <f t="shared" si="6"/>
        <v>7821.8567059742763</v>
      </c>
      <c r="F82">
        <f t="shared" si="7"/>
        <v>7822</v>
      </c>
      <c r="G82">
        <f t="shared" si="10"/>
        <v>-0.28792999999859603</v>
      </c>
      <c r="J82">
        <f t="shared" si="5"/>
        <v>-0.28792999999859603</v>
      </c>
      <c r="O82">
        <f t="shared" ca="1" si="8"/>
        <v>-0.27990167173026148</v>
      </c>
      <c r="Q82" s="2">
        <f t="shared" si="9"/>
        <v>39341.895100000002</v>
      </c>
    </row>
    <row r="83" spans="1:17" x14ac:dyDescent="0.2">
      <c r="A83" s="16" t="s">
        <v>238</v>
      </c>
      <c r="B83" s="10" t="s">
        <v>32</v>
      </c>
      <c r="C83" s="14">
        <v>54366.425900000002</v>
      </c>
      <c r="D83" t="s">
        <v>70</v>
      </c>
      <c r="E83">
        <f t="shared" si="6"/>
        <v>7824.8580521707117</v>
      </c>
      <c r="F83">
        <f t="shared" si="7"/>
        <v>7825</v>
      </c>
      <c r="G83">
        <f t="shared" si="10"/>
        <v>-0.28522499999962747</v>
      </c>
      <c r="J83">
        <f t="shared" si="5"/>
        <v>-0.28522499999962747</v>
      </c>
      <c r="O83">
        <f t="shared" ca="1" si="8"/>
        <v>-0.28000559544367865</v>
      </c>
      <c r="Q83" s="2">
        <f t="shared" si="9"/>
        <v>39347.925900000002</v>
      </c>
    </row>
    <row r="84" spans="1:17" x14ac:dyDescent="0.2">
      <c r="A84" s="16" t="s">
        <v>245</v>
      </c>
      <c r="B84" s="10" t="s">
        <v>32</v>
      </c>
      <c r="C84" s="14">
        <v>54384.508500000004</v>
      </c>
      <c r="D84" t="s">
        <v>70</v>
      </c>
      <c r="E84">
        <f t="shared" si="6"/>
        <v>7833.8572135973327</v>
      </c>
      <c r="F84">
        <f t="shared" si="7"/>
        <v>7834</v>
      </c>
      <c r="G84">
        <f t="shared" si="10"/>
        <v>-0.28690999999525957</v>
      </c>
      <c r="J84">
        <f t="shared" si="5"/>
        <v>-0.28690999999525957</v>
      </c>
      <c r="O84">
        <f t="shared" ca="1" si="8"/>
        <v>-0.28031736658393025</v>
      </c>
      <c r="Q84" s="2">
        <f t="shared" si="9"/>
        <v>39366.008500000004</v>
      </c>
    </row>
    <row r="85" spans="1:17" x14ac:dyDescent="0.2">
      <c r="A85" s="16" t="s">
        <v>245</v>
      </c>
      <c r="B85" s="10" t="s">
        <v>32</v>
      </c>
      <c r="C85" s="14">
        <v>54384.508900000001</v>
      </c>
      <c r="D85" t="s">
        <v>70</v>
      </c>
      <c r="E85">
        <f t="shared" si="6"/>
        <v>7833.8574126651956</v>
      </c>
      <c r="F85">
        <f>ROUND(2*E85,0)/2</f>
        <v>7834</v>
      </c>
      <c r="G85">
        <f t="shared" si="10"/>
        <v>-0.28650999999808846</v>
      </c>
      <c r="J85">
        <f t="shared" si="5"/>
        <v>-0.28650999999808846</v>
      </c>
      <c r="O85">
        <f t="shared" ca="1" si="8"/>
        <v>-0.28031736658393025</v>
      </c>
      <c r="Q85" s="2">
        <f t="shared" si="9"/>
        <v>39366.008900000001</v>
      </c>
    </row>
    <row r="86" spans="1:17" x14ac:dyDescent="0.2">
      <c r="A86" s="16" t="s">
        <v>260</v>
      </c>
      <c r="B86" s="10" t="s">
        <v>32</v>
      </c>
      <c r="C86" s="14">
        <v>55481.617700000003</v>
      </c>
      <c r="D86" t="s">
        <v>70</v>
      </c>
      <c r="E86">
        <f t="shared" si="6"/>
        <v>8379.855178128415</v>
      </c>
      <c r="F86">
        <f>ROUND(2*E86,0)/2</f>
        <v>8380</v>
      </c>
      <c r="G86">
        <f t="shared" si="10"/>
        <v>-0.29099999999743886</v>
      </c>
      <c r="J86">
        <f t="shared" si="5"/>
        <v>-0.29099999999743886</v>
      </c>
      <c r="O86">
        <f t="shared" ca="1" si="8"/>
        <v>-0.29923148242586073</v>
      </c>
      <c r="Q86" s="2">
        <f t="shared" si="9"/>
        <v>40463.117700000003</v>
      </c>
    </row>
    <row r="87" spans="1:17" x14ac:dyDescent="0.2">
      <c r="A87" s="16" t="s">
        <v>260</v>
      </c>
      <c r="B87" s="10" t="s">
        <v>32</v>
      </c>
      <c r="C87" s="14">
        <v>55481.618000000002</v>
      </c>
      <c r="D87" t="s">
        <v>70</v>
      </c>
      <c r="E87">
        <f t="shared" si="6"/>
        <v>8379.8553274293135</v>
      </c>
      <c r="F87">
        <f>ROUND(2*E87,0)/2</f>
        <v>8380</v>
      </c>
      <c r="G87">
        <f t="shared" si="10"/>
        <v>-0.29069999999774154</v>
      </c>
      <c r="J87">
        <f t="shared" si="5"/>
        <v>-0.29069999999774154</v>
      </c>
      <c r="O87">
        <f t="shared" ca="1" si="8"/>
        <v>-0.29923148242586073</v>
      </c>
      <c r="Q87" s="2">
        <f t="shared" si="9"/>
        <v>40463.118000000002</v>
      </c>
    </row>
    <row r="88" spans="1:17" x14ac:dyDescent="0.2">
      <c r="A88" s="16" t="s">
        <v>260</v>
      </c>
      <c r="B88" s="10" t="s">
        <v>32</v>
      </c>
      <c r="C88" s="14">
        <v>55481.6181</v>
      </c>
      <c r="D88" t="s">
        <v>70</v>
      </c>
      <c r="E88">
        <f t="shared" si="6"/>
        <v>8379.8553771962779</v>
      </c>
      <c r="F88">
        <f>ROUND(2*E88,0)/2</f>
        <v>8380</v>
      </c>
      <c r="G88">
        <f t="shared" si="10"/>
        <v>-0.29060000000026776</v>
      </c>
      <c r="J88">
        <f t="shared" si="5"/>
        <v>-0.29060000000026776</v>
      </c>
      <c r="O88">
        <f t="shared" ca="1" si="8"/>
        <v>-0.29923148242586073</v>
      </c>
      <c r="Q88" s="2">
        <f t="shared" si="9"/>
        <v>40463.1181</v>
      </c>
    </row>
    <row r="89" spans="1:17" x14ac:dyDescent="0.2">
      <c r="A89" s="16" t="s">
        <v>101</v>
      </c>
      <c r="B89" s="10" t="s">
        <v>32</v>
      </c>
      <c r="C89" s="14">
        <v>38643.43</v>
      </c>
      <c r="D89" t="s">
        <v>70</v>
      </c>
      <c r="E89">
        <f t="shared" si="6"/>
        <v>0</v>
      </c>
      <c r="F89">
        <f>ROUND(2*E89,0)/2</f>
        <v>0</v>
      </c>
      <c r="G89">
        <f t="shared" si="10"/>
        <v>0</v>
      </c>
      <c r="J89">
        <f t="shared" si="5"/>
        <v>0</v>
      </c>
      <c r="O89">
        <f t="shared" ca="1" si="8"/>
        <v>-8.9379096138150482E-3</v>
      </c>
      <c r="Q89" s="2">
        <f t="shared" si="9"/>
        <v>23624.93</v>
      </c>
    </row>
    <row r="90" spans="1:17" x14ac:dyDescent="0.2">
      <c r="B90" s="10"/>
    </row>
    <row r="91" spans="1:17" x14ac:dyDescent="0.2">
      <c r="B91" s="10"/>
    </row>
  </sheetData>
  <sheetProtection sheet="1" objects="1" scenarios="1"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A (old)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2024-01-09T01:46:48Z</dcterms:modified>
</cp:coreProperties>
</file>