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7FD8EC6-1D17-42F6-82FB-94D6C70F7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4" r:id="rId2"/>
    <sheet name="A (2)" sheetId="3" r:id="rId3"/>
    <sheet name="BAV" sheetId="2" r:id="rId4"/>
  </sheets>
  <calcPr calcId="181029"/>
</workbook>
</file>

<file path=xl/calcChain.xml><?xml version="1.0" encoding="utf-8"?>
<calcChain xmlns="http://schemas.openxmlformats.org/spreadsheetml/2006/main">
  <c r="E194" i="1" l="1"/>
  <c r="F194" i="1" s="1"/>
  <c r="G194" i="1" s="1"/>
  <c r="Q194" i="1"/>
  <c r="E195" i="1"/>
  <c r="F195" i="1" s="1"/>
  <c r="G195" i="1" s="1"/>
  <c r="Q195" i="1"/>
  <c r="E190" i="1"/>
  <c r="F190" i="1" s="1"/>
  <c r="G190" i="1" s="1"/>
  <c r="Q190" i="1"/>
  <c r="E191" i="1"/>
  <c r="F191" i="1" s="1"/>
  <c r="G191" i="1" s="1"/>
  <c r="Q191" i="1"/>
  <c r="E192" i="1"/>
  <c r="F192" i="1" s="1"/>
  <c r="G192" i="1" s="1"/>
  <c r="Q192" i="1"/>
  <c r="E193" i="1"/>
  <c r="F193" i="1" s="1"/>
  <c r="G193" i="1" s="1"/>
  <c r="Q193" i="1"/>
  <c r="E188" i="1"/>
  <c r="F188" i="1" s="1"/>
  <c r="G188" i="1" s="1"/>
  <c r="Q188" i="1"/>
  <c r="E189" i="1"/>
  <c r="F189" i="1"/>
  <c r="G189" i="1" s="1"/>
  <c r="Q189" i="1"/>
  <c r="Q187" i="1"/>
  <c r="C13" i="1"/>
  <c r="Q186" i="1"/>
  <c r="E182" i="1"/>
  <c r="F182" i="1"/>
  <c r="G182" i="1"/>
  <c r="E172" i="1"/>
  <c r="F172" i="1" s="1"/>
  <c r="E173" i="1"/>
  <c r="F173" i="1" s="1"/>
  <c r="E174" i="1"/>
  <c r="F174" i="1" s="1"/>
  <c r="E177" i="1"/>
  <c r="F177" i="1"/>
  <c r="E178" i="1"/>
  <c r="Q182" i="1"/>
  <c r="Q183" i="1"/>
  <c r="Q185" i="1"/>
  <c r="C14" i="1"/>
  <c r="Q184" i="1"/>
  <c r="E78" i="1"/>
  <c r="F78" i="1"/>
  <c r="G78" i="1" s="1"/>
  <c r="I78" i="1" s="1"/>
  <c r="E76" i="1"/>
  <c r="F76" i="1"/>
  <c r="G76" i="1" s="1"/>
  <c r="I76" i="1" s="1"/>
  <c r="E152" i="1"/>
  <c r="E78" i="2" s="1"/>
  <c r="F152" i="1"/>
  <c r="E80" i="1"/>
  <c r="F80" i="1"/>
  <c r="E187" i="1"/>
  <c r="F187" i="1"/>
  <c r="E170" i="1"/>
  <c r="F170" i="1"/>
  <c r="G170" i="1"/>
  <c r="R170" i="1" s="1"/>
  <c r="E164" i="1"/>
  <c r="F164" i="1"/>
  <c r="G164" i="1" s="1"/>
  <c r="K164" i="1" s="1"/>
  <c r="E77" i="1"/>
  <c r="F77" i="1"/>
  <c r="G77" i="1"/>
  <c r="I77" i="1"/>
  <c r="E135" i="1"/>
  <c r="F135" i="1"/>
  <c r="G135" i="1" s="1"/>
  <c r="I135" i="1" s="1"/>
  <c r="E59" i="1"/>
  <c r="F59" i="1"/>
  <c r="G59" i="1"/>
  <c r="I59" i="1"/>
  <c r="E79" i="1"/>
  <c r="F79" i="1"/>
  <c r="G79" i="1" s="1"/>
  <c r="I79" i="1" s="1"/>
  <c r="E87" i="1"/>
  <c r="F87" i="1"/>
  <c r="G87" i="1"/>
  <c r="R87" i="1" s="1"/>
  <c r="I87" i="1"/>
  <c r="E160" i="1"/>
  <c r="F160" i="1"/>
  <c r="G160" i="1" s="1"/>
  <c r="E88" i="1"/>
  <c r="F88" i="1"/>
  <c r="G88" i="1"/>
  <c r="I88" i="1" s="1"/>
  <c r="E93" i="1"/>
  <c r="F93" i="1"/>
  <c r="G93" i="1" s="1"/>
  <c r="I93" i="1" s="1"/>
  <c r="E96" i="1"/>
  <c r="F96" i="1"/>
  <c r="G96" i="1"/>
  <c r="I96" i="1"/>
  <c r="E98" i="1"/>
  <c r="F98" i="1"/>
  <c r="G98" i="1" s="1"/>
  <c r="I98" i="1" s="1"/>
  <c r="E101" i="1"/>
  <c r="F101" i="1"/>
  <c r="G101" i="1"/>
  <c r="I101" i="1"/>
  <c r="E103" i="1"/>
  <c r="F103" i="1"/>
  <c r="G103" i="1" s="1"/>
  <c r="I103" i="1" s="1"/>
  <c r="E104" i="1"/>
  <c r="F104" i="1"/>
  <c r="G104" i="1"/>
  <c r="I104" i="1"/>
  <c r="E105" i="1"/>
  <c r="F105" i="1"/>
  <c r="G105" i="1" s="1"/>
  <c r="E107" i="1"/>
  <c r="F107" i="1"/>
  <c r="G107" i="1"/>
  <c r="R107" i="1" s="1"/>
  <c r="E108" i="1"/>
  <c r="F108" i="1"/>
  <c r="G108" i="1" s="1"/>
  <c r="I108" i="1" s="1"/>
  <c r="E84" i="1"/>
  <c r="F84" i="1"/>
  <c r="G84" i="1"/>
  <c r="I84" i="1"/>
  <c r="E86" i="1"/>
  <c r="F86" i="1"/>
  <c r="G86" i="1" s="1"/>
  <c r="I86" i="1" s="1"/>
  <c r="E123" i="1"/>
  <c r="F123" i="1"/>
  <c r="G123" i="1"/>
  <c r="I123" i="1"/>
  <c r="E125" i="1"/>
  <c r="F125" i="1"/>
  <c r="G125" i="1" s="1"/>
  <c r="I125" i="1" s="1"/>
  <c r="E126" i="1"/>
  <c r="F126" i="1"/>
  <c r="G126" i="1"/>
  <c r="I126" i="1"/>
  <c r="E130" i="1"/>
  <c r="F130" i="1"/>
  <c r="G130" i="1" s="1"/>
  <c r="E131" i="1"/>
  <c r="F131" i="1"/>
  <c r="G131" i="1"/>
  <c r="R131" i="1" s="1"/>
  <c r="E132" i="1"/>
  <c r="F132" i="1"/>
  <c r="G132" i="1" s="1"/>
  <c r="I132" i="1" s="1"/>
  <c r="E133" i="1"/>
  <c r="F133" i="1"/>
  <c r="G133" i="1"/>
  <c r="I133" i="1"/>
  <c r="E134" i="1"/>
  <c r="F134" i="1"/>
  <c r="G134" i="1" s="1"/>
  <c r="I134" i="1" s="1"/>
  <c r="E136" i="1"/>
  <c r="F136" i="1"/>
  <c r="G136" i="1"/>
  <c r="I136" i="1"/>
  <c r="E137" i="1"/>
  <c r="F137" i="1"/>
  <c r="G137" i="1" s="1"/>
  <c r="I137" i="1" s="1"/>
  <c r="E138" i="1"/>
  <c r="F138" i="1"/>
  <c r="G138" i="1"/>
  <c r="I138" i="1"/>
  <c r="E139" i="1"/>
  <c r="F139" i="1"/>
  <c r="G139" i="1" s="1"/>
  <c r="E140" i="1"/>
  <c r="F140" i="1"/>
  <c r="G140" i="1"/>
  <c r="R140" i="1" s="1"/>
  <c r="E141" i="1"/>
  <c r="F141" i="1"/>
  <c r="G141" i="1" s="1"/>
  <c r="I141" i="1" s="1"/>
  <c r="E142" i="1"/>
  <c r="F142" i="1"/>
  <c r="G142" i="1"/>
  <c r="I142" i="1"/>
  <c r="E143" i="1"/>
  <c r="F143" i="1"/>
  <c r="G143" i="1" s="1"/>
  <c r="I143" i="1" s="1"/>
  <c r="E100" i="1"/>
  <c r="F100" i="1"/>
  <c r="G100" i="1"/>
  <c r="I100" i="1"/>
  <c r="E109" i="1"/>
  <c r="F109" i="1"/>
  <c r="G109" i="1" s="1"/>
  <c r="I109" i="1" s="1"/>
  <c r="E110" i="1"/>
  <c r="F110" i="1"/>
  <c r="G110" i="1"/>
  <c r="I110" i="1"/>
  <c r="E111" i="1"/>
  <c r="F111" i="1"/>
  <c r="G111" i="1" s="1"/>
  <c r="I111" i="1" s="1"/>
  <c r="E112" i="1"/>
  <c r="F112" i="1"/>
  <c r="G112" i="1"/>
  <c r="R112" i="1" s="1"/>
  <c r="E113" i="1"/>
  <c r="F113" i="1"/>
  <c r="G113" i="1" s="1"/>
  <c r="I113" i="1" s="1"/>
  <c r="E114" i="1"/>
  <c r="F114" i="1"/>
  <c r="G114" i="1"/>
  <c r="I114" i="1"/>
  <c r="E115" i="1"/>
  <c r="F115" i="1"/>
  <c r="G115" i="1" s="1"/>
  <c r="I115" i="1" s="1"/>
  <c r="E116" i="1"/>
  <c r="F116" i="1"/>
  <c r="G116" i="1"/>
  <c r="I116" i="1"/>
  <c r="E117" i="1"/>
  <c r="F117" i="1"/>
  <c r="G117" i="1" s="1"/>
  <c r="I117" i="1" s="1"/>
  <c r="E118" i="1"/>
  <c r="F118" i="1"/>
  <c r="G118" i="1"/>
  <c r="I118" i="1"/>
  <c r="E119" i="1"/>
  <c r="F119" i="1"/>
  <c r="G119" i="1" s="1"/>
  <c r="I119" i="1" s="1"/>
  <c r="E120" i="1"/>
  <c r="F120" i="1"/>
  <c r="G120" i="1"/>
  <c r="R120" i="1" s="1"/>
  <c r="E122" i="1"/>
  <c r="F122" i="1"/>
  <c r="G122" i="1" s="1"/>
  <c r="I122" i="1" s="1"/>
  <c r="E147" i="1"/>
  <c r="F147" i="1"/>
  <c r="G147" i="1"/>
  <c r="I147" i="1"/>
  <c r="E148" i="1"/>
  <c r="F148" i="1"/>
  <c r="G148" i="1" s="1"/>
  <c r="I148" i="1" s="1"/>
  <c r="E149" i="1"/>
  <c r="F149" i="1"/>
  <c r="G149" i="1"/>
  <c r="I149" i="1"/>
  <c r="E150" i="1"/>
  <c r="F150" i="1"/>
  <c r="G150" i="1" s="1"/>
  <c r="I150" i="1" s="1"/>
  <c r="E153" i="1"/>
  <c r="F153" i="1"/>
  <c r="G153" i="1"/>
  <c r="I153" i="1"/>
  <c r="E154" i="1"/>
  <c r="F154" i="1"/>
  <c r="G154" i="1" s="1"/>
  <c r="I154" i="1" s="1"/>
  <c r="E68" i="1"/>
  <c r="F68" i="1"/>
  <c r="G68" i="1"/>
  <c r="R68" i="1" s="1"/>
  <c r="E121" i="1"/>
  <c r="F121" i="1"/>
  <c r="G121" i="1" s="1"/>
  <c r="I121" i="1" s="1"/>
  <c r="E63" i="1"/>
  <c r="F63" i="1"/>
  <c r="G63" i="1"/>
  <c r="I63" i="1"/>
  <c r="E64" i="1"/>
  <c r="F64" i="1"/>
  <c r="G64" i="1" s="1"/>
  <c r="I64" i="1" s="1"/>
  <c r="E162" i="1"/>
  <c r="F162" i="1"/>
  <c r="G162" i="1"/>
  <c r="I162" i="1"/>
  <c r="E163" i="1"/>
  <c r="F163" i="1"/>
  <c r="G163" i="1" s="1"/>
  <c r="I163" i="1" s="1"/>
  <c r="E166" i="1"/>
  <c r="F166" i="1"/>
  <c r="G166" i="1"/>
  <c r="I166" i="1"/>
  <c r="E61" i="1"/>
  <c r="F61" i="1"/>
  <c r="G61" i="1" s="1"/>
  <c r="I61" i="1" s="1"/>
  <c r="E28" i="1"/>
  <c r="F28" i="1"/>
  <c r="G28" i="1"/>
  <c r="I28" i="1" s="1"/>
  <c r="E30" i="1"/>
  <c r="F30" i="1"/>
  <c r="G30" i="1" s="1"/>
  <c r="I30" i="1" s="1"/>
  <c r="E57" i="1"/>
  <c r="F57" i="1"/>
  <c r="G57" i="1"/>
  <c r="I57" i="1"/>
  <c r="E58" i="1"/>
  <c r="F58" i="1"/>
  <c r="G58" i="1" s="1"/>
  <c r="I58" i="1" s="1"/>
  <c r="E60" i="1"/>
  <c r="F60" i="1"/>
  <c r="G60" i="1"/>
  <c r="I60" i="1"/>
  <c r="E67" i="1"/>
  <c r="F67" i="1"/>
  <c r="G67" i="1" s="1"/>
  <c r="E62" i="1"/>
  <c r="F62" i="1"/>
  <c r="G62" i="1"/>
  <c r="I62" i="1"/>
  <c r="E21" i="1"/>
  <c r="F21" i="1"/>
  <c r="G21" i="1" s="1"/>
  <c r="I21" i="1" s="1"/>
  <c r="E22" i="1"/>
  <c r="F22" i="1"/>
  <c r="G22" i="1"/>
  <c r="I22" i="1" s="1"/>
  <c r="E23" i="1"/>
  <c r="F23" i="1"/>
  <c r="G23" i="1" s="1"/>
  <c r="E24" i="1"/>
  <c r="F24" i="1"/>
  <c r="G24" i="1"/>
  <c r="R24" i="1" s="1"/>
  <c r="I24" i="1"/>
  <c r="E26" i="1"/>
  <c r="F26" i="1"/>
  <c r="G26" i="1" s="1"/>
  <c r="I26" i="1" s="1"/>
  <c r="E27" i="1"/>
  <c r="F27" i="1"/>
  <c r="G27" i="1"/>
  <c r="I27" i="1"/>
  <c r="E29" i="1"/>
  <c r="F29" i="1"/>
  <c r="G29" i="1" s="1"/>
  <c r="I29" i="1" s="1"/>
  <c r="E31" i="1"/>
  <c r="F31" i="1"/>
  <c r="G31" i="1"/>
  <c r="R31" i="1" s="1"/>
  <c r="I31" i="1"/>
  <c r="E32" i="1"/>
  <c r="F32" i="1"/>
  <c r="G32" i="1" s="1"/>
  <c r="E33" i="1"/>
  <c r="F33" i="1"/>
  <c r="G33" i="1"/>
  <c r="I33" i="1" s="1"/>
  <c r="E34" i="1"/>
  <c r="F34" i="1"/>
  <c r="G34" i="1" s="1"/>
  <c r="I34" i="1" s="1"/>
  <c r="E35" i="1"/>
  <c r="F35" i="1"/>
  <c r="G35" i="1"/>
  <c r="I35" i="1"/>
  <c r="E36" i="1"/>
  <c r="F36" i="1"/>
  <c r="G36" i="1" s="1"/>
  <c r="I36" i="1" s="1"/>
  <c r="E37" i="1"/>
  <c r="F37" i="1"/>
  <c r="G37" i="1"/>
  <c r="I37" i="1"/>
  <c r="E38" i="1"/>
  <c r="F38" i="1"/>
  <c r="G38" i="1" s="1"/>
  <c r="I38" i="1" s="1"/>
  <c r="E39" i="1"/>
  <c r="F39" i="1"/>
  <c r="G39" i="1"/>
  <c r="R39" i="1" s="1"/>
  <c r="I39" i="1"/>
  <c r="E40" i="1"/>
  <c r="F40" i="1"/>
  <c r="G40" i="1" s="1"/>
  <c r="E41" i="1"/>
  <c r="F41" i="1"/>
  <c r="G41" i="1"/>
  <c r="I41" i="1" s="1"/>
  <c r="E42" i="1"/>
  <c r="F42" i="1"/>
  <c r="G42" i="1" s="1"/>
  <c r="I42" i="1" s="1"/>
  <c r="E43" i="1"/>
  <c r="F43" i="1"/>
  <c r="G43" i="1"/>
  <c r="I43" i="1"/>
  <c r="E44" i="1"/>
  <c r="F44" i="1"/>
  <c r="G44" i="1" s="1"/>
  <c r="I44" i="1" s="1"/>
  <c r="E45" i="1"/>
  <c r="F45" i="1"/>
  <c r="G45" i="1"/>
  <c r="I45" i="1"/>
  <c r="E46" i="1"/>
  <c r="F46" i="1"/>
  <c r="G46" i="1" s="1"/>
  <c r="I46" i="1" s="1"/>
  <c r="E47" i="1"/>
  <c r="F47" i="1"/>
  <c r="G47" i="1"/>
  <c r="R47" i="1" s="1"/>
  <c r="I47" i="1"/>
  <c r="E48" i="1"/>
  <c r="F48" i="1"/>
  <c r="G48" i="1" s="1"/>
  <c r="E49" i="1"/>
  <c r="F49" i="1"/>
  <c r="G49" i="1"/>
  <c r="I49" i="1"/>
  <c r="E50" i="1"/>
  <c r="F50" i="1"/>
  <c r="G50" i="1" s="1"/>
  <c r="I50" i="1" s="1"/>
  <c r="E51" i="1"/>
  <c r="F51" i="1"/>
  <c r="G51" i="1"/>
  <c r="I51" i="1"/>
  <c r="E52" i="1"/>
  <c r="F52" i="1"/>
  <c r="G52" i="1" s="1"/>
  <c r="I52" i="1" s="1"/>
  <c r="E53" i="1"/>
  <c r="F53" i="1"/>
  <c r="G53" i="1"/>
  <c r="I53" i="1"/>
  <c r="E54" i="1"/>
  <c r="F54" i="1"/>
  <c r="G54" i="1" s="1"/>
  <c r="I54" i="1" s="1"/>
  <c r="E55" i="1"/>
  <c r="F55" i="1"/>
  <c r="G55" i="1"/>
  <c r="R55" i="1" s="1"/>
  <c r="I55" i="1"/>
  <c r="E167" i="1"/>
  <c r="F167" i="1"/>
  <c r="G167" i="1" s="1"/>
  <c r="K167" i="1" s="1"/>
  <c r="E106" i="1"/>
  <c r="F106" i="1"/>
  <c r="G106" i="1"/>
  <c r="R106" i="1" s="1"/>
  <c r="I106" i="1"/>
  <c r="E127" i="1"/>
  <c r="F127" i="1"/>
  <c r="G127" i="1" s="1"/>
  <c r="I127" i="1" s="1"/>
  <c r="E128" i="1"/>
  <c r="F128" i="1"/>
  <c r="G128" i="1"/>
  <c r="I128" i="1"/>
  <c r="E129" i="1"/>
  <c r="F129" i="1"/>
  <c r="G129" i="1" s="1"/>
  <c r="I129" i="1" s="1"/>
  <c r="E144" i="1"/>
  <c r="F144" i="1"/>
  <c r="G144" i="1"/>
  <c r="I144" i="1"/>
  <c r="E145" i="1"/>
  <c r="F145" i="1"/>
  <c r="G145" i="1" s="1"/>
  <c r="I145" i="1" s="1"/>
  <c r="E146" i="1"/>
  <c r="F146" i="1"/>
  <c r="G146" i="1"/>
  <c r="I146" i="1"/>
  <c r="E151" i="1"/>
  <c r="F151" i="1"/>
  <c r="G151" i="1" s="1"/>
  <c r="I151" i="1" s="1"/>
  <c r="E156" i="1"/>
  <c r="F156" i="1"/>
  <c r="G156" i="1"/>
  <c r="R156" i="1" s="1"/>
  <c r="I156" i="1"/>
  <c r="E157" i="1"/>
  <c r="F157" i="1"/>
  <c r="G157" i="1" s="1"/>
  <c r="I157" i="1" s="1"/>
  <c r="E158" i="1"/>
  <c r="F158" i="1"/>
  <c r="G158" i="1"/>
  <c r="I158" i="1"/>
  <c r="E159" i="1"/>
  <c r="F159" i="1"/>
  <c r="G159" i="1" s="1"/>
  <c r="I159" i="1" s="1"/>
  <c r="E161" i="1"/>
  <c r="F161" i="1"/>
  <c r="G161" i="1"/>
  <c r="I161" i="1"/>
  <c r="E91" i="1"/>
  <c r="F91" i="1"/>
  <c r="G91" i="1" s="1"/>
  <c r="I91" i="1" s="1"/>
  <c r="E95" i="1"/>
  <c r="F95" i="1"/>
  <c r="G95" i="1"/>
  <c r="I95" i="1"/>
  <c r="E102" i="1"/>
  <c r="F102" i="1"/>
  <c r="G102" i="1" s="1"/>
  <c r="E155" i="1"/>
  <c r="F155" i="1"/>
  <c r="G155" i="1"/>
  <c r="R155" i="1" s="1"/>
  <c r="J155" i="1"/>
  <c r="E65" i="1"/>
  <c r="F65" i="1"/>
  <c r="G65" i="1" s="1"/>
  <c r="I65" i="1" s="1"/>
  <c r="E56" i="1"/>
  <c r="F56" i="1"/>
  <c r="G56" i="1"/>
  <c r="R56" i="1" s="1"/>
  <c r="I56" i="1"/>
  <c r="E69" i="1"/>
  <c r="F69" i="1"/>
  <c r="G69" i="1" s="1"/>
  <c r="E71" i="1"/>
  <c r="F71" i="1"/>
  <c r="G71" i="1"/>
  <c r="I71" i="1"/>
  <c r="E74" i="1"/>
  <c r="F74" i="1"/>
  <c r="G74" i="1" s="1"/>
  <c r="I74" i="1" s="1"/>
  <c r="E82" i="1"/>
  <c r="F82" i="1"/>
  <c r="G82" i="1"/>
  <c r="I82" i="1"/>
  <c r="E89" i="1"/>
  <c r="F89" i="1"/>
  <c r="G89" i="1" s="1"/>
  <c r="I89" i="1" s="1"/>
  <c r="E99" i="1"/>
  <c r="F99" i="1"/>
  <c r="G99" i="1"/>
  <c r="I99" i="1"/>
  <c r="E25" i="1"/>
  <c r="F25" i="1"/>
  <c r="G25" i="1" s="1"/>
  <c r="H25" i="1" s="1"/>
  <c r="E168" i="1"/>
  <c r="F168" i="1"/>
  <c r="G168" i="1"/>
  <c r="R168" i="1" s="1"/>
  <c r="K168" i="1"/>
  <c r="E124" i="1"/>
  <c r="F124" i="1"/>
  <c r="G124" i="1" s="1"/>
  <c r="I124" i="1" s="1"/>
  <c r="E66" i="1"/>
  <c r="F66" i="1"/>
  <c r="G66" i="1"/>
  <c r="J66" i="1"/>
  <c r="E85" i="1"/>
  <c r="F85" i="1"/>
  <c r="G85" i="1" s="1"/>
  <c r="I85" i="1" s="1"/>
  <c r="E73" i="1"/>
  <c r="E17" i="2" s="1"/>
  <c r="F73" i="1"/>
  <c r="G73" i="1"/>
  <c r="I73" i="1"/>
  <c r="E75" i="1"/>
  <c r="F75" i="1"/>
  <c r="G75" i="1" s="1"/>
  <c r="I75" i="1" s="1"/>
  <c r="E81" i="1"/>
  <c r="F81" i="1"/>
  <c r="G81" i="1"/>
  <c r="R81" i="1" s="1"/>
  <c r="I81" i="1"/>
  <c r="E70" i="1"/>
  <c r="F70" i="1"/>
  <c r="G70" i="1" s="1"/>
  <c r="I70" i="1" s="1"/>
  <c r="A11" i="2"/>
  <c r="H11" i="2"/>
  <c r="B11" i="2"/>
  <c r="G11" i="2"/>
  <c r="C11" i="2"/>
  <c r="E11" i="2"/>
  <c r="D11" i="2"/>
  <c r="A12" i="2"/>
  <c r="H12" i="2"/>
  <c r="B12" i="2"/>
  <c r="G12" i="2"/>
  <c r="C12" i="2"/>
  <c r="E12" i="2"/>
  <c r="D12" i="2"/>
  <c r="A13" i="2"/>
  <c r="H13" i="2"/>
  <c r="B13" i="2"/>
  <c r="G13" i="2"/>
  <c r="C13" i="2"/>
  <c r="E13" i="2"/>
  <c r="D13" i="2"/>
  <c r="A14" i="2"/>
  <c r="H14" i="2"/>
  <c r="B14" i="2"/>
  <c r="G14" i="2"/>
  <c r="C14" i="2"/>
  <c r="E14" i="2"/>
  <c r="D14" i="2"/>
  <c r="A15" i="2"/>
  <c r="H15" i="2"/>
  <c r="B15" i="2"/>
  <c r="G15" i="2"/>
  <c r="C15" i="2"/>
  <c r="E15" i="2"/>
  <c r="D15" i="2"/>
  <c r="A16" i="2"/>
  <c r="H16" i="2"/>
  <c r="B16" i="2"/>
  <c r="G16" i="2"/>
  <c r="C16" i="2"/>
  <c r="D16" i="2"/>
  <c r="A17" i="2"/>
  <c r="H17" i="2"/>
  <c r="B17" i="2"/>
  <c r="G17" i="2"/>
  <c r="C17" i="2"/>
  <c r="D17" i="2"/>
  <c r="A18" i="2"/>
  <c r="H18" i="2"/>
  <c r="B18" i="2"/>
  <c r="G18" i="2"/>
  <c r="C18" i="2"/>
  <c r="D18" i="2"/>
  <c r="E18" i="2"/>
  <c r="A19" i="2"/>
  <c r="H19" i="2"/>
  <c r="B19" i="2"/>
  <c r="G19" i="2"/>
  <c r="C19" i="2"/>
  <c r="E19" i="2"/>
  <c r="D19" i="2"/>
  <c r="A20" i="2"/>
  <c r="H20" i="2"/>
  <c r="B20" i="2"/>
  <c r="G20" i="2"/>
  <c r="C20" i="2"/>
  <c r="E20" i="2"/>
  <c r="D20" i="2"/>
  <c r="A21" i="2"/>
  <c r="H21" i="2"/>
  <c r="B21" i="2"/>
  <c r="G21" i="2"/>
  <c r="C21" i="2"/>
  <c r="E21" i="2"/>
  <c r="D21" i="2"/>
  <c r="A22" i="2"/>
  <c r="H22" i="2"/>
  <c r="B22" i="2"/>
  <c r="G22" i="2"/>
  <c r="C22" i="2"/>
  <c r="E22" i="2"/>
  <c r="D22" i="2"/>
  <c r="A23" i="2"/>
  <c r="H23" i="2"/>
  <c r="B23" i="2"/>
  <c r="G23" i="2"/>
  <c r="C23" i="2"/>
  <c r="E23" i="2"/>
  <c r="D23" i="2"/>
  <c r="A24" i="2"/>
  <c r="H24" i="2"/>
  <c r="B24" i="2"/>
  <c r="G24" i="2"/>
  <c r="C24" i="2"/>
  <c r="D24" i="2"/>
  <c r="A25" i="2"/>
  <c r="H25" i="2"/>
  <c r="B25" i="2"/>
  <c r="G25" i="2"/>
  <c r="C25" i="2"/>
  <c r="D25" i="2"/>
  <c r="E25" i="2"/>
  <c r="A26" i="2"/>
  <c r="H26" i="2"/>
  <c r="B26" i="2"/>
  <c r="G26" i="2"/>
  <c r="C26" i="2"/>
  <c r="D26" i="2"/>
  <c r="E26" i="2"/>
  <c r="A27" i="2"/>
  <c r="H27" i="2"/>
  <c r="B27" i="2"/>
  <c r="G27" i="2"/>
  <c r="C27" i="2"/>
  <c r="E27" i="2"/>
  <c r="D27" i="2"/>
  <c r="A28" i="2"/>
  <c r="H28" i="2"/>
  <c r="B28" i="2"/>
  <c r="G28" i="2"/>
  <c r="C28" i="2"/>
  <c r="E28" i="2"/>
  <c r="D28" i="2"/>
  <c r="A29" i="2"/>
  <c r="H29" i="2"/>
  <c r="B29" i="2"/>
  <c r="G29" i="2"/>
  <c r="C29" i="2"/>
  <c r="D29" i="2"/>
  <c r="A30" i="2"/>
  <c r="H30" i="2"/>
  <c r="B30" i="2"/>
  <c r="G30" i="2"/>
  <c r="C30" i="2"/>
  <c r="F30" i="2"/>
  <c r="D30" i="2"/>
  <c r="A31" i="2"/>
  <c r="H31" i="2"/>
  <c r="B31" i="2"/>
  <c r="G31" i="2"/>
  <c r="C31" i="2"/>
  <c r="E31" i="2"/>
  <c r="F31" i="2"/>
  <c r="D31" i="2"/>
  <c r="A32" i="2"/>
  <c r="H32" i="2"/>
  <c r="B32" i="2"/>
  <c r="G32" i="2"/>
  <c r="C32" i="2"/>
  <c r="F32" i="2"/>
  <c r="D32" i="2"/>
  <c r="A33" i="2"/>
  <c r="H33" i="2"/>
  <c r="B33" i="2"/>
  <c r="G33" i="2"/>
  <c r="C33" i="2"/>
  <c r="D33" i="2"/>
  <c r="A34" i="2"/>
  <c r="H34" i="2"/>
  <c r="B34" i="2"/>
  <c r="G34" i="2"/>
  <c r="C34" i="2"/>
  <c r="E34" i="2"/>
  <c r="D34" i="2"/>
  <c r="A35" i="2"/>
  <c r="H35" i="2"/>
  <c r="B35" i="2"/>
  <c r="G35" i="2"/>
  <c r="C35" i="2"/>
  <c r="E35" i="2"/>
  <c r="D35" i="2"/>
  <c r="A36" i="2"/>
  <c r="H36" i="2"/>
  <c r="B36" i="2"/>
  <c r="G36" i="2"/>
  <c r="C36" i="2"/>
  <c r="E36" i="2"/>
  <c r="D36" i="2"/>
  <c r="A37" i="2"/>
  <c r="H37" i="2"/>
  <c r="B37" i="2"/>
  <c r="G37" i="2"/>
  <c r="C37" i="2"/>
  <c r="D37" i="2"/>
  <c r="E37" i="2"/>
  <c r="A38" i="2"/>
  <c r="H38" i="2"/>
  <c r="B38" i="2"/>
  <c r="G38" i="2"/>
  <c r="C38" i="2"/>
  <c r="E38" i="2"/>
  <c r="D38" i="2"/>
  <c r="A39" i="2"/>
  <c r="H39" i="2"/>
  <c r="B39" i="2"/>
  <c r="G39" i="2"/>
  <c r="C39" i="2"/>
  <c r="E39" i="2"/>
  <c r="D39" i="2"/>
  <c r="A40" i="2"/>
  <c r="H40" i="2"/>
  <c r="B40" i="2"/>
  <c r="G40" i="2"/>
  <c r="C40" i="2"/>
  <c r="E40" i="2"/>
  <c r="D40" i="2"/>
  <c r="A41" i="2"/>
  <c r="H41" i="2"/>
  <c r="B41" i="2"/>
  <c r="G41" i="2"/>
  <c r="C41" i="2"/>
  <c r="D41" i="2"/>
  <c r="E41" i="2"/>
  <c r="A42" i="2"/>
  <c r="H42" i="2"/>
  <c r="B42" i="2"/>
  <c r="G42" i="2"/>
  <c r="C42" i="2"/>
  <c r="E42" i="2"/>
  <c r="D42" i="2"/>
  <c r="A43" i="2"/>
  <c r="H43" i="2"/>
  <c r="B43" i="2"/>
  <c r="G43" i="2"/>
  <c r="C43" i="2"/>
  <c r="E43" i="2"/>
  <c r="D43" i="2"/>
  <c r="A44" i="2"/>
  <c r="H44" i="2"/>
  <c r="B44" i="2"/>
  <c r="G44" i="2"/>
  <c r="C44" i="2"/>
  <c r="D44" i="2"/>
  <c r="E44" i="2"/>
  <c r="A45" i="2"/>
  <c r="H45" i="2"/>
  <c r="B45" i="2"/>
  <c r="G45" i="2"/>
  <c r="C45" i="2"/>
  <c r="D45" i="2"/>
  <c r="E45" i="2"/>
  <c r="A46" i="2"/>
  <c r="H46" i="2"/>
  <c r="B46" i="2"/>
  <c r="G46" i="2"/>
  <c r="C46" i="2"/>
  <c r="E46" i="2"/>
  <c r="D46" i="2"/>
  <c r="A47" i="2"/>
  <c r="H47" i="2"/>
  <c r="B47" i="2"/>
  <c r="G47" i="2"/>
  <c r="C47" i="2"/>
  <c r="E47" i="2"/>
  <c r="D47" i="2"/>
  <c r="A48" i="2"/>
  <c r="H48" i="2"/>
  <c r="B48" i="2"/>
  <c r="G48" i="2"/>
  <c r="C48" i="2"/>
  <c r="E48" i="2"/>
  <c r="D48" i="2"/>
  <c r="A49" i="2"/>
  <c r="H49" i="2"/>
  <c r="B49" i="2"/>
  <c r="G49" i="2"/>
  <c r="C49" i="2"/>
  <c r="D49" i="2"/>
  <c r="E49" i="2"/>
  <c r="A50" i="2"/>
  <c r="H50" i="2"/>
  <c r="B50" i="2"/>
  <c r="G50" i="2"/>
  <c r="C50" i="2"/>
  <c r="E50" i="2"/>
  <c r="D50" i="2"/>
  <c r="A51" i="2"/>
  <c r="H51" i="2"/>
  <c r="B51" i="2"/>
  <c r="G51" i="2"/>
  <c r="C51" i="2"/>
  <c r="E51" i="2"/>
  <c r="D51" i="2"/>
  <c r="A52" i="2"/>
  <c r="H52" i="2"/>
  <c r="B52" i="2"/>
  <c r="G52" i="2"/>
  <c r="C52" i="2"/>
  <c r="D52" i="2"/>
  <c r="E52" i="2"/>
  <c r="A53" i="2"/>
  <c r="H53" i="2"/>
  <c r="B53" i="2"/>
  <c r="G53" i="2"/>
  <c r="C53" i="2"/>
  <c r="D53" i="2"/>
  <c r="E53" i="2"/>
  <c r="A54" i="2"/>
  <c r="H54" i="2"/>
  <c r="B54" i="2"/>
  <c r="G54" i="2"/>
  <c r="C54" i="2"/>
  <c r="E54" i="2"/>
  <c r="D54" i="2"/>
  <c r="A55" i="2"/>
  <c r="H55" i="2"/>
  <c r="B55" i="2"/>
  <c r="G55" i="2"/>
  <c r="C55" i="2"/>
  <c r="E55" i="2"/>
  <c r="D55" i="2"/>
  <c r="A56" i="2"/>
  <c r="H56" i="2"/>
  <c r="B56" i="2"/>
  <c r="G56" i="2"/>
  <c r="C56" i="2"/>
  <c r="E56" i="2"/>
  <c r="D56" i="2"/>
  <c r="A57" i="2"/>
  <c r="H57" i="2"/>
  <c r="B57" i="2"/>
  <c r="G57" i="2"/>
  <c r="C57" i="2"/>
  <c r="D57" i="2"/>
  <c r="E57" i="2"/>
  <c r="A58" i="2"/>
  <c r="H58" i="2"/>
  <c r="B58" i="2"/>
  <c r="G58" i="2"/>
  <c r="C58" i="2"/>
  <c r="E58" i="2"/>
  <c r="D58" i="2"/>
  <c r="A59" i="2"/>
  <c r="H59" i="2"/>
  <c r="B59" i="2"/>
  <c r="G59" i="2"/>
  <c r="C59" i="2"/>
  <c r="E59" i="2"/>
  <c r="D59" i="2"/>
  <c r="A60" i="2"/>
  <c r="H60" i="2"/>
  <c r="B60" i="2"/>
  <c r="G60" i="2"/>
  <c r="C60" i="2"/>
  <c r="D60" i="2"/>
  <c r="E60" i="2"/>
  <c r="A61" i="2"/>
  <c r="H61" i="2"/>
  <c r="B61" i="2"/>
  <c r="G61" i="2"/>
  <c r="C61" i="2"/>
  <c r="D61" i="2"/>
  <c r="E61" i="2"/>
  <c r="A62" i="2"/>
  <c r="H62" i="2"/>
  <c r="B62" i="2"/>
  <c r="G62" i="2"/>
  <c r="C62" i="2"/>
  <c r="E62" i="2"/>
  <c r="D62" i="2"/>
  <c r="A63" i="2"/>
  <c r="H63" i="2"/>
  <c r="B63" i="2"/>
  <c r="G63" i="2"/>
  <c r="C63" i="2"/>
  <c r="E63" i="2"/>
  <c r="D63" i="2"/>
  <c r="A64" i="2"/>
  <c r="H64" i="2"/>
  <c r="B64" i="2"/>
  <c r="G64" i="2"/>
  <c r="C64" i="2"/>
  <c r="E64" i="2"/>
  <c r="D64" i="2"/>
  <c r="A65" i="2"/>
  <c r="H65" i="2"/>
  <c r="B65" i="2"/>
  <c r="G65" i="2"/>
  <c r="C65" i="2"/>
  <c r="D65" i="2"/>
  <c r="E65" i="2"/>
  <c r="A66" i="2"/>
  <c r="H66" i="2"/>
  <c r="B66" i="2"/>
  <c r="G66" i="2"/>
  <c r="C66" i="2"/>
  <c r="E66" i="2"/>
  <c r="D66" i="2"/>
  <c r="A67" i="2"/>
  <c r="H67" i="2"/>
  <c r="B67" i="2"/>
  <c r="G67" i="2"/>
  <c r="C67" i="2"/>
  <c r="E67" i="2"/>
  <c r="D67" i="2"/>
  <c r="A68" i="2"/>
  <c r="H68" i="2"/>
  <c r="B68" i="2"/>
  <c r="G68" i="2"/>
  <c r="C68" i="2"/>
  <c r="D68" i="2"/>
  <c r="E68" i="2"/>
  <c r="A69" i="2"/>
  <c r="H69" i="2"/>
  <c r="B69" i="2"/>
  <c r="G69" i="2"/>
  <c r="C69" i="2"/>
  <c r="D69" i="2"/>
  <c r="E69" i="2"/>
  <c r="A70" i="2"/>
  <c r="H70" i="2"/>
  <c r="B70" i="2"/>
  <c r="G70" i="2"/>
  <c r="C70" i="2"/>
  <c r="E70" i="2"/>
  <c r="D70" i="2"/>
  <c r="A71" i="2"/>
  <c r="H71" i="2"/>
  <c r="B71" i="2"/>
  <c r="G71" i="2"/>
  <c r="C71" i="2"/>
  <c r="E71" i="2"/>
  <c r="D71" i="2"/>
  <c r="A72" i="2"/>
  <c r="H72" i="2"/>
  <c r="B72" i="2"/>
  <c r="G72" i="2"/>
  <c r="C72" i="2"/>
  <c r="E72" i="2"/>
  <c r="D72" i="2"/>
  <c r="A73" i="2"/>
  <c r="H73" i="2"/>
  <c r="B73" i="2"/>
  <c r="G73" i="2"/>
  <c r="C73" i="2"/>
  <c r="D73" i="2"/>
  <c r="E73" i="2"/>
  <c r="A74" i="2"/>
  <c r="H74" i="2"/>
  <c r="B74" i="2"/>
  <c r="G74" i="2"/>
  <c r="C74" i="2"/>
  <c r="E74" i="2"/>
  <c r="D74" i="2"/>
  <c r="A75" i="2"/>
  <c r="H75" i="2"/>
  <c r="B75" i="2"/>
  <c r="G75" i="2"/>
  <c r="C75" i="2"/>
  <c r="E75" i="2"/>
  <c r="D75" i="2"/>
  <c r="A76" i="2"/>
  <c r="H76" i="2"/>
  <c r="B76" i="2"/>
  <c r="G76" i="2"/>
  <c r="C76" i="2"/>
  <c r="E76" i="2"/>
  <c r="D76" i="2"/>
  <c r="A77" i="2"/>
  <c r="H77" i="2"/>
  <c r="B77" i="2"/>
  <c r="G77" i="2"/>
  <c r="C77" i="2"/>
  <c r="D77" i="2"/>
  <c r="E77" i="2"/>
  <c r="A78" i="2"/>
  <c r="H78" i="2"/>
  <c r="B78" i="2"/>
  <c r="G78" i="2"/>
  <c r="C78" i="2"/>
  <c r="D78" i="2"/>
  <c r="A79" i="2"/>
  <c r="H79" i="2"/>
  <c r="B79" i="2"/>
  <c r="G79" i="2"/>
  <c r="C79" i="2"/>
  <c r="E79" i="2"/>
  <c r="D79" i="2"/>
  <c r="A80" i="2"/>
  <c r="H80" i="2"/>
  <c r="B80" i="2"/>
  <c r="G80" i="2"/>
  <c r="C80" i="2"/>
  <c r="E80" i="2"/>
  <c r="D80" i="2"/>
  <c r="A81" i="2"/>
  <c r="H81" i="2"/>
  <c r="B81" i="2"/>
  <c r="G81" i="2"/>
  <c r="C81" i="2"/>
  <c r="E81" i="2"/>
  <c r="D81" i="2"/>
  <c r="A82" i="2"/>
  <c r="H82" i="2"/>
  <c r="B82" i="2"/>
  <c r="G82" i="2"/>
  <c r="C82" i="2"/>
  <c r="D82" i="2"/>
  <c r="E82" i="2"/>
  <c r="A83" i="2"/>
  <c r="H83" i="2"/>
  <c r="B83" i="2"/>
  <c r="G83" i="2"/>
  <c r="C83" i="2"/>
  <c r="E83" i="2"/>
  <c r="D83" i="2"/>
  <c r="A84" i="2"/>
  <c r="H84" i="2"/>
  <c r="B84" i="2"/>
  <c r="G84" i="2"/>
  <c r="C84" i="2"/>
  <c r="D84" i="2"/>
  <c r="A85" i="2"/>
  <c r="H85" i="2"/>
  <c r="B85" i="2"/>
  <c r="G85" i="2"/>
  <c r="C85" i="2"/>
  <c r="D85" i="2"/>
  <c r="E85" i="2"/>
  <c r="A86" i="2"/>
  <c r="H86" i="2"/>
  <c r="B86" i="2"/>
  <c r="G86" i="2"/>
  <c r="C86" i="2"/>
  <c r="D86" i="2"/>
  <c r="A87" i="2"/>
  <c r="H87" i="2"/>
  <c r="B87" i="2"/>
  <c r="G87" i="2"/>
  <c r="C87" i="2"/>
  <c r="D87" i="2"/>
  <c r="A88" i="2"/>
  <c r="H88" i="2"/>
  <c r="B88" i="2"/>
  <c r="G88" i="2"/>
  <c r="C88" i="2"/>
  <c r="E88" i="2"/>
  <c r="D88" i="2"/>
  <c r="N88" i="2"/>
  <c r="A89" i="2"/>
  <c r="H89" i="2"/>
  <c r="B89" i="2"/>
  <c r="G89" i="2"/>
  <c r="C89" i="2"/>
  <c r="E89" i="2"/>
  <c r="D89" i="2"/>
  <c r="A90" i="2"/>
  <c r="H90" i="2"/>
  <c r="B90" i="2"/>
  <c r="G90" i="2"/>
  <c r="C90" i="2"/>
  <c r="D90" i="2"/>
  <c r="E90" i="2"/>
  <c r="A91" i="2"/>
  <c r="H91" i="2"/>
  <c r="B91" i="2"/>
  <c r="G91" i="2"/>
  <c r="C91" i="2"/>
  <c r="D91" i="2"/>
  <c r="A92" i="2"/>
  <c r="H92" i="2"/>
  <c r="B92" i="2"/>
  <c r="G92" i="2"/>
  <c r="C92" i="2"/>
  <c r="D92" i="2"/>
  <c r="A93" i="2"/>
  <c r="H93" i="2"/>
  <c r="B93" i="2"/>
  <c r="G93" i="2"/>
  <c r="C93" i="2"/>
  <c r="D93" i="2"/>
  <c r="A94" i="2"/>
  <c r="H94" i="2"/>
  <c r="B94" i="2"/>
  <c r="G94" i="2"/>
  <c r="C94" i="2"/>
  <c r="D94" i="2"/>
  <c r="N94" i="2"/>
  <c r="A95" i="2"/>
  <c r="H95" i="2"/>
  <c r="B95" i="2"/>
  <c r="G95" i="2"/>
  <c r="C95" i="2"/>
  <c r="D95" i="2"/>
  <c r="E95" i="2"/>
  <c r="A96" i="2"/>
  <c r="H96" i="2"/>
  <c r="B96" i="2"/>
  <c r="G96" i="2"/>
  <c r="C96" i="2"/>
  <c r="E96" i="2"/>
  <c r="D96" i="2"/>
  <c r="A97" i="2"/>
  <c r="H97" i="2"/>
  <c r="B97" i="2"/>
  <c r="G97" i="2"/>
  <c r="C97" i="2"/>
  <c r="E97" i="2"/>
  <c r="D97" i="2"/>
  <c r="A98" i="2"/>
  <c r="H98" i="2"/>
  <c r="B98" i="2"/>
  <c r="G98" i="2"/>
  <c r="C98" i="2"/>
  <c r="E98" i="2"/>
  <c r="D98" i="2"/>
  <c r="A99" i="2"/>
  <c r="H99" i="2"/>
  <c r="B99" i="2"/>
  <c r="G99" i="2"/>
  <c r="C99" i="2"/>
  <c r="D99" i="2"/>
  <c r="E99" i="2"/>
  <c r="A100" i="2"/>
  <c r="H100" i="2"/>
  <c r="B100" i="2"/>
  <c r="G100" i="2"/>
  <c r="C100" i="2"/>
  <c r="E100" i="2"/>
  <c r="D100" i="2"/>
  <c r="A101" i="2"/>
  <c r="H101" i="2"/>
  <c r="B101" i="2"/>
  <c r="G101" i="2"/>
  <c r="C101" i="2"/>
  <c r="E101" i="2"/>
  <c r="D101" i="2"/>
  <c r="A102" i="2"/>
  <c r="H102" i="2"/>
  <c r="B102" i="2"/>
  <c r="G102" i="2"/>
  <c r="C102" i="2"/>
  <c r="D102" i="2"/>
  <c r="E102" i="2"/>
  <c r="A103" i="2"/>
  <c r="H103" i="2"/>
  <c r="B103" i="2"/>
  <c r="G103" i="2"/>
  <c r="C103" i="2"/>
  <c r="E103" i="2"/>
  <c r="D103" i="2"/>
  <c r="A104" i="2"/>
  <c r="H104" i="2"/>
  <c r="B104" i="2"/>
  <c r="G104" i="2"/>
  <c r="C104" i="2"/>
  <c r="E104" i="2"/>
  <c r="D104" i="2"/>
  <c r="A105" i="2"/>
  <c r="H105" i="2"/>
  <c r="B105" i="2"/>
  <c r="G105" i="2"/>
  <c r="C105" i="2"/>
  <c r="E105" i="2"/>
  <c r="D105" i="2"/>
  <c r="A106" i="2"/>
  <c r="H106" i="2"/>
  <c r="B106" i="2"/>
  <c r="G106" i="2"/>
  <c r="C106" i="2"/>
  <c r="E106" i="2"/>
  <c r="D106" i="2"/>
  <c r="A107" i="2"/>
  <c r="H107" i="2"/>
  <c r="B107" i="2"/>
  <c r="G107" i="2"/>
  <c r="C107" i="2"/>
  <c r="E107" i="2"/>
  <c r="D107" i="2"/>
  <c r="A108" i="2"/>
  <c r="H108" i="2"/>
  <c r="B108" i="2"/>
  <c r="G108" i="2"/>
  <c r="C108" i="2"/>
  <c r="E108" i="2"/>
  <c r="D108" i="2"/>
  <c r="A109" i="2"/>
  <c r="H109" i="2"/>
  <c r="B109" i="2"/>
  <c r="G109" i="2"/>
  <c r="C109" i="2"/>
  <c r="E109" i="2"/>
  <c r="D109" i="2"/>
  <c r="A110" i="2"/>
  <c r="H110" i="2"/>
  <c r="B110" i="2"/>
  <c r="G110" i="2"/>
  <c r="C110" i="2"/>
  <c r="E110" i="2"/>
  <c r="D110" i="2"/>
  <c r="A111" i="2"/>
  <c r="H111" i="2"/>
  <c r="B111" i="2"/>
  <c r="G111" i="2"/>
  <c r="C111" i="2"/>
  <c r="E111" i="2"/>
  <c r="D111" i="2"/>
  <c r="A112" i="2"/>
  <c r="H112" i="2"/>
  <c r="B112" i="2"/>
  <c r="G112" i="2"/>
  <c r="C112" i="2"/>
  <c r="D112" i="2"/>
  <c r="E112" i="2"/>
  <c r="A113" i="2"/>
  <c r="H113" i="2"/>
  <c r="B113" i="2"/>
  <c r="G113" i="2"/>
  <c r="C113" i="2"/>
  <c r="E113" i="2"/>
  <c r="D113" i="2"/>
  <c r="A114" i="2"/>
  <c r="H114" i="2"/>
  <c r="B114" i="2"/>
  <c r="G114" i="2"/>
  <c r="C114" i="2"/>
  <c r="E114" i="2"/>
  <c r="D114" i="2"/>
  <c r="A115" i="2"/>
  <c r="H115" i="2"/>
  <c r="B115" i="2"/>
  <c r="G115" i="2"/>
  <c r="C115" i="2"/>
  <c r="E115" i="2"/>
  <c r="D115" i="2"/>
  <c r="A116" i="2"/>
  <c r="H116" i="2"/>
  <c r="B116" i="2"/>
  <c r="G116" i="2"/>
  <c r="C116" i="2"/>
  <c r="E116" i="2"/>
  <c r="D116" i="2"/>
  <c r="A117" i="2"/>
  <c r="H117" i="2"/>
  <c r="B117" i="2"/>
  <c r="G117" i="2"/>
  <c r="C117" i="2"/>
  <c r="E117" i="2"/>
  <c r="D117" i="2"/>
  <c r="A118" i="2"/>
  <c r="H118" i="2"/>
  <c r="B118" i="2"/>
  <c r="G118" i="2"/>
  <c r="C118" i="2"/>
  <c r="E118" i="2"/>
  <c r="D118" i="2"/>
  <c r="A119" i="2"/>
  <c r="H119" i="2"/>
  <c r="B119" i="2"/>
  <c r="G119" i="2"/>
  <c r="C119" i="2"/>
  <c r="D119" i="2"/>
  <c r="E119" i="2"/>
  <c r="A120" i="2"/>
  <c r="H120" i="2"/>
  <c r="B120" i="2"/>
  <c r="G120" i="2"/>
  <c r="C120" i="2"/>
  <c r="E120" i="2"/>
  <c r="D120" i="2"/>
  <c r="A121" i="2"/>
  <c r="H121" i="2"/>
  <c r="B121" i="2"/>
  <c r="G121" i="2"/>
  <c r="C121" i="2"/>
  <c r="E121" i="2"/>
  <c r="D121" i="2"/>
  <c r="A122" i="2"/>
  <c r="H122" i="2"/>
  <c r="B122" i="2"/>
  <c r="G122" i="2"/>
  <c r="C122" i="2"/>
  <c r="E122" i="2"/>
  <c r="D122" i="2"/>
  <c r="A123" i="2"/>
  <c r="H123" i="2"/>
  <c r="B123" i="2"/>
  <c r="G123" i="2"/>
  <c r="C123" i="2"/>
  <c r="E123" i="2"/>
  <c r="D123" i="2"/>
  <c r="A124" i="2"/>
  <c r="H124" i="2"/>
  <c r="B124" i="2"/>
  <c r="G124" i="2"/>
  <c r="C124" i="2"/>
  <c r="E124" i="2"/>
  <c r="D124" i="2"/>
  <c r="A125" i="2"/>
  <c r="H125" i="2"/>
  <c r="B125" i="2"/>
  <c r="G125" i="2"/>
  <c r="C125" i="2"/>
  <c r="E125" i="2"/>
  <c r="D125" i="2"/>
  <c r="A126" i="2"/>
  <c r="H126" i="2"/>
  <c r="B126" i="2"/>
  <c r="G126" i="2"/>
  <c r="C126" i="2"/>
  <c r="E126" i="2"/>
  <c r="D126" i="2"/>
  <c r="A127" i="2"/>
  <c r="H127" i="2"/>
  <c r="B127" i="2"/>
  <c r="G127" i="2"/>
  <c r="C127" i="2"/>
  <c r="E127" i="2"/>
  <c r="D127" i="2"/>
  <c r="A128" i="2"/>
  <c r="H128" i="2"/>
  <c r="B128" i="2"/>
  <c r="G128" i="2"/>
  <c r="C128" i="2"/>
  <c r="E128" i="2"/>
  <c r="D128" i="2"/>
  <c r="A129" i="2"/>
  <c r="H129" i="2"/>
  <c r="B129" i="2"/>
  <c r="G129" i="2"/>
  <c r="C129" i="2"/>
  <c r="E129" i="2"/>
  <c r="D129" i="2"/>
  <c r="A130" i="2"/>
  <c r="H130" i="2"/>
  <c r="B130" i="2"/>
  <c r="G130" i="2"/>
  <c r="C130" i="2"/>
  <c r="E130" i="2"/>
  <c r="D130" i="2"/>
  <c r="A131" i="2"/>
  <c r="H131" i="2"/>
  <c r="B131" i="2"/>
  <c r="G131" i="2"/>
  <c r="C131" i="2"/>
  <c r="E131" i="2"/>
  <c r="D131" i="2"/>
  <c r="A132" i="2"/>
  <c r="H132" i="2"/>
  <c r="B132" i="2"/>
  <c r="G132" i="2"/>
  <c r="C132" i="2"/>
  <c r="E132" i="2"/>
  <c r="D132" i="2"/>
  <c r="A133" i="2"/>
  <c r="H133" i="2"/>
  <c r="B133" i="2"/>
  <c r="G133" i="2"/>
  <c r="C133" i="2"/>
  <c r="D133" i="2"/>
  <c r="E133" i="2"/>
  <c r="A134" i="2"/>
  <c r="H134" i="2"/>
  <c r="B134" i="2"/>
  <c r="G134" i="2"/>
  <c r="C134" i="2"/>
  <c r="E134" i="2"/>
  <c r="D134" i="2"/>
  <c r="A135" i="2"/>
  <c r="H135" i="2"/>
  <c r="B135" i="2"/>
  <c r="G135" i="2"/>
  <c r="C135" i="2"/>
  <c r="E135" i="2"/>
  <c r="D135" i="2"/>
  <c r="A136" i="2"/>
  <c r="H136" i="2"/>
  <c r="B136" i="2"/>
  <c r="G136" i="2"/>
  <c r="C136" i="2"/>
  <c r="E136" i="2"/>
  <c r="D136" i="2"/>
  <c r="A137" i="2"/>
  <c r="H137" i="2"/>
  <c r="B137" i="2"/>
  <c r="G137" i="2"/>
  <c r="C137" i="2"/>
  <c r="D137" i="2"/>
  <c r="E137" i="2"/>
  <c r="A138" i="2"/>
  <c r="H138" i="2"/>
  <c r="B138" i="2"/>
  <c r="G138" i="2"/>
  <c r="C138" i="2"/>
  <c r="E138" i="2"/>
  <c r="D138" i="2"/>
  <c r="A139" i="2"/>
  <c r="H139" i="2"/>
  <c r="B139" i="2"/>
  <c r="G139" i="2"/>
  <c r="C139" i="2"/>
  <c r="E139" i="2"/>
  <c r="D139" i="2"/>
  <c r="A140" i="2"/>
  <c r="H140" i="2"/>
  <c r="B140" i="2"/>
  <c r="G140" i="2"/>
  <c r="C140" i="2"/>
  <c r="E140" i="2"/>
  <c r="D140" i="2"/>
  <c r="A141" i="2"/>
  <c r="H141" i="2"/>
  <c r="B141" i="2"/>
  <c r="G141" i="2"/>
  <c r="C141" i="2"/>
  <c r="D141" i="2"/>
  <c r="E141" i="2"/>
  <c r="A142" i="2"/>
  <c r="H142" i="2"/>
  <c r="B142" i="2"/>
  <c r="G142" i="2"/>
  <c r="C142" i="2"/>
  <c r="D142" i="2"/>
  <c r="E142" i="2"/>
  <c r="A143" i="2"/>
  <c r="H143" i="2"/>
  <c r="B143" i="2"/>
  <c r="G143" i="2"/>
  <c r="C143" i="2"/>
  <c r="F143" i="2"/>
  <c r="D143" i="2"/>
  <c r="E143" i="2"/>
  <c r="A144" i="2"/>
  <c r="H144" i="2"/>
  <c r="B144" i="2"/>
  <c r="G144" i="2"/>
  <c r="C144" i="2"/>
  <c r="E144" i="2"/>
  <c r="F144" i="2"/>
  <c r="D144" i="2"/>
  <c r="A145" i="2"/>
  <c r="H145" i="2"/>
  <c r="B145" i="2"/>
  <c r="G145" i="2"/>
  <c r="C145" i="2"/>
  <c r="E145" i="2"/>
  <c r="D145" i="2"/>
  <c r="A146" i="2"/>
  <c r="H146" i="2"/>
  <c r="B146" i="2"/>
  <c r="G146" i="2"/>
  <c r="C146" i="2"/>
  <c r="E146" i="2"/>
  <c r="D146" i="2"/>
  <c r="A147" i="2"/>
  <c r="H147" i="2"/>
  <c r="B147" i="2"/>
  <c r="G147" i="2"/>
  <c r="C147" i="2"/>
  <c r="D147" i="2"/>
  <c r="E147" i="2"/>
  <c r="A148" i="2"/>
  <c r="H148" i="2"/>
  <c r="B148" i="2"/>
  <c r="G148" i="2"/>
  <c r="C148" i="2"/>
  <c r="E148" i="2"/>
  <c r="D148" i="2"/>
  <c r="A149" i="2"/>
  <c r="H149" i="2"/>
  <c r="B149" i="2"/>
  <c r="G149" i="2"/>
  <c r="C149" i="2"/>
  <c r="E149" i="2"/>
  <c r="D149" i="2"/>
  <c r="A150" i="2"/>
  <c r="H150" i="2"/>
  <c r="B150" i="2"/>
  <c r="G150" i="2"/>
  <c r="C150" i="2"/>
  <c r="E150" i="2"/>
  <c r="D150" i="2"/>
  <c r="A151" i="2"/>
  <c r="H151" i="2"/>
  <c r="B151" i="2"/>
  <c r="G151" i="2"/>
  <c r="C151" i="2"/>
  <c r="D151" i="2"/>
  <c r="E151" i="2"/>
  <c r="A152" i="2"/>
  <c r="H152" i="2"/>
  <c r="B152" i="2"/>
  <c r="G152" i="2"/>
  <c r="C152" i="2"/>
  <c r="D152" i="2"/>
  <c r="E152" i="2"/>
  <c r="A153" i="2"/>
  <c r="H153" i="2"/>
  <c r="B153" i="2"/>
  <c r="G153" i="2"/>
  <c r="C153" i="2"/>
  <c r="E153" i="2"/>
  <c r="D153" i="2"/>
  <c r="A154" i="2"/>
  <c r="H154" i="2"/>
  <c r="B154" i="2"/>
  <c r="G154" i="2"/>
  <c r="C154" i="2"/>
  <c r="E154" i="2"/>
  <c r="D154" i="2"/>
  <c r="A155" i="2"/>
  <c r="H155" i="2"/>
  <c r="B155" i="2"/>
  <c r="G155" i="2"/>
  <c r="C155" i="2"/>
  <c r="D155" i="2"/>
  <c r="E155" i="2"/>
  <c r="A156" i="2"/>
  <c r="H156" i="2"/>
  <c r="B156" i="2"/>
  <c r="G156" i="2"/>
  <c r="C156" i="2"/>
  <c r="E156" i="2"/>
  <c r="D156" i="2"/>
  <c r="A157" i="2"/>
  <c r="H157" i="2"/>
  <c r="B157" i="2"/>
  <c r="G157" i="2"/>
  <c r="C157" i="2"/>
  <c r="E157" i="2"/>
  <c r="D157" i="2"/>
  <c r="A158" i="2"/>
  <c r="H158" i="2"/>
  <c r="B158" i="2"/>
  <c r="G158" i="2"/>
  <c r="C158" i="2"/>
  <c r="E158" i="2"/>
  <c r="D158" i="2"/>
  <c r="A159" i="2"/>
  <c r="H159" i="2"/>
  <c r="B159" i="2"/>
  <c r="G159" i="2"/>
  <c r="C159" i="2"/>
  <c r="E159" i="2"/>
  <c r="D159" i="2"/>
  <c r="A160" i="2"/>
  <c r="H160" i="2"/>
  <c r="B160" i="2"/>
  <c r="G160" i="2"/>
  <c r="C160" i="2"/>
  <c r="D160" i="2"/>
  <c r="E160" i="2"/>
  <c r="A161" i="2"/>
  <c r="H161" i="2"/>
  <c r="B161" i="2"/>
  <c r="G161" i="2"/>
  <c r="C161" i="2"/>
  <c r="E161" i="2"/>
  <c r="D161" i="2"/>
  <c r="A162" i="2"/>
  <c r="H162" i="2"/>
  <c r="B162" i="2"/>
  <c r="G162" i="2"/>
  <c r="C162" i="2"/>
  <c r="E162" i="2"/>
  <c r="D162" i="2"/>
  <c r="A163" i="2"/>
  <c r="H163" i="2"/>
  <c r="B163" i="2"/>
  <c r="G163" i="2"/>
  <c r="C163" i="2"/>
  <c r="E163" i="2"/>
  <c r="D163" i="2"/>
  <c r="A164" i="2"/>
  <c r="H164" i="2"/>
  <c r="B164" i="2"/>
  <c r="G164" i="2"/>
  <c r="C164" i="2"/>
  <c r="E164" i="2"/>
  <c r="D164" i="2"/>
  <c r="A165" i="2"/>
  <c r="H165" i="2"/>
  <c r="B165" i="2"/>
  <c r="G165" i="2"/>
  <c r="C165" i="2"/>
  <c r="D165" i="2"/>
  <c r="A166" i="2"/>
  <c r="H166" i="2"/>
  <c r="B166" i="2"/>
  <c r="G166" i="2"/>
  <c r="C166" i="2"/>
  <c r="E166" i="2"/>
  <c r="D166" i="2"/>
  <c r="C7" i="3"/>
  <c r="E46" i="3"/>
  <c r="C8" i="3"/>
  <c r="E21" i="3"/>
  <c r="F21" i="3"/>
  <c r="G21" i="3"/>
  <c r="C14" i="3"/>
  <c r="C13" i="3"/>
  <c r="E102" i="3"/>
  <c r="F102" i="3"/>
  <c r="G102" i="3"/>
  <c r="E104" i="3"/>
  <c r="F104" i="3"/>
  <c r="G104" i="3"/>
  <c r="E110" i="3"/>
  <c r="F110" i="3"/>
  <c r="G110" i="3"/>
  <c r="D14" i="3"/>
  <c r="D13" i="3"/>
  <c r="F46" i="3"/>
  <c r="G46" i="3"/>
  <c r="E24" i="3"/>
  <c r="F24" i="3"/>
  <c r="G24" i="3"/>
  <c r="E25" i="3"/>
  <c r="F25" i="3"/>
  <c r="E26" i="3"/>
  <c r="F26" i="3"/>
  <c r="G26" i="3"/>
  <c r="E29" i="3"/>
  <c r="F29" i="3"/>
  <c r="G29" i="3"/>
  <c r="E30" i="3"/>
  <c r="F30" i="3"/>
  <c r="G30" i="3"/>
  <c r="E36" i="3"/>
  <c r="F36" i="3"/>
  <c r="G36" i="3"/>
  <c r="E40" i="3"/>
  <c r="F40" i="3"/>
  <c r="G40" i="3"/>
  <c r="E41" i="3"/>
  <c r="F41" i="3"/>
  <c r="E42" i="3"/>
  <c r="F42" i="3"/>
  <c r="G42" i="3"/>
  <c r="E45" i="3"/>
  <c r="F45" i="3"/>
  <c r="G45" i="3"/>
  <c r="E47" i="3"/>
  <c r="F47" i="3"/>
  <c r="G47" i="3"/>
  <c r="E53" i="3"/>
  <c r="F53" i="3"/>
  <c r="G53" i="3"/>
  <c r="E57" i="3"/>
  <c r="F57" i="3"/>
  <c r="G57" i="3"/>
  <c r="E58" i="3"/>
  <c r="F58" i="3"/>
  <c r="E59" i="3"/>
  <c r="F59" i="3"/>
  <c r="G59" i="3"/>
  <c r="E62" i="3"/>
  <c r="F62" i="3"/>
  <c r="G62" i="3"/>
  <c r="E63" i="3"/>
  <c r="F63" i="3"/>
  <c r="G63" i="3"/>
  <c r="E69" i="3"/>
  <c r="F69" i="3"/>
  <c r="G69" i="3"/>
  <c r="E73" i="3"/>
  <c r="F73" i="3"/>
  <c r="G73" i="3"/>
  <c r="E74" i="3"/>
  <c r="F74" i="3"/>
  <c r="E75" i="3"/>
  <c r="F75" i="3"/>
  <c r="G75" i="3"/>
  <c r="E78" i="3"/>
  <c r="F78" i="3"/>
  <c r="G78" i="3"/>
  <c r="E79" i="3"/>
  <c r="F79" i="3"/>
  <c r="G79" i="3"/>
  <c r="E85" i="3"/>
  <c r="F85" i="3"/>
  <c r="G85" i="3"/>
  <c r="E89" i="3"/>
  <c r="F89" i="3"/>
  <c r="G89" i="3"/>
  <c r="E90" i="3"/>
  <c r="F90" i="3"/>
  <c r="G90" i="3"/>
  <c r="E91" i="3"/>
  <c r="F91" i="3"/>
  <c r="G91" i="3"/>
  <c r="E94" i="3"/>
  <c r="F94" i="3"/>
  <c r="G94" i="3"/>
  <c r="E95" i="3"/>
  <c r="F95" i="3"/>
  <c r="G95" i="3"/>
  <c r="F12" i="3"/>
  <c r="F13" i="3" s="1"/>
  <c r="C17" i="3"/>
  <c r="G25" i="3"/>
  <c r="R25" i="3"/>
  <c r="G41" i="3"/>
  <c r="R41" i="3"/>
  <c r="G58" i="3"/>
  <c r="R58" i="3"/>
  <c r="G74" i="3"/>
  <c r="R74" i="3"/>
  <c r="Q21" i="3"/>
  <c r="Q22" i="3"/>
  <c r="Q23" i="3"/>
  <c r="Q24" i="3"/>
  <c r="H25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I74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R166" i="1"/>
  <c r="R21" i="1"/>
  <c r="R22" i="1"/>
  <c r="R26" i="1"/>
  <c r="R27" i="1"/>
  <c r="R28" i="1"/>
  <c r="R29" i="1"/>
  <c r="R33" i="1"/>
  <c r="R35" i="1"/>
  <c r="R36" i="1"/>
  <c r="R37" i="1"/>
  <c r="R38" i="1"/>
  <c r="R41" i="1"/>
  <c r="R43" i="1"/>
  <c r="R44" i="1"/>
  <c r="R45" i="1"/>
  <c r="R46" i="1"/>
  <c r="R49" i="1"/>
  <c r="R50" i="1"/>
  <c r="R51" i="1"/>
  <c r="R52" i="1"/>
  <c r="R53" i="1"/>
  <c r="R54" i="1"/>
  <c r="R57" i="1"/>
  <c r="R58" i="1"/>
  <c r="R60" i="1"/>
  <c r="R61" i="1"/>
  <c r="R62" i="1"/>
  <c r="R71" i="1"/>
  <c r="R74" i="1"/>
  <c r="R82" i="1"/>
  <c r="R89" i="1"/>
  <c r="R91" i="1"/>
  <c r="R95" i="1"/>
  <c r="R128" i="1"/>
  <c r="R129" i="1"/>
  <c r="R144" i="1"/>
  <c r="R145" i="1"/>
  <c r="R151" i="1"/>
  <c r="R158" i="1"/>
  <c r="R159" i="1"/>
  <c r="R161" i="1"/>
  <c r="R167" i="1"/>
  <c r="R162" i="1"/>
  <c r="R163" i="1"/>
  <c r="R135" i="1"/>
  <c r="R59" i="1"/>
  <c r="R79" i="1"/>
  <c r="R88" i="1"/>
  <c r="R98" i="1"/>
  <c r="R101" i="1"/>
  <c r="R103" i="1"/>
  <c r="R104" i="1"/>
  <c r="R84" i="1"/>
  <c r="R86" i="1"/>
  <c r="R123" i="1"/>
  <c r="R125" i="1"/>
  <c r="R126" i="1"/>
  <c r="R133" i="1"/>
  <c r="R134" i="1"/>
  <c r="R136" i="1"/>
  <c r="R137" i="1"/>
  <c r="R138" i="1"/>
  <c r="R142" i="1"/>
  <c r="R143" i="1"/>
  <c r="R100" i="1"/>
  <c r="R109" i="1"/>
  <c r="R110" i="1"/>
  <c r="R111" i="1"/>
  <c r="R114" i="1"/>
  <c r="R115" i="1"/>
  <c r="R116" i="1"/>
  <c r="R117" i="1"/>
  <c r="R118" i="1"/>
  <c r="R119" i="1"/>
  <c r="R147" i="1"/>
  <c r="R148" i="1"/>
  <c r="R149" i="1"/>
  <c r="R150" i="1"/>
  <c r="R153" i="1"/>
  <c r="R154" i="1"/>
  <c r="R77" i="1"/>
  <c r="R78" i="1"/>
  <c r="R76" i="1"/>
  <c r="R124" i="1"/>
  <c r="D14" i="1"/>
  <c r="D13" i="1"/>
  <c r="S96" i="1"/>
  <c r="F12" i="1"/>
  <c r="F13" i="1" s="1"/>
  <c r="C17" i="1"/>
  <c r="R63" i="1"/>
  <c r="R64" i="1"/>
  <c r="R66" i="1"/>
  <c r="R73" i="1"/>
  <c r="R75" i="1"/>
  <c r="R85" i="1"/>
  <c r="Q59" i="1"/>
  <c r="Q63" i="1"/>
  <c r="Q64" i="1"/>
  <c r="Q66" i="1"/>
  <c r="Q68" i="1"/>
  <c r="Q70" i="1"/>
  <c r="Q72" i="1"/>
  <c r="Q73" i="1"/>
  <c r="Q75" i="1"/>
  <c r="Q76" i="1"/>
  <c r="Q77" i="1"/>
  <c r="Q78" i="1"/>
  <c r="Q79" i="1"/>
  <c r="Q80" i="1"/>
  <c r="Q81" i="1"/>
  <c r="Q83" i="1"/>
  <c r="Q84" i="1"/>
  <c r="Q85" i="1"/>
  <c r="Q86" i="1"/>
  <c r="Q87" i="1"/>
  <c r="Q88" i="1"/>
  <c r="Q90" i="1"/>
  <c r="Q92" i="1"/>
  <c r="Q93" i="1"/>
  <c r="Q94" i="1"/>
  <c r="Q96" i="1"/>
  <c r="Q97" i="1"/>
  <c r="Q98" i="1"/>
  <c r="Q100" i="1"/>
  <c r="Q101" i="1"/>
  <c r="Q103" i="1"/>
  <c r="Q104" i="1"/>
  <c r="Q105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7" i="1"/>
  <c r="Q148" i="1"/>
  <c r="Q149" i="1"/>
  <c r="Q150" i="1"/>
  <c r="Q152" i="1"/>
  <c r="Q153" i="1"/>
  <c r="Q154" i="1"/>
  <c r="Q160" i="1"/>
  <c r="Q162" i="1"/>
  <c r="Q163" i="1"/>
  <c r="Q165" i="1"/>
  <c r="Q166" i="1"/>
  <c r="Q169" i="1"/>
  <c r="Q171" i="1"/>
  <c r="Q172" i="1"/>
  <c r="Q173" i="1"/>
  <c r="Q174" i="1"/>
  <c r="Q175" i="1"/>
  <c r="Q178" i="1"/>
  <c r="Q180" i="1"/>
  <c r="Q179" i="1"/>
  <c r="Q181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60" i="1"/>
  <c r="Q61" i="1"/>
  <c r="Q62" i="1"/>
  <c r="Q65" i="1"/>
  <c r="Q67" i="1"/>
  <c r="Q69" i="1"/>
  <c r="Q71" i="1"/>
  <c r="Q74" i="1"/>
  <c r="Q82" i="1"/>
  <c r="Q89" i="1"/>
  <c r="Q91" i="1"/>
  <c r="Q95" i="1"/>
  <c r="Q99" i="1"/>
  <c r="Q102" i="1"/>
  <c r="Q106" i="1"/>
  <c r="Q127" i="1"/>
  <c r="Q128" i="1"/>
  <c r="Q129" i="1"/>
  <c r="Q144" i="1"/>
  <c r="Q145" i="1"/>
  <c r="Q146" i="1"/>
  <c r="Q151" i="1"/>
  <c r="Q155" i="1"/>
  <c r="Q156" i="1"/>
  <c r="Q157" i="1"/>
  <c r="Q158" i="1"/>
  <c r="Q159" i="1"/>
  <c r="Q161" i="1"/>
  <c r="Q164" i="1"/>
  <c r="Q167" i="1"/>
  <c r="Q168" i="1"/>
  <c r="Q170" i="1"/>
  <c r="Q176" i="1"/>
  <c r="Q177" i="1"/>
  <c r="R188" i="1"/>
  <c r="K188" i="1"/>
  <c r="R69" i="3"/>
  <c r="J69" i="3"/>
  <c r="R30" i="3"/>
  <c r="K30" i="3"/>
  <c r="R110" i="3"/>
  <c r="L110" i="3"/>
  <c r="N47" i="3"/>
  <c r="R47" i="3"/>
  <c r="R104" i="3"/>
  <c r="L104" i="3"/>
  <c r="R73" i="3"/>
  <c r="I73" i="3"/>
  <c r="R89" i="3"/>
  <c r="J89" i="3"/>
  <c r="R85" i="3"/>
  <c r="I85" i="3"/>
  <c r="R29" i="3"/>
  <c r="N29" i="3"/>
  <c r="R63" i="3"/>
  <c r="J63" i="3"/>
  <c r="N45" i="3"/>
  <c r="R45" i="3"/>
  <c r="N26" i="3"/>
  <c r="R26" i="3"/>
  <c r="R102" i="3"/>
  <c r="L102" i="3"/>
  <c r="J90" i="3"/>
  <c r="R90" i="3"/>
  <c r="N79" i="3"/>
  <c r="R79" i="3"/>
  <c r="J62" i="3"/>
  <c r="R62" i="3"/>
  <c r="R42" i="3"/>
  <c r="N42" i="3"/>
  <c r="R53" i="3"/>
  <c r="I53" i="3"/>
  <c r="I95" i="3"/>
  <c r="R95" i="3"/>
  <c r="I78" i="3"/>
  <c r="R78" i="3"/>
  <c r="J59" i="3"/>
  <c r="R59" i="3"/>
  <c r="R24" i="3"/>
  <c r="N24" i="3"/>
  <c r="J94" i="3"/>
  <c r="R94" i="3"/>
  <c r="I75" i="3"/>
  <c r="R75" i="3"/>
  <c r="R40" i="3"/>
  <c r="I40" i="3"/>
  <c r="S46" i="3"/>
  <c r="S19" i="3"/>
  <c r="I46" i="3"/>
  <c r="I21" i="3"/>
  <c r="R21" i="3"/>
  <c r="J91" i="3"/>
  <c r="R91" i="3"/>
  <c r="R57" i="3"/>
  <c r="J57" i="3"/>
  <c r="R36" i="3"/>
  <c r="N36" i="3"/>
  <c r="E99" i="3"/>
  <c r="F99" i="3"/>
  <c r="G99" i="3"/>
  <c r="E83" i="3"/>
  <c r="F83" i="3"/>
  <c r="G83" i="3"/>
  <c r="E67" i="3"/>
  <c r="F67" i="3"/>
  <c r="G67" i="3"/>
  <c r="E51" i="3"/>
  <c r="F51" i="3"/>
  <c r="G51" i="3"/>
  <c r="E34" i="3"/>
  <c r="F34" i="3"/>
  <c r="G34" i="3"/>
  <c r="E106" i="3"/>
  <c r="F106" i="3"/>
  <c r="G106" i="3"/>
  <c r="R146" i="1"/>
  <c r="R99" i="1"/>
  <c r="E98" i="3"/>
  <c r="F98" i="3"/>
  <c r="G98" i="3"/>
  <c r="E93" i="3"/>
  <c r="F93" i="3"/>
  <c r="G93" i="3"/>
  <c r="E82" i="3"/>
  <c r="F82" i="3"/>
  <c r="G82" i="3"/>
  <c r="E77" i="3"/>
  <c r="F77" i="3"/>
  <c r="G77" i="3"/>
  <c r="E66" i="3"/>
  <c r="F66" i="3"/>
  <c r="G66" i="3"/>
  <c r="E61" i="3"/>
  <c r="F61" i="3"/>
  <c r="G61" i="3"/>
  <c r="E50" i="3"/>
  <c r="F50" i="3"/>
  <c r="G50" i="3"/>
  <c r="E44" i="3"/>
  <c r="F44" i="3"/>
  <c r="G44" i="3"/>
  <c r="E33" i="3"/>
  <c r="F33" i="3"/>
  <c r="G33" i="3"/>
  <c r="E28" i="3"/>
  <c r="F28" i="3"/>
  <c r="G28" i="3"/>
  <c r="E87" i="3"/>
  <c r="F87" i="3"/>
  <c r="G87" i="3"/>
  <c r="E71" i="3"/>
  <c r="F71" i="3"/>
  <c r="G71" i="3"/>
  <c r="E55" i="3"/>
  <c r="F55" i="3"/>
  <c r="G55" i="3"/>
  <c r="E38" i="3"/>
  <c r="F38" i="3"/>
  <c r="G38" i="3"/>
  <c r="E22" i="3"/>
  <c r="F22" i="3"/>
  <c r="E108" i="3"/>
  <c r="F108" i="3"/>
  <c r="G108" i="3"/>
  <c r="E100" i="3"/>
  <c r="F100" i="3"/>
  <c r="G100" i="3"/>
  <c r="I41" i="3"/>
  <c r="E97" i="3"/>
  <c r="F97" i="3"/>
  <c r="G97" i="3"/>
  <c r="E86" i="3"/>
  <c r="F86" i="3"/>
  <c r="G86" i="3"/>
  <c r="E81" i="3"/>
  <c r="F81" i="3"/>
  <c r="G81" i="3"/>
  <c r="E70" i="3"/>
  <c r="F70" i="3"/>
  <c r="G70" i="3"/>
  <c r="E65" i="3"/>
  <c r="F65" i="3"/>
  <c r="G65" i="3"/>
  <c r="E54" i="3"/>
  <c r="F54" i="3"/>
  <c r="G54" i="3"/>
  <c r="E49" i="3"/>
  <c r="F49" i="3"/>
  <c r="G49" i="3"/>
  <c r="E37" i="3"/>
  <c r="F37" i="3"/>
  <c r="G37" i="3"/>
  <c r="E32" i="3"/>
  <c r="F32" i="3"/>
  <c r="G32" i="3"/>
  <c r="J58" i="3"/>
  <c r="E101" i="3"/>
  <c r="F101" i="3"/>
  <c r="G101" i="3"/>
  <c r="E103" i="3"/>
  <c r="F103" i="3"/>
  <c r="G103" i="3"/>
  <c r="E105" i="3"/>
  <c r="F105" i="3"/>
  <c r="G105" i="3"/>
  <c r="E107" i="3"/>
  <c r="F107" i="3"/>
  <c r="G107" i="3"/>
  <c r="E109" i="3"/>
  <c r="F109" i="3"/>
  <c r="G109" i="3"/>
  <c r="E96" i="3"/>
  <c r="F96" i="3"/>
  <c r="G96" i="3"/>
  <c r="E84" i="2"/>
  <c r="E92" i="3"/>
  <c r="F92" i="3"/>
  <c r="G92" i="3"/>
  <c r="E88" i="3"/>
  <c r="F88" i="3"/>
  <c r="G88" i="3"/>
  <c r="E84" i="3"/>
  <c r="F84" i="3"/>
  <c r="G84" i="3"/>
  <c r="E80" i="3"/>
  <c r="F80" i="3"/>
  <c r="G80" i="3"/>
  <c r="E76" i="3"/>
  <c r="F76" i="3"/>
  <c r="G76" i="3"/>
  <c r="E72" i="3"/>
  <c r="F72" i="3"/>
  <c r="G72" i="3"/>
  <c r="E68" i="3"/>
  <c r="F68" i="3"/>
  <c r="G68" i="3"/>
  <c r="E64" i="3"/>
  <c r="F64" i="3"/>
  <c r="G64" i="3"/>
  <c r="E60" i="3"/>
  <c r="F60" i="3"/>
  <c r="G60" i="3"/>
  <c r="E56" i="3"/>
  <c r="F56" i="3"/>
  <c r="G56" i="3"/>
  <c r="E52" i="3"/>
  <c r="F52" i="3"/>
  <c r="G52" i="3"/>
  <c r="E48" i="3"/>
  <c r="F48" i="3"/>
  <c r="G48" i="3"/>
  <c r="E43" i="3"/>
  <c r="F43" i="3"/>
  <c r="G43" i="3"/>
  <c r="E39" i="3"/>
  <c r="F39" i="3"/>
  <c r="G39" i="3"/>
  <c r="E35" i="3"/>
  <c r="F35" i="3"/>
  <c r="G35" i="3"/>
  <c r="E31" i="3"/>
  <c r="F31" i="3"/>
  <c r="G31" i="3"/>
  <c r="E27" i="3"/>
  <c r="F27" i="3"/>
  <c r="G27" i="3"/>
  <c r="E23" i="3"/>
  <c r="F23" i="3"/>
  <c r="G23" i="3"/>
  <c r="E87" i="2"/>
  <c r="E29" i="2"/>
  <c r="K182" i="1"/>
  <c r="R182" i="1"/>
  <c r="E169" i="1"/>
  <c r="F169" i="1"/>
  <c r="G169" i="1" s="1"/>
  <c r="E94" i="1"/>
  <c r="E32" i="2" s="1"/>
  <c r="E90" i="1"/>
  <c r="F90" i="1" s="1"/>
  <c r="G90" i="1" s="1"/>
  <c r="G177" i="1"/>
  <c r="G173" i="1"/>
  <c r="E181" i="1"/>
  <c r="E185" i="1"/>
  <c r="F185" i="1" s="1"/>
  <c r="G185" i="1" s="1"/>
  <c r="G152" i="1"/>
  <c r="I152" i="1" s="1"/>
  <c r="E186" i="1"/>
  <c r="F186" i="1"/>
  <c r="G186" i="1" s="1"/>
  <c r="E176" i="1"/>
  <c r="F176" i="1" s="1"/>
  <c r="G176" i="1" s="1"/>
  <c r="E171" i="1"/>
  <c r="F171" i="1"/>
  <c r="G171" i="1" s="1"/>
  <c r="E165" i="1"/>
  <c r="F165" i="1"/>
  <c r="G165" i="1" s="1"/>
  <c r="E97" i="1"/>
  <c r="F97" i="1" s="1"/>
  <c r="G97" i="1" s="1"/>
  <c r="E92" i="1"/>
  <c r="F92" i="1"/>
  <c r="G92" i="1"/>
  <c r="R92" i="1" s="1"/>
  <c r="E83" i="1"/>
  <c r="F83" i="1"/>
  <c r="G83" i="1" s="1"/>
  <c r="E184" i="1"/>
  <c r="F184" i="1" s="1"/>
  <c r="G184" i="1" s="1"/>
  <c r="E180" i="1"/>
  <c r="F180" i="1"/>
  <c r="G180" i="1" s="1"/>
  <c r="E183" i="1"/>
  <c r="F183" i="1"/>
  <c r="G183" i="1" s="1"/>
  <c r="G187" i="1"/>
  <c r="K187" i="1" s="1"/>
  <c r="G80" i="1"/>
  <c r="R80" i="1" s="1"/>
  <c r="E72" i="1"/>
  <c r="F72" i="1"/>
  <c r="G72" i="1"/>
  <c r="E179" i="1"/>
  <c r="F179" i="1"/>
  <c r="G179" i="1" s="1"/>
  <c r="E175" i="1"/>
  <c r="F175" i="1" s="1"/>
  <c r="G175" i="1" s="1"/>
  <c r="G172" i="1"/>
  <c r="G174" i="1"/>
  <c r="K174" i="1" s="1"/>
  <c r="I169" i="1"/>
  <c r="R169" i="1"/>
  <c r="I72" i="1"/>
  <c r="R72" i="1"/>
  <c r="I92" i="1"/>
  <c r="R88" i="3"/>
  <c r="J88" i="3"/>
  <c r="R107" i="3"/>
  <c r="L107" i="3"/>
  <c r="R49" i="3"/>
  <c r="J49" i="3"/>
  <c r="N71" i="3"/>
  <c r="R71" i="3"/>
  <c r="J66" i="3"/>
  <c r="R66" i="3"/>
  <c r="R106" i="3"/>
  <c r="L106" i="3"/>
  <c r="R187" i="1"/>
  <c r="K27" i="3"/>
  <c r="R27" i="3"/>
  <c r="R60" i="3"/>
  <c r="J60" i="3"/>
  <c r="R92" i="3"/>
  <c r="L92" i="3"/>
  <c r="R105" i="3"/>
  <c r="L105" i="3"/>
  <c r="I54" i="3"/>
  <c r="R54" i="3"/>
  <c r="R87" i="3"/>
  <c r="I87" i="3"/>
  <c r="R77" i="3"/>
  <c r="I77" i="3"/>
  <c r="E93" i="2"/>
  <c r="I80" i="1"/>
  <c r="J56" i="3"/>
  <c r="R56" i="3"/>
  <c r="K31" i="3"/>
  <c r="R31" i="3"/>
  <c r="R103" i="3"/>
  <c r="L103" i="3"/>
  <c r="R65" i="3"/>
  <c r="J65" i="3"/>
  <c r="E86" i="2"/>
  <c r="R82" i="3"/>
  <c r="I82" i="3"/>
  <c r="N34" i="3"/>
  <c r="R34" i="3"/>
  <c r="R64" i="3"/>
  <c r="J64" i="3"/>
  <c r="F181" i="1"/>
  <c r="G181" i="1"/>
  <c r="R181" i="1" s="1"/>
  <c r="E94" i="2"/>
  <c r="E30" i="2"/>
  <c r="N35" i="3"/>
  <c r="R35" i="3"/>
  <c r="R68" i="3"/>
  <c r="N68" i="3"/>
  <c r="R101" i="3"/>
  <c r="L101" i="3"/>
  <c r="I70" i="3"/>
  <c r="R70" i="3"/>
  <c r="I100" i="3"/>
  <c r="R100" i="3"/>
  <c r="R28" i="3"/>
  <c r="N28" i="3"/>
  <c r="R93" i="3"/>
  <c r="J93" i="3"/>
  <c r="I51" i="3"/>
  <c r="R51" i="3"/>
  <c r="I23" i="3"/>
  <c r="R23" i="3"/>
  <c r="E24" i="2"/>
  <c r="I72" i="3"/>
  <c r="R72" i="3"/>
  <c r="L98" i="3"/>
  <c r="R98" i="3"/>
  <c r="S172" i="1"/>
  <c r="K172" i="1"/>
  <c r="K173" i="1"/>
  <c r="R173" i="1"/>
  <c r="I39" i="3"/>
  <c r="R39" i="3"/>
  <c r="R81" i="3"/>
  <c r="I81" i="3"/>
  <c r="L108" i="3"/>
  <c r="R108" i="3"/>
  <c r="R33" i="3"/>
  <c r="I33" i="3"/>
  <c r="J67" i="3"/>
  <c r="R67" i="3"/>
  <c r="K177" i="1"/>
  <c r="R177" i="1"/>
  <c r="N43" i="3"/>
  <c r="R43" i="3"/>
  <c r="I76" i="3"/>
  <c r="R76" i="3"/>
  <c r="E16" i="2"/>
  <c r="I86" i="3"/>
  <c r="R86" i="3"/>
  <c r="G22" i="3"/>
  <c r="R44" i="3"/>
  <c r="I44" i="3"/>
  <c r="R83" i="3"/>
  <c r="I83" i="3"/>
  <c r="R48" i="3"/>
  <c r="I48" i="3"/>
  <c r="R80" i="3"/>
  <c r="I80" i="3"/>
  <c r="R96" i="3"/>
  <c r="I96" i="3"/>
  <c r="R32" i="3"/>
  <c r="K32" i="3"/>
  <c r="R97" i="3"/>
  <c r="I97" i="3"/>
  <c r="R38" i="3"/>
  <c r="N38" i="3"/>
  <c r="I50" i="3"/>
  <c r="R50" i="3"/>
  <c r="R99" i="3"/>
  <c r="L99" i="3"/>
  <c r="R52" i="3"/>
  <c r="I52" i="3"/>
  <c r="R84" i="3"/>
  <c r="I84" i="3"/>
  <c r="R109" i="3"/>
  <c r="L109" i="3"/>
  <c r="R37" i="3"/>
  <c r="I37" i="3"/>
  <c r="I55" i="3"/>
  <c r="R55" i="3"/>
  <c r="R61" i="3"/>
  <c r="J61" i="3"/>
  <c r="I22" i="3"/>
  <c r="R22" i="3"/>
  <c r="R19" i="3"/>
  <c r="K181" i="1"/>
  <c r="D12" i="3"/>
  <c r="D11" i="3"/>
  <c r="C11" i="3"/>
  <c r="K195" i="1" l="1"/>
  <c r="R195" i="1"/>
  <c r="K194" i="1"/>
  <c r="R194" i="1"/>
  <c r="R90" i="1"/>
  <c r="I90" i="1"/>
  <c r="R83" i="1"/>
  <c r="I83" i="1"/>
  <c r="K175" i="1"/>
  <c r="S175" i="1"/>
  <c r="K183" i="1"/>
  <c r="R183" i="1"/>
  <c r="R186" i="1"/>
  <c r="K186" i="1"/>
  <c r="R179" i="1"/>
  <c r="K179" i="1"/>
  <c r="K180" i="1"/>
  <c r="R180" i="1"/>
  <c r="R189" i="1"/>
  <c r="K189" i="1"/>
  <c r="I165" i="1"/>
  <c r="R165" i="1"/>
  <c r="R185" i="1"/>
  <c r="K185" i="1"/>
  <c r="I97" i="1"/>
  <c r="R97" i="1"/>
  <c r="R184" i="1"/>
  <c r="K184" i="1"/>
  <c r="R176" i="1"/>
  <c r="K176" i="1"/>
  <c r="R171" i="1"/>
  <c r="K171" i="1"/>
  <c r="F94" i="1"/>
  <c r="G94" i="1" s="1"/>
  <c r="E91" i="2"/>
  <c r="R108" i="1"/>
  <c r="R127" i="1"/>
  <c r="R132" i="1"/>
  <c r="R121" i="1"/>
  <c r="R157" i="1"/>
  <c r="R152" i="1"/>
  <c r="R174" i="1"/>
  <c r="R70" i="1"/>
  <c r="I69" i="1"/>
  <c r="R69" i="1"/>
  <c r="J68" i="1"/>
  <c r="I120" i="1"/>
  <c r="I112" i="1"/>
  <c r="I140" i="1"/>
  <c r="I131" i="1"/>
  <c r="I107" i="1"/>
  <c r="K170" i="1"/>
  <c r="I23" i="1"/>
  <c r="R23" i="1"/>
  <c r="E33" i="2"/>
  <c r="R141" i="1"/>
  <c r="R25" i="1"/>
  <c r="E165" i="2"/>
  <c r="R113" i="1"/>
  <c r="R93" i="1"/>
  <c r="S34" i="1"/>
  <c r="I67" i="1"/>
  <c r="R67" i="1"/>
  <c r="R122" i="1"/>
  <c r="R164" i="1"/>
  <c r="E92" i="2"/>
  <c r="F178" i="1"/>
  <c r="G178" i="1" s="1"/>
  <c r="R65" i="1"/>
  <c r="R42" i="1"/>
  <c r="R30" i="1"/>
  <c r="I102" i="1"/>
  <c r="R102" i="1"/>
  <c r="I48" i="1"/>
  <c r="R48" i="1"/>
  <c r="I40" i="1"/>
  <c r="R40" i="1"/>
  <c r="I32" i="1"/>
  <c r="R32" i="1"/>
  <c r="I139" i="1"/>
  <c r="R139" i="1"/>
  <c r="I130" i="1"/>
  <c r="R130" i="1"/>
  <c r="I105" i="1"/>
  <c r="R105" i="1"/>
  <c r="I160" i="1"/>
  <c r="R160" i="1"/>
  <c r="R193" i="1"/>
  <c r="K193" i="1"/>
  <c r="K192" i="1"/>
  <c r="R192" i="1"/>
  <c r="K191" i="1"/>
  <c r="R191" i="1"/>
  <c r="R190" i="1"/>
  <c r="K190" i="1"/>
  <c r="D16" i="3"/>
  <c r="D15" i="3"/>
  <c r="C12" i="1"/>
  <c r="D11" i="1"/>
  <c r="C11" i="1"/>
  <c r="C12" i="3"/>
  <c r="D12" i="1"/>
  <c r="O110" i="3" l="1"/>
  <c r="O97" i="3"/>
  <c r="O105" i="3"/>
  <c r="O107" i="3"/>
  <c r="O96" i="3"/>
  <c r="O100" i="3"/>
  <c r="O103" i="3"/>
  <c r="O108" i="3"/>
  <c r="O109" i="3"/>
  <c r="O99" i="3"/>
  <c r="C16" i="3"/>
  <c r="D18" i="3" s="1"/>
  <c r="C15" i="3"/>
  <c r="C18" i="3" s="1"/>
  <c r="O102" i="3"/>
  <c r="O98" i="3"/>
  <c r="O106" i="3"/>
  <c r="O101" i="3"/>
  <c r="O104" i="3"/>
  <c r="O194" i="1"/>
  <c r="O195" i="1"/>
  <c r="P194" i="1"/>
  <c r="P195" i="1"/>
  <c r="D16" i="1"/>
  <c r="P66" i="1"/>
  <c r="P143" i="1"/>
  <c r="P81" i="1"/>
  <c r="P122" i="1"/>
  <c r="P178" i="1"/>
  <c r="P60" i="1"/>
  <c r="P115" i="1"/>
  <c r="P138" i="1"/>
  <c r="P36" i="1"/>
  <c r="P44" i="1"/>
  <c r="P99" i="1"/>
  <c r="P26" i="1"/>
  <c r="P179" i="1"/>
  <c r="P140" i="1"/>
  <c r="P185" i="1"/>
  <c r="P171" i="1"/>
  <c r="P97" i="1"/>
  <c r="P118" i="1"/>
  <c r="P105" i="1"/>
  <c r="P131" i="1"/>
  <c r="P22" i="1"/>
  <c r="P39" i="1"/>
  <c r="P183" i="1"/>
  <c r="P41" i="1"/>
  <c r="P76" i="1"/>
  <c r="P180" i="1"/>
  <c r="P25" i="1"/>
  <c r="P45" i="1"/>
  <c r="P33" i="1"/>
  <c r="P28" i="1"/>
  <c r="P57" i="1"/>
  <c r="P106" i="1"/>
  <c r="P104" i="1"/>
  <c r="P114" i="1"/>
  <c r="P190" i="1"/>
  <c r="P121" i="1"/>
  <c r="P101" i="1"/>
  <c r="P125" i="1"/>
  <c r="P119" i="1"/>
  <c r="P59" i="1"/>
  <c r="P78" i="1"/>
  <c r="P87" i="1"/>
  <c r="P90" i="1"/>
  <c r="P31" i="1"/>
  <c r="P148" i="1"/>
  <c r="P184" i="1"/>
  <c r="P126" i="1"/>
  <c r="P150" i="1"/>
  <c r="P133" i="1"/>
  <c r="P51" i="1"/>
  <c r="P147" i="1"/>
  <c r="P108" i="1"/>
  <c r="P188" i="1"/>
  <c r="P124" i="1"/>
  <c r="P173" i="1"/>
  <c r="P174" i="1"/>
  <c r="P166" i="1"/>
  <c r="P43" i="1"/>
  <c r="P83" i="1"/>
  <c r="P49" i="1"/>
  <c r="P160" i="1"/>
  <c r="P68" i="1"/>
  <c r="P47" i="1"/>
  <c r="P52" i="1"/>
  <c r="P135" i="1"/>
  <c r="P34" i="1"/>
  <c r="P161" i="1"/>
  <c r="P116" i="1"/>
  <c r="P107" i="1"/>
  <c r="P61" i="1"/>
  <c r="P191" i="1"/>
  <c r="P167" i="1"/>
  <c r="P96" i="1"/>
  <c r="P120" i="1"/>
  <c r="P130" i="1"/>
  <c r="P88" i="1"/>
  <c r="P145" i="1"/>
  <c r="P75" i="1"/>
  <c r="P71" i="1"/>
  <c r="P42" i="1"/>
  <c r="P85" i="1"/>
  <c r="P182" i="1"/>
  <c r="P129" i="1"/>
  <c r="P153" i="1"/>
  <c r="P128" i="1"/>
  <c r="P157" i="1"/>
  <c r="P168" i="1"/>
  <c r="P38" i="1"/>
  <c r="P151" i="1"/>
  <c r="P176" i="1"/>
  <c r="P46" i="1"/>
  <c r="P169" i="1"/>
  <c r="P70" i="1"/>
  <c r="P98" i="1"/>
  <c r="P69" i="1"/>
  <c r="P144" i="1"/>
  <c r="P192" i="1"/>
  <c r="P155" i="1"/>
  <c r="P111" i="1"/>
  <c r="P156" i="1"/>
  <c r="P164" i="1"/>
  <c r="P163" i="1"/>
  <c r="P141" i="1"/>
  <c r="P186" i="1"/>
  <c r="P95" i="1"/>
  <c r="P23" i="1"/>
  <c r="P109" i="1"/>
  <c r="P35" i="1"/>
  <c r="P172" i="1"/>
  <c r="P187" i="1"/>
  <c r="P100" i="1"/>
  <c r="P30" i="1"/>
  <c r="P146" i="1"/>
  <c r="P139" i="1"/>
  <c r="P193" i="1"/>
  <c r="P29" i="1"/>
  <c r="P117" i="1"/>
  <c r="P62" i="1"/>
  <c r="P152" i="1"/>
  <c r="P110" i="1"/>
  <c r="P73" i="1"/>
  <c r="P80" i="1"/>
  <c r="P74" i="1"/>
  <c r="P132" i="1"/>
  <c r="P84" i="1"/>
  <c r="P50" i="1"/>
  <c r="P58" i="1"/>
  <c r="P134" i="1"/>
  <c r="P54" i="1"/>
  <c r="D15" i="1"/>
  <c r="P55" i="1"/>
  <c r="P79" i="1"/>
  <c r="P162" i="1"/>
  <c r="P165" i="1"/>
  <c r="P175" i="1"/>
  <c r="P137" i="1"/>
  <c r="P136" i="1"/>
  <c r="P127" i="1"/>
  <c r="P65" i="1"/>
  <c r="P89" i="1"/>
  <c r="P64" i="1"/>
  <c r="P93" i="1"/>
  <c r="P103" i="1"/>
  <c r="P40" i="1"/>
  <c r="P21" i="1"/>
  <c r="P159" i="1"/>
  <c r="P94" i="1"/>
  <c r="P92" i="1"/>
  <c r="P53" i="1"/>
  <c r="P102" i="1"/>
  <c r="P32" i="1"/>
  <c r="P56" i="1"/>
  <c r="P112" i="1"/>
  <c r="P67" i="1"/>
  <c r="P91" i="1"/>
  <c r="P170" i="1"/>
  <c r="P123" i="1"/>
  <c r="P82" i="1"/>
  <c r="P181" i="1"/>
  <c r="P154" i="1"/>
  <c r="P27" i="1"/>
  <c r="P63" i="1"/>
  <c r="P142" i="1"/>
  <c r="P77" i="1"/>
  <c r="P158" i="1"/>
  <c r="P48" i="1"/>
  <c r="P72" i="1"/>
  <c r="P149" i="1"/>
  <c r="P177" i="1"/>
  <c r="P113" i="1"/>
  <c r="P24" i="1"/>
  <c r="P86" i="1"/>
  <c r="P189" i="1"/>
  <c r="P37" i="1"/>
  <c r="S19" i="1"/>
  <c r="E19" i="1" s="1"/>
  <c r="R178" i="1"/>
  <c r="K178" i="1"/>
  <c r="I94" i="1"/>
  <c r="R94" i="1"/>
  <c r="O190" i="1"/>
  <c r="O191" i="1"/>
  <c r="O192" i="1"/>
  <c r="O193" i="1"/>
  <c r="O136" i="1"/>
  <c r="O173" i="1"/>
  <c r="O183" i="1"/>
  <c r="O145" i="1"/>
  <c r="O185" i="1"/>
  <c r="O139" i="1"/>
  <c r="O148" i="1"/>
  <c r="O150" i="1"/>
  <c r="O186" i="1"/>
  <c r="O158" i="1"/>
  <c r="O155" i="1"/>
  <c r="O156" i="1"/>
  <c r="O174" i="1"/>
  <c r="O169" i="1"/>
  <c r="O153" i="1"/>
  <c r="O163" i="1"/>
  <c r="O178" i="1"/>
  <c r="O142" i="1"/>
  <c r="O189" i="1"/>
  <c r="O180" i="1"/>
  <c r="O164" i="1"/>
  <c r="O144" i="1"/>
  <c r="O167" i="1"/>
  <c r="O166" i="1"/>
  <c r="O161" i="1"/>
  <c r="O143" i="1"/>
  <c r="O138" i="1"/>
  <c r="O162" i="1"/>
  <c r="O149" i="1"/>
  <c r="O172" i="1"/>
  <c r="O152" i="1"/>
  <c r="O159" i="1"/>
  <c r="O184" i="1"/>
  <c r="O168" i="1"/>
  <c r="O146" i="1"/>
  <c r="O170" i="1"/>
  <c r="O176" i="1"/>
  <c r="O151" i="1"/>
  <c r="O160" i="1"/>
  <c r="O137" i="1"/>
  <c r="O141" i="1"/>
  <c r="O187" i="1"/>
  <c r="O175" i="1"/>
  <c r="O188" i="1"/>
  <c r="O177" i="1"/>
  <c r="O171" i="1"/>
  <c r="O179" i="1"/>
  <c r="O182" i="1"/>
  <c r="O157" i="1"/>
  <c r="C15" i="1"/>
  <c r="O147" i="1"/>
  <c r="O181" i="1"/>
  <c r="O154" i="1"/>
  <c r="O165" i="1"/>
  <c r="O140" i="1"/>
  <c r="C16" i="1"/>
  <c r="D18" i="1" s="1"/>
  <c r="R19" i="1"/>
  <c r="E18" i="1" s="1"/>
  <c r="F14" i="3" l="1"/>
  <c r="F15" i="3" s="1"/>
  <c r="F14" i="1"/>
  <c r="F15" i="1" s="1"/>
  <c r="C18" i="1"/>
</calcChain>
</file>

<file path=xl/sharedStrings.xml><?xml version="1.0" encoding="utf-8"?>
<sst xmlns="http://schemas.openxmlformats.org/spreadsheetml/2006/main" count="2217" uniqueCount="728">
  <si>
    <t>JAVSO..47..105</t>
  </si>
  <si>
    <t>JAVSO..44…69</t>
  </si>
  <si>
    <t>JAVSO..45..121</t>
  </si>
  <si>
    <t>JAVSO..46…79 (2018)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</si>
  <si>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</si>
  <si>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</si>
  <si>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</si>
  <si>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</si>
  <si>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</si>
  <si>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</si>
  <si>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</si>
  <si>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</si>
  <si>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</si>
  <si>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</si>
  <si>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</si>
  <si>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</si>
  <si>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</si>
  <si>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</si>
  <si>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</si>
  <si>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</si>
  <si>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</si>
  <si>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</si>
  <si>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System Type:</t>
  </si>
  <si>
    <t>S5</t>
  </si>
  <si>
    <t>F0 V + K0</t>
  </si>
  <si>
    <t>8.8 - 10.86</t>
  </si>
  <si>
    <t>phe</t>
  </si>
  <si>
    <t>AsAp 24,131</t>
  </si>
  <si>
    <t>K</t>
  </si>
  <si>
    <t>v</t>
  </si>
  <si>
    <t>AN 290,105</t>
  </si>
  <si>
    <t>AN 292,185</t>
  </si>
  <si>
    <t>ORION 127</t>
  </si>
  <si>
    <t>Peter H</t>
  </si>
  <si>
    <t>BBSAG Bull...32</t>
  </si>
  <si>
    <t>B</t>
  </si>
  <si>
    <t>AN 294,124</t>
  </si>
  <si>
    <t>JAAVSO 5,29</t>
  </si>
  <si>
    <t>BBSAG Bull.6</t>
  </si>
  <si>
    <t>AN 294,226</t>
  </si>
  <si>
    <t>Locher K</t>
  </si>
  <si>
    <t>BBSAG Bull.10</t>
  </si>
  <si>
    <t>BBSAG Bull.12</t>
  </si>
  <si>
    <t>JAAVSO 7 28</t>
  </si>
  <si>
    <t>JAAVSO 7,28</t>
  </si>
  <si>
    <t>BBSAG Bull.24</t>
  </si>
  <si>
    <t>BBSAG Bull.26</t>
  </si>
  <si>
    <t>BRNO 21</t>
  </si>
  <si>
    <t>BBSAG Bull.39</t>
  </si>
  <si>
    <t>BBSAG Bull.51</t>
  </si>
  <si>
    <t>Stoikidis N</t>
  </si>
  <si>
    <t>BBSAG Bull.52</t>
  </si>
  <si>
    <t>BBSAG Bull.55</t>
  </si>
  <si>
    <t>BBSAG Bull.57</t>
  </si>
  <si>
    <t>BBSAG Bull.58</t>
  </si>
  <si>
    <t>BRNO 26</t>
  </si>
  <si>
    <t>pg</t>
  </si>
  <si>
    <t>BAV-M 36</t>
  </si>
  <si>
    <t>BBSAG Bull.64</t>
  </si>
  <si>
    <t>BAAVSS 60,15</t>
  </si>
  <si>
    <t>BBSAG Bull.68</t>
  </si>
  <si>
    <t>BBSAG Bull.70</t>
  </si>
  <si>
    <t>Kohl M</t>
  </si>
  <si>
    <t>BBSAG Bull.79</t>
  </si>
  <si>
    <t>BBSAG Bull.80</t>
  </si>
  <si>
    <t>BBSAG Bull.82</t>
  </si>
  <si>
    <t>BBSAG Bull.84</t>
  </si>
  <si>
    <t>BAV-M 50</t>
  </si>
  <si>
    <t>BBSAG Bull.86</t>
  </si>
  <si>
    <t>BBSAG Bull.89</t>
  </si>
  <si>
    <t>BBSAG Bull.90</t>
  </si>
  <si>
    <t>BBSAG Bull.96</t>
  </si>
  <si>
    <t>BBSAG Bull.97</t>
  </si>
  <si>
    <t>BBSAG Bull.98</t>
  </si>
  <si>
    <t>BRNO 31</t>
  </si>
  <si>
    <t>BBSAG Bull.113</t>
  </si>
  <si>
    <t>BBSAG</t>
  </si>
  <si>
    <t>Misc</t>
  </si>
  <si>
    <t>BRNO</t>
  </si>
  <si>
    <t>IBVS</t>
  </si>
  <si>
    <t>IBVS 0795</t>
  </si>
  <si>
    <t>I</t>
  </si>
  <si>
    <t>IBVS 1255</t>
  </si>
  <si>
    <t>II</t>
  </si>
  <si>
    <t>Prim.Fit</t>
  </si>
  <si>
    <t>Sec.Fit</t>
  </si>
  <si>
    <t>Primary</t>
  </si>
  <si>
    <t>Secondary</t>
  </si>
  <si>
    <t>Eccentric Orbit</t>
  </si>
  <si>
    <t>VS Bull</t>
  </si>
  <si>
    <t>VS Bulletin 42</t>
  </si>
  <si>
    <t>TW And / GSC 02263-00975</t>
  </si>
  <si>
    <t>OEJV 0060</t>
  </si>
  <si>
    <t>vis</t>
  </si>
  <si>
    <t>OEJV 0074</t>
  </si>
  <si>
    <t>CCD+I</t>
  </si>
  <si>
    <t>OEJV 0048</t>
  </si>
  <si>
    <t>??</t>
  </si>
  <si>
    <t>OEJV 0001</t>
  </si>
  <si>
    <t>JAVSO..39..177</t>
  </si>
  <si>
    <t>JAVSO..38..183</t>
  </si>
  <si>
    <t>JAVSO..37...44</t>
  </si>
  <si>
    <t>2013JAVSO..41..328</t>
  </si>
  <si>
    <t>JAVSO..42..426</t>
  </si>
  <si>
    <t>Start of Lin fit (row)</t>
  </si>
  <si>
    <t>Start cell (x)</t>
  </si>
  <si>
    <t>Start cell (y)</t>
  </si>
  <si>
    <t># of data points =</t>
  </si>
  <si>
    <t>Prim. Ephem. =</t>
  </si>
  <si>
    <t>Sec. Ephem. =</t>
  </si>
  <si>
    <t>Add cycle</t>
  </si>
  <si>
    <t>JD today</t>
  </si>
  <si>
    <t>Old Cycle</t>
  </si>
  <si>
    <t>New Cycle</t>
  </si>
  <si>
    <t>Next ToM</t>
  </si>
  <si>
    <t>Local time</t>
  </si>
  <si>
    <t>IBVS 6152</t>
  </si>
  <si>
    <t>2014JAVSO..42..426</t>
  </si>
  <si>
    <t>BAVM 8</t>
  </si>
  <si>
    <t>BAVM 13</t>
  </si>
  <si>
    <t>BAVM 143</t>
  </si>
  <si>
    <t>BAVM 154</t>
  </si>
  <si>
    <t>BAVM 192</t>
  </si>
  <si>
    <t>BAVM 193</t>
  </si>
  <si>
    <t xml:space="preserve">C  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</si>
  <si>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</si>
  <si>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</si>
  <si>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</si>
  <si>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</si>
  <si>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</si>
  <si>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</si>
  <si>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</si>
  <si>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</si>
  <si>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</si>
  <si>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F </t>
  </si>
  <si>
    <t>2418567.4 </t>
  </si>
  <si>
    <t> 17.09.1909 21:36 </t>
  </si>
  <si>
    <t> 0.6 </t>
  </si>
  <si>
    <t>V </t>
  </si>
  <si>
    <t> J.van der Bilt </t>
  </si>
  <si>
    <t> AN 183.124 </t>
  </si>
  <si>
    <t>2418604.539 </t>
  </si>
  <si>
    <t> 25.10.1909 00:56 </t>
  </si>
  <si>
    <t> 0.624 </t>
  </si>
  <si>
    <t>2418629.271 </t>
  </si>
  <si>
    <t> 18.11.1909 18:30 </t>
  </si>
  <si>
    <t> 0.619 </t>
  </si>
  <si>
    <t>2418633.392 </t>
  </si>
  <si>
    <t> 22.11.1909 21:24 </t>
  </si>
  <si>
    <t> 0.617 </t>
  </si>
  <si>
    <t>2419272.422 </t>
  </si>
  <si>
    <t> 23.08.1911 22:07 </t>
  </si>
  <si>
    <t> 0.608 </t>
  </si>
  <si>
    <t> JO 11.149 </t>
  </si>
  <si>
    <t>2419680.582 </t>
  </si>
  <si>
    <t> 05.10.1912 01:58 </t>
  </si>
  <si>
    <t> 0.607 </t>
  </si>
  <si>
    <t> R.Lehnert </t>
  </si>
  <si>
    <t> AN 194.165 </t>
  </si>
  <si>
    <t>2420051.617 </t>
  </si>
  <si>
    <t> 11.10.1913 02:48 </t>
  </si>
  <si>
    <t> 0.587 </t>
  </si>
  <si>
    <t>2424413.487 </t>
  </si>
  <si>
    <t> 19.09.1925 23:41 </t>
  </si>
  <si>
    <t> 0.499 </t>
  </si>
  <si>
    <t> J.Gadomski </t>
  </si>
  <si>
    <t> AAC 1.12 </t>
  </si>
  <si>
    <t>2426932.478 </t>
  </si>
  <si>
    <t> 12.08.1932 23:28 </t>
  </si>
  <si>
    <t> 0.438 </t>
  </si>
  <si>
    <t> G.R.Miczaika </t>
  </si>
  <si>
    <t> AN 258.411 </t>
  </si>
  <si>
    <t>2427670.449 </t>
  </si>
  <si>
    <t> 20.08.1934 22:46 </t>
  </si>
  <si>
    <t> 0.422 </t>
  </si>
  <si>
    <t> S.Piotrowski </t>
  </si>
  <si>
    <t> AAC 2.123 </t>
  </si>
  <si>
    <t>2427769.391 </t>
  </si>
  <si>
    <t> 27.11.1934 21:23 </t>
  </si>
  <si>
    <t> 0.416 </t>
  </si>
  <si>
    <t> F.Lause </t>
  </si>
  <si>
    <t> AN 260.298 </t>
  </si>
  <si>
    <t>2427806.496 </t>
  </si>
  <si>
    <t> 03.01.1935 23:54 </t>
  </si>
  <si>
    <t>2427827.114 </t>
  </si>
  <si>
    <t> 24.01.1935 14:44 </t>
  </si>
  <si>
    <t> 0.420 </t>
  </si>
  <si>
    <t>2428035.372 </t>
  </si>
  <si>
    <t> 20.08.1935 20:55 </t>
  </si>
  <si>
    <t> 0.474 </t>
  </si>
  <si>
    <t>2428066.229 </t>
  </si>
  <si>
    <t> 20.09.1935 17:29 </t>
  </si>
  <si>
    <t> 0.410 </t>
  </si>
  <si>
    <t>2428107.456 </t>
  </si>
  <si>
    <t> 31.10.1935 22:56 </t>
  </si>
  <si>
    <t> 0.409 </t>
  </si>
  <si>
    <t>2428132.198 </t>
  </si>
  <si>
    <t> 25.11.1935 16:45 </t>
  </si>
  <si>
    <t> 0.414 </t>
  </si>
  <si>
    <t>2428136.305 </t>
  </si>
  <si>
    <t> 29.11.1935 19:19 </t>
  </si>
  <si>
    <t> 0.398 </t>
  </si>
  <si>
    <t>2428466.125 </t>
  </si>
  <si>
    <t> 24.10.1936 15:00 </t>
  </si>
  <si>
    <t> 0.391 </t>
  </si>
  <si>
    <t> AN 277.40 </t>
  </si>
  <si>
    <t>2428478.499 </t>
  </si>
  <si>
    <t> 05.11.1936 23:58 </t>
  </si>
  <si>
    <t> 0.397 </t>
  </si>
  <si>
    <t>2428503.244 </t>
  </si>
  <si>
    <t> 30.11.1936 17:51 </t>
  </si>
  <si>
    <t> 0.405 </t>
  </si>
  <si>
    <t>2428532.099 </t>
  </si>
  <si>
    <t> 29.12.1936 14:22 </t>
  </si>
  <si>
    <t> 0.400 </t>
  </si>
  <si>
    <t>2428544.471 </t>
  </si>
  <si>
    <t> 10.01.1937 23:18 </t>
  </si>
  <si>
    <t> 0.403 </t>
  </si>
  <si>
    <t>2428569.195 </t>
  </si>
  <si>
    <t> 04.02.1937 16:40 </t>
  </si>
  <si>
    <t> 0.390 </t>
  </si>
  <si>
    <t>2428573.327 </t>
  </si>
  <si>
    <t> 08.02.1937 19:50 </t>
  </si>
  <si>
    <t>2428779.444 </t>
  </si>
  <si>
    <t> 02.09.1937 22:39 </t>
  </si>
  <si>
    <t> 0.375 </t>
  </si>
  <si>
    <t>2428804.197 </t>
  </si>
  <si>
    <t> 27.09.1937 16:43 </t>
  </si>
  <si>
    <t>2428808.319 </t>
  </si>
  <si>
    <t> 01.10.1937 19:39 </t>
  </si>
  <si>
    <t>2428837.183 </t>
  </si>
  <si>
    <t> 30.10.1937 16:23 </t>
  </si>
  <si>
    <t> 0.394 </t>
  </si>
  <si>
    <t>2428845.424 </t>
  </si>
  <si>
    <t> 07.11.1937 22:10 </t>
  </si>
  <si>
    <t>2428870.167 </t>
  </si>
  <si>
    <t> 02.12.1937 16:00 </t>
  </si>
  <si>
    <t> 0.396 </t>
  </si>
  <si>
    <t>2428874.288 </t>
  </si>
  <si>
    <t> 06.12.1937 18:54 </t>
  </si>
  <si>
    <t>2428882.542 </t>
  </si>
  <si>
    <t> 15.12.1937 01:00 </t>
  </si>
  <si>
    <t> 0.402 </t>
  </si>
  <si>
    <t>2428936.129 </t>
  </si>
  <si>
    <t> 06.02.1938 15:05 </t>
  </si>
  <si>
    <t> 0.392 </t>
  </si>
  <si>
    <t>2429117.531 </t>
  </si>
  <si>
    <t> 07.08.1938 00:44 </t>
  </si>
  <si>
    <t> 0.389 </t>
  </si>
  <si>
    <t>2430086.352 </t>
  </si>
  <si>
    <t> 01.04.1941 20:26 </t>
  </si>
  <si>
    <t> 0.344 </t>
  </si>
  <si>
    <t> S.Gaposchkin </t>
  </si>
  <si>
    <t> HA 113.71 </t>
  </si>
  <si>
    <t>2433174.317 </t>
  </si>
  <si>
    <t> 14.09.1949 19:36 </t>
  </si>
  <si>
    <t> 0.307 </t>
  </si>
  <si>
    <t> A.Szczepanowska </t>
  </si>
  <si>
    <t> AAC 5.74 </t>
  </si>
  <si>
    <t>2433211.419 </t>
  </si>
  <si>
    <t> 21.10.1949 22:03 </t>
  </si>
  <si>
    <t> 0.303 </t>
  </si>
  <si>
    <t>2433483.536 </t>
  </si>
  <si>
    <t> 21.07.1950 00:51 </t>
  </si>
  <si>
    <t> 0.313 </t>
  </si>
  <si>
    <t> E.Pocher </t>
  </si>
  <si>
    <t>BAVM 8 </t>
  </si>
  <si>
    <t>2433949.388 </t>
  </si>
  <si>
    <t> 29.10.1951 21:18 </t>
  </si>
  <si>
    <t> 0.285 </t>
  </si>
  <si>
    <t>2434654.382 </t>
  </si>
  <si>
    <t> 03.10.1953 21:10 </t>
  </si>
  <si>
    <t> 0.274 </t>
  </si>
  <si>
    <t> AA 6.144 </t>
  </si>
  <si>
    <t>2435693.327 </t>
  </si>
  <si>
    <t> 07.08.1956 19:50 </t>
  </si>
  <si>
    <t> 0.265 </t>
  </si>
  <si>
    <t> W.Zessewitsch </t>
  </si>
  <si>
    <t> AC 174.17 </t>
  </si>
  <si>
    <t>2436868.317 </t>
  </si>
  <si>
    <t> 26.10.1959 19:36 </t>
  </si>
  <si>
    <t> 0.248 </t>
  </si>
  <si>
    <t> R.Rudolph </t>
  </si>
  <si>
    <t>BAVM 13 </t>
  </si>
  <si>
    <t>2436868.320 </t>
  </si>
  <si>
    <t> 26.10.1959 19:40 </t>
  </si>
  <si>
    <t> 0.251 </t>
  </si>
  <si>
    <t> W.Braune </t>
  </si>
  <si>
    <t>2437948.488 </t>
  </si>
  <si>
    <t> 10.10.1962 23:42 </t>
  </si>
  <si>
    <t> 0.236 </t>
  </si>
  <si>
    <t> V.Znojil </t>
  </si>
  <si>
    <t> BRNO 6 </t>
  </si>
  <si>
    <t>2438286.5568 </t>
  </si>
  <si>
    <t> 14.09.1963 01:21 </t>
  </si>
  <si>
    <t> 0.2325 </t>
  </si>
  <si>
    <t>E </t>
  </si>
  <si>
    <t>?</t>
  </si>
  <si>
    <t> Ammann &amp; Walter </t>
  </si>
  <si>
    <t> AAP 24.132 </t>
  </si>
  <si>
    <t>2439020.4101 </t>
  </si>
  <si>
    <t> 16.09.1965 21:50 </t>
  </si>
  <si>
    <t> 0.2213 </t>
  </si>
  <si>
    <t>2439024.486 </t>
  </si>
  <si>
    <t> 20.09.1965 23:39 </t>
  </si>
  <si>
    <t> 0.174 </t>
  </si>
  <si>
    <t>P </t>
  </si>
  <si>
    <t> K.Häussler </t>
  </si>
  <si>
    <t> HABZ 75 </t>
  </si>
  <si>
    <t>2439024.538 </t>
  </si>
  <si>
    <t> 21.09.1965 00:54 </t>
  </si>
  <si>
    <t> 0.226 </t>
  </si>
  <si>
    <t>BAVM 18 </t>
  </si>
  <si>
    <t>2439053.365 </t>
  </si>
  <si>
    <t> 19.10.1965 20:45 </t>
  </si>
  <si>
    <t> 0.194 </t>
  </si>
  <si>
    <t>2439053.385 </t>
  </si>
  <si>
    <t> 19.10.1965 21:14 </t>
  </si>
  <si>
    <t> 0.214 </t>
  </si>
  <si>
    <t> M.Winiarski </t>
  </si>
  <si>
    <t>IBVS 1255 </t>
  </si>
  <si>
    <t>2439053.391 </t>
  </si>
  <si>
    <t> 19.10.1965 21:23 </t>
  </si>
  <si>
    <t> 0.220 </t>
  </si>
  <si>
    <t>2439057.492 </t>
  </si>
  <si>
    <t> 23.10.1965 23:48 </t>
  </si>
  <si>
    <t> 0.198 </t>
  </si>
  <si>
    <t>2439391.435 </t>
  </si>
  <si>
    <t> 22.09.1966 22:26 </t>
  </si>
  <si>
    <t> 0.191 </t>
  </si>
  <si>
    <t> M.Seidl </t>
  </si>
  <si>
    <t>BAVM 23 </t>
  </si>
  <si>
    <t>2439791.366 </t>
  </si>
  <si>
    <t> 27.10.1967 20:47 </t>
  </si>
  <si>
    <t> 0.207 </t>
  </si>
  <si>
    <t>2440475.747 </t>
  </si>
  <si>
    <t> 11.09.1969 05:55 </t>
  </si>
  <si>
    <t> M.Baldwin </t>
  </si>
  <si>
    <t>IBVS 795 </t>
  </si>
  <si>
    <t>2440512.860 </t>
  </si>
  <si>
    <t> 18.10.1969 08:38 </t>
  </si>
  <si>
    <t> 0.205 </t>
  </si>
  <si>
    <t>2441172.503 </t>
  </si>
  <si>
    <t> 09.08.1971 00:04 </t>
  </si>
  <si>
    <t> 0.195 </t>
  </si>
  <si>
    <t> H.Peter </t>
  </si>
  <si>
    <t> ORI 127 </t>
  </si>
  <si>
    <t>2441267.324 </t>
  </si>
  <si>
    <t> 11.11.1971 19:46 </t>
  </si>
  <si>
    <t>BAVM 25 </t>
  </si>
  <si>
    <t>2441601.293 </t>
  </si>
  <si>
    <t> 10.10.1972 19:01 </t>
  </si>
  <si>
    <t> 0.210 </t>
  </si>
  <si>
    <t>2441605.380 </t>
  </si>
  <si>
    <t> 14.10.1972 21:07 </t>
  </si>
  <si>
    <t> AVSJ 5.29 </t>
  </si>
  <si>
    <t>2441605.386 </t>
  </si>
  <si>
    <t> 14.10.1972 21:15 </t>
  </si>
  <si>
    <t> 0.180 </t>
  </si>
  <si>
    <t> BBS 6 </t>
  </si>
  <si>
    <t>2441605.387 </t>
  </si>
  <si>
    <t> 14.10.1972 21:17 </t>
  </si>
  <si>
    <t> 0.181 </t>
  </si>
  <si>
    <t> K.Wälke </t>
  </si>
  <si>
    <t>BAVM 26 </t>
  </si>
  <si>
    <t>2441605.393 </t>
  </si>
  <si>
    <t> 14.10.1972 21:25 </t>
  </si>
  <si>
    <t> 0.187 </t>
  </si>
  <si>
    <t> K.Locher </t>
  </si>
  <si>
    <t>2441877.494 </t>
  </si>
  <si>
    <t> 13.07.1973 23:51 </t>
  </si>
  <si>
    <t> BBS 10 </t>
  </si>
  <si>
    <t>2442005.290 </t>
  </si>
  <si>
    <t> 18.11.1973 18:57 </t>
  </si>
  <si>
    <t> 0.169 </t>
  </si>
  <si>
    <t> BBS 12 </t>
  </si>
  <si>
    <t>2442009.407 </t>
  </si>
  <si>
    <t> 22.11.1973 21:46 </t>
  </si>
  <si>
    <t> 0.164 </t>
  </si>
  <si>
    <t>2442640.219 </t>
  </si>
  <si>
    <t> 15.08.1975 17:15 </t>
  </si>
  <si>
    <t> 0.182 </t>
  </si>
  <si>
    <t> AVSJ 7.28 </t>
  </si>
  <si>
    <t>2442660.778 </t>
  </si>
  <si>
    <t> 05.09.1975 06:40 </t>
  </si>
  <si>
    <t> 0.127 </t>
  </si>
  <si>
    <t>2442681.438 </t>
  </si>
  <si>
    <t> 25.09.1975 22:30 </t>
  </si>
  <si>
    <t> 0.173 </t>
  </si>
  <si>
    <t> BBS 24 </t>
  </si>
  <si>
    <t>2442689.666 </t>
  </si>
  <si>
    <t> 04.10.1975 03:59 </t>
  </si>
  <si>
    <t> 0.155 </t>
  </si>
  <si>
    <t>2442710.296 </t>
  </si>
  <si>
    <t> 24.10.1975 19:06 </t>
  </si>
  <si>
    <t> 0.171 </t>
  </si>
  <si>
    <t>2442722.653 </t>
  </si>
  <si>
    <t> 06.11.1975 03:40 </t>
  </si>
  <si>
    <t> 0.159 </t>
  </si>
  <si>
    <t>2442780.379 </t>
  </si>
  <si>
    <t> 02.01.1976 21:05 </t>
  </si>
  <si>
    <t> 0.166 </t>
  </si>
  <si>
    <t> BBS 26 </t>
  </si>
  <si>
    <t>2443015.380 </t>
  </si>
  <si>
    <t> 24.08.1976 21:07 </t>
  </si>
  <si>
    <t> 0.165 </t>
  </si>
  <si>
    <t>2443048.390 </t>
  </si>
  <si>
    <t> 26.09.1976 21:21 </t>
  </si>
  <si>
    <t> 0.192 </t>
  </si>
  <si>
    <t> J.Vesely </t>
  </si>
  <si>
    <t> BRNO 21 </t>
  </si>
  <si>
    <t>2443790.442 </t>
  </si>
  <si>
    <t> 08.10.1978 22:36 </t>
  </si>
  <si>
    <t> 0.134 </t>
  </si>
  <si>
    <t> BBS 39 </t>
  </si>
  <si>
    <t>2444462.458 </t>
  </si>
  <si>
    <t> 10.08.1980 22:59 </t>
  </si>
  <si>
    <t> 0.128 </t>
  </si>
  <si>
    <t> D.Brozman </t>
  </si>
  <si>
    <t> BRNO 23 </t>
  </si>
  <si>
    <t>2444561.414 </t>
  </si>
  <si>
    <t> 17.11.1980 21:56 </t>
  </si>
  <si>
    <t> 0.136 </t>
  </si>
  <si>
    <t> BBS 51 </t>
  </si>
  <si>
    <t>2444590.286 </t>
  </si>
  <si>
    <t> 16.12.1980 18:51 </t>
  </si>
  <si>
    <t> 0.148 </t>
  </si>
  <si>
    <t> N.Stoikidis </t>
  </si>
  <si>
    <t> BBS 52 </t>
  </si>
  <si>
    <t>2444767.543 </t>
  </si>
  <si>
    <t> 12.06.1981 01:01 </t>
  </si>
  <si>
    <t> 0.124 </t>
  </si>
  <si>
    <t> BBS 55 </t>
  </si>
  <si>
    <t>2444845.863 </t>
  </si>
  <si>
    <t> 29.08.1981 08:42 </t>
  </si>
  <si>
    <t> 0.110 </t>
  </si>
  <si>
    <t> E.Halbach </t>
  </si>
  <si>
    <t> AOEB 6 </t>
  </si>
  <si>
    <t>2444895.347 </t>
  </si>
  <si>
    <t> 17.10.1981 20:19 </t>
  </si>
  <si>
    <t> 0.120 </t>
  </si>
  <si>
    <t> BBS 57 </t>
  </si>
  <si>
    <t>2444928.324 </t>
  </si>
  <si>
    <t> 19.11.1981 19:46 </t>
  </si>
  <si>
    <t> 0.114 </t>
  </si>
  <si>
    <t> BBS 58 </t>
  </si>
  <si>
    <t>2445200.442 </t>
  </si>
  <si>
    <t> 18.08.1982 22:36 </t>
  </si>
  <si>
    <t> 0.125 </t>
  </si>
  <si>
    <t> K.Carbol </t>
  </si>
  <si>
    <t> BRNO 26 </t>
  </si>
  <si>
    <t> P.Fiser </t>
  </si>
  <si>
    <t> P.Svoboda </t>
  </si>
  <si>
    <t>2445200.444 </t>
  </si>
  <si>
    <t> 18.08.1982 22:39 </t>
  </si>
  <si>
    <t> J.Brezna </t>
  </si>
  <si>
    <t> R.Pliska </t>
  </si>
  <si>
    <t> M.Varady </t>
  </si>
  <si>
    <t>2445200.445 </t>
  </si>
  <si>
    <t> 18.08.1982 22:40 </t>
  </si>
  <si>
    <t> P.Troubil </t>
  </si>
  <si>
    <t> M.Zejda </t>
  </si>
  <si>
    <t>2445200.448 </t>
  </si>
  <si>
    <t> 18.08.1982 22:45 </t>
  </si>
  <si>
    <t> 0.131 </t>
  </si>
  <si>
    <t> P.Neugebauer </t>
  </si>
  <si>
    <t>2445200.451 </t>
  </si>
  <si>
    <t> 18.08.1982 22:49 </t>
  </si>
  <si>
    <t> V.Bulant </t>
  </si>
  <si>
    <t>2445200.453 </t>
  </si>
  <si>
    <t> 18.08.1982 22:52 </t>
  </si>
  <si>
    <t> R.Polloczek </t>
  </si>
  <si>
    <t>2445200.456 </t>
  </si>
  <si>
    <t> 18.08.1982 22:56 </t>
  </si>
  <si>
    <t> 0.139 </t>
  </si>
  <si>
    <t> N.Kesslerova </t>
  </si>
  <si>
    <t>2445233.433 </t>
  </si>
  <si>
    <t> 20.09.1982 22:23 </t>
  </si>
  <si>
    <t> 0.133 </t>
  </si>
  <si>
    <t> H.Vielmetter </t>
  </si>
  <si>
    <t>BAVM 36 </t>
  </si>
  <si>
    <t>2445233.435 </t>
  </si>
  <si>
    <t> 20.09.1982 22:26 </t>
  </si>
  <si>
    <t> 0.135 </t>
  </si>
  <si>
    <t> T.Graf </t>
  </si>
  <si>
    <t>2445295.253 </t>
  </si>
  <si>
    <t> 21.11.1982 18:04 </t>
  </si>
  <si>
    <t> 0.111 </t>
  </si>
  <si>
    <t> BBS 64 </t>
  </si>
  <si>
    <t>2445365.338 </t>
  </si>
  <si>
    <t> 30.01.1983 20:06 </t>
  </si>
  <si>
    <t> 0.108 </t>
  </si>
  <si>
    <t> T.Brelstaff </t>
  </si>
  <si>
    <t> VSSC 60.18 </t>
  </si>
  <si>
    <t>2445604.464 </t>
  </si>
  <si>
    <t> 26.09.1983 23:08 </t>
  </si>
  <si>
    <t> 0.109 </t>
  </si>
  <si>
    <t> BBS 68 </t>
  </si>
  <si>
    <t>2445670.414 </t>
  </si>
  <si>
    <t> 01.12.1983 21:56 </t>
  </si>
  <si>
    <t> 0.094 </t>
  </si>
  <si>
    <t> BBS 70 </t>
  </si>
  <si>
    <t>2446016.730 </t>
  </si>
  <si>
    <t> 12.11.1984 05:31 </t>
  </si>
  <si>
    <t> 0.092 </t>
  </si>
  <si>
    <t> S.Cook </t>
  </si>
  <si>
    <t>2446049.719 </t>
  </si>
  <si>
    <t> 15.12.1984 05:15 </t>
  </si>
  <si>
    <t> 0.098 </t>
  </si>
  <si>
    <t> P.Atwood </t>
  </si>
  <si>
    <t>2446078.574 </t>
  </si>
  <si>
    <t> 13.01.1985 01:46 </t>
  </si>
  <si>
    <t> 0.093 </t>
  </si>
  <si>
    <t> D.Williams </t>
  </si>
  <si>
    <t>2446404.289 </t>
  </si>
  <si>
    <t> 04.12.1985 18:56 </t>
  </si>
  <si>
    <t> 0.105 </t>
  </si>
  <si>
    <t> M.Kohl </t>
  </si>
  <si>
    <t> BBS 79 </t>
  </si>
  <si>
    <t>2446614.574 </t>
  </si>
  <si>
    <t> 03.07.1986 01:46 </t>
  </si>
  <si>
    <t> BBS 80 </t>
  </si>
  <si>
    <t>2446742.336 </t>
  </si>
  <si>
    <t> 07.11.1986 20:03 </t>
  </si>
  <si>
    <t> 0.079 </t>
  </si>
  <si>
    <t> BBS 82 </t>
  </si>
  <si>
    <t>2446742.347 </t>
  </si>
  <si>
    <t> 07.11.1986 20:19 </t>
  </si>
  <si>
    <t> 0.090 </t>
  </si>
  <si>
    <t>2446981.461 </t>
  </si>
  <si>
    <t> 04.07.1987 23:03 </t>
  </si>
  <si>
    <t> 0.080 </t>
  </si>
  <si>
    <t> BBS 84 </t>
  </si>
  <si>
    <t>2447014.446 </t>
  </si>
  <si>
    <t> 06.08.1987 22:42 </t>
  </si>
  <si>
    <t> 0.082 </t>
  </si>
  <si>
    <t>BAVM 50 </t>
  </si>
  <si>
    <t>2447076.315 </t>
  </si>
  <si>
    <t> 07.10.1987 19:33 </t>
  </si>
  <si>
    <t> BBS 86 </t>
  </si>
  <si>
    <t>2447385.476 </t>
  </si>
  <si>
    <t> 11.08.1988 23:25 </t>
  </si>
  <si>
    <t> 0.057 </t>
  </si>
  <si>
    <t> BBS 89 </t>
  </si>
  <si>
    <t>2447480.283 </t>
  </si>
  <si>
    <t> 14.11.1988 18:47 </t>
  </si>
  <si>
    <t> 0.039 </t>
  </si>
  <si>
    <t> BBS 90 </t>
  </si>
  <si>
    <t>2448123.471 </t>
  </si>
  <si>
    <t> 19.08.1990 23:18 </t>
  </si>
  <si>
    <t> 0.065 </t>
  </si>
  <si>
    <t> BBS 96 </t>
  </si>
  <si>
    <t>2448189.414 </t>
  </si>
  <si>
    <t> 24.10.1990 21:56 </t>
  </si>
  <si>
    <t> 0.042 </t>
  </si>
  <si>
    <t>2448189.435 </t>
  </si>
  <si>
    <t> 24.10.1990 22:26 </t>
  </si>
  <si>
    <t> 0.063 </t>
  </si>
  <si>
    <t>2448255.407 </t>
  </si>
  <si>
    <t> 29.12.1990 21:46 </t>
  </si>
  <si>
    <t> 0.070 </t>
  </si>
  <si>
    <t> BBS 97 </t>
  </si>
  <si>
    <t>2448490.412 </t>
  </si>
  <si>
    <t> 21.08.1991 21:53 </t>
  </si>
  <si>
    <t> 0.074 </t>
  </si>
  <si>
    <t> BBS 98 </t>
  </si>
  <si>
    <t>2449224.242 </t>
  </si>
  <si>
    <t> 24.08.1993 17:48 </t>
  </si>
  <si>
    <t>2449302.570 </t>
  </si>
  <si>
    <t> 11.11.1993 01:40 </t>
  </si>
  <si>
    <t> 0.033 </t>
  </si>
  <si>
    <t>2449574.683 </t>
  </si>
  <si>
    <t> 10.08.1994 04:23 </t>
  </si>
  <si>
    <t>2449599.418 </t>
  </si>
  <si>
    <t> 03.09.1994 22:01 </t>
  </si>
  <si>
    <t> 0.037 </t>
  </si>
  <si>
    <t> A.Kratochvil </t>
  </si>
  <si>
    <t> BRNO 31 </t>
  </si>
  <si>
    <t>2449599.419 </t>
  </si>
  <si>
    <t> 03.09.1994 22:03 </t>
  </si>
  <si>
    <t> 0.038 </t>
  </si>
  <si>
    <t> L.Honzik </t>
  </si>
  <si>
    <t>2449599.433 </t>
  </si>
  <si>
    <t> 03.09.1994 22:23 </t>
  </si>
  <si>
    <t> 0.052 </t>
  </si>
  <si>
    <t> M.Vetrovcova </t>
  </si>
  <si>
    <t>2449599.435 </t>
  </si>
  <si>
    <t> 03.09.1994 22:26 </t>
  </si>
  <si>
    <t> 0.054 </t>
  </si>
  <si>
    <t> M.Rottenborn </t>
  </si>
  <si>
    <t>2449607.659 </t>
  </si>
  <si>
    <t> 12.09.1994 03:48 </t>
  </si>
  <si>
    <t> 0.032 </t>
  </si>
  <si>
    <t>2449632.410 </t>
  </si>
  <si>
    <t> 06.10.1994 21:50 </t>
  </si>
  <si>
    <t> 0.046 </t>
  </si>
  <si>
    <t> P.Molik </t>
  </si>
  <si>
    <t>OEJV 0060 </t>
  </si>
  <si>
    <t>2449661.267 </t>
  </si>
  <si>
    <t> 04.11.1994 18:24 </t>
  </si>
  <si>
    <t> 0.044 </t>
  </si>
  <si>
    <t>2449661.271 </t>
  </si>
  <si>
    <t> 04.11.1994 18:30 </t>
  </si>
  <si>
    <t> 0.048 </t>
  </si>
  <si>
    <t>2449933.3632 </t>
  </si>
  <si>
    <t> 03.08.1995 20:43 </t>
  </si>
  <si>
    <t> 0.0328 </t>
  </si>
  <si>
    <t> BRNO 32 </t>
  </si>
  <si>
    <t>2449978.718 </t>
  </si>
  <si>
    <t> 18.09.1995 05:13 </t>
  </si>
  <si>
    <t> 0.036 </t>
  </si>
  <si>
    <t>2450007.563 </t>
  </si>
  <si>
    <t> 17.10.1995 01:30 </t>
  </si>
  <si>
    <t> 0.022 </t>
  </si>
  <si>
    <t>2450007.572 </t>
  </si>
  <si>
    <t> 17.10.1995 01:43 </t>
  </si>
  <si>
    <t> 0.031 </t>
  </si>
  <si>
    <t>C </t>
  </si>
  <si>
    <t>ns</t>
  </si>
  <si>
    <t>2450349.750 </t>
  </si>
  <si>
    <t> 23.09.1996 06:00 </t>
  </si>
  <si>
    <t> 0.013 </t>
  </si>
  <si>
    <t>2450370.397 </t>
  </si>
  <si>
    <t> 13.10.1996 21:31 </t>
  </si>
  <si>
    <t> BBS 113 </t>
  </si>
  <si>
    <t>2450720.811 </t>
  </si>
  <si>
    <t> 29.09.1997 07:27 </t>
  </si>
  <si>
    <t> 0.019 </t>
  </si>
  <si>
    <t> R.Hill </t>
  </si>
  <si>
    <t>2451747.379 </t>
  </si>
  <si>
    <t> 21.07.2000 21:05 </t>
  </si>
  <si>
    <t> 0.002 </t>
  </si>
  <si>
    <t> R.Meyer </t>
  </si>
  <si>
    <t>BAVM 143 </t>
  </si>
  <si>
    <t>2452217.385 </t>
  </si>
  <si>
    <t> 03.11.2001 21:14 </t>
  </si>
  <si>
    <t> 0.005 </t>
  </si>
  <si>
    <t>BAVM 154 </t>
  </si>
  <si>
    <t>2452910.010 </t>
  </si>
  <si>
    <t> 27.09.2003 12:14 </t>
  </si>
  <si>
    <t> -0.007 </t>
  </si>
  <si>
    <t> Hirosawa </t>
  </si>
  <si>
    <t>VSB 42 </t>
  </si>
  <si>
    <t>2453293.436 </t>
  </si>
  <si>
    <t> 14.10.2004 22:27 </t>
  </si>
  <si>
    <t> -0.004 </t>
  </si>
  <si>
    <t>BAVM 174 </t>
  </si>
  <si>
    <t>2453660.361 </t>
  </si>
  <si>
    <t> 16.10.2005 20:39 </t>
  </si>
  <si>
    <t> -0.011 </t>
  </si>
  <si>
    <t>BAVM 192 </t>
  </si>
  <si>
    <t>2453693.3423 </t>
  </si>
  <si>
    <t> 18.11.2005 20:12 </t>
  </si>
  <si>
    <t> -0.0127 </t>
  </si>
  <si>
    <t> R.Papini </t>
  </si>
  <si>
    <t> AOEB 12 </t>
  </si>
  <si>
    <t>2453693.351 </t>
  </si>
  <si>
    <t> 18.11.2005 20:25 </t>
  </si>
  <si>
    <t> JAAVSO 39;102 </t>
  </si>
  <si>
    <t>2453693.355 </t>
  </si>
  <si>
    <t> 18.11.2005 20:31 </t>
  </si>
  <si>
    <t> 0.000 </t>
  </si>
  <si>
    <t>o</t>
  </si>
  <si>
    <t> A.Paschke </t>
  </si>
  <si>
    <t>OEJV 0048 </t>
  </si>
  <si>
    <t>2453746.927 </t>
  </si>
  <si>
    <t> 11.01.2006 10:14 </t>
  </si>
  <si>
    <t> -0.025 </t>
  </si>
  <si>
    <t> K.Nagai et al. </t>
  </si>
  <si>
    <t>VSB 45 </t>
  </si>
  <si>
    <t>2454035.53048 </t>
  </si>
  <si>
    <t> 27.10.2006 00:43 </t>
  </si>
  <si>
    <t> -0.01974 </t>
  </si>
  <si>
    <t> L.Šmelcer </t>
  </si>
  <si>
    <t>OEJV 0074 </t>
  </si>
  <si>
    <t>2454338.5491 </t>
  </si>
  <si>
    <t> 26.08.2007 01:10 </t>
  </si>
  <si>
    <t> -0.0294 </t>
  </si>
  <si>
    <t> P.Frank </t>
  </si>
  <si>
    <t>BAVM 193 </t>
  </si>
  <si>
    <t>2454781.7489 </t>
  </si>
  <si>
    <t> 11.11.2008 05:58 </t>
  </si>
  <si>
    <t> -0.0343 </t>
  </si>
  <si>
    <t> G.Samolyk </t>
  </si>
  <si>
    <t>JAAVSO 37(1);44 </t>
  </si>
  <si>
    <t>2455115.6907 </t>
  </si>
  <si>
    <t> 11.10.2009 04:34 </t>
  </si>
  <si>
    <t> -0.0420 </t>
  </si>
  <si>
    <t> JAAVSO 38;120 </t>
  </si>
  <si>
    <t>2455486.7378 </t>
  </si>
  <si>
    <t> 17.10.2010 05:42 </t>
  </si>
  <si>
    <t> -0.0500 </t>
  </si>
  <si>
    <t> JAAVSO 39;177 </t>
  </si>
  <si>
    <t>2455527.9602 </t>
  </si>
  <si>
    <t> 27.11.2010 11:02 </t>
  </si>
  <si>
    <t> -0.0559 </t>
  </si>
  <si>
    <t>cG</t>
  </si>
  <si>
    <t> K.Hirosawa </t>
  </si>
  <si>
    <t>VSB 51 </t>
  </si>
  <si>
    <t>2455866.0295 </t>
  </si>
  <si>
    <t> 31.10.2011 12:42 </t>
  </si>
  <si>
    <t> -0.0590 </t>
  </si>
  <si>
    <t>VSB 53 </t>
  </si>
  <si>
    <t>2456529.7862 </t>
  </si>
  <si>
    <t> 25.08.2013 06:52 </t>
  </si>
  <si>
    <t> -0.0786 </t>
  </si>
  <si>
    <t> N.Simmons </t>
  </si>
  <si>
    <t> JAAVSO 41;328 </t>
  </si>
  <si>
    <t>2456929.6908 </t>
  </si>
  <si>
    <t> 29.09.2014 04:34 </t>
  </si>
  <si>
    <t> -0.0889 </t>
  </si>
  <si>
    <t> JAAVSO 42;426 </t>
  </si>
  <si>
    <t>2456950.3048 </t>
  </si>
  <si>
    <t> 19.10.2014 19:18 </t>
  </si>
  <si>
    <t> -0.0891 </t>
  </si>
  <si>
    <t> F.Agerer </t>
  </si>
  <si>
    <t>BAVM 239 </t>
  </si>
  <si>
    <t>s5</t>
  </si>
  <si>
    <t>s6</t>
  </si>
  <si>
    <t>s7</t>
  </si>
  <si>
    <t>OEJV 0179</t>
  </si>
  <si>
    <t>JAVSO..46..184</t>
  </si>
  <si>
    <t>JAVSO 49, 108</t>
  </si>
  <si>
    <t>Local time zone</t>
  </si>
  <si>
    <t>JAVSO, 50, 133</t>
  </si>
  <si>
    <t>JAVSO, 49, 108</t>
  </si>
  <si>
    <t>JBAV, 60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</si>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</sst>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8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25" fillId="0" borderId="0"/>
    <xf numFmtId="0" fontId="25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9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9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0" fillId="0" borderId="0" xfId="0" applyFont="1">
      <alignment vertical="top"/>
    </xf>
    <xf numFmtId="0" fontId="8" fillId="0" borderId="0" xfId="0" applyFont="1" applyAlignment="1"/>
    <xf numFmtId="22" fontId="8" fillId="0" borderId="0" xfId="0" applyNumberFormat="1" applyFont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13" xfId="0" applyFont="1" applyBorder="1" applyAlignment="1"/>
    <xf numFmtId="0" fontId="16" fillId="0" borderId="14" xfId="0" applyFont="1" applyBorder="1" applyAlignment="1"/>
    <xf numFmtId="0" fontId="17" fillId="0" borderId="0" xfId="0" applyFont="1">
      <alignment vertical="top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>
      <alignment vertical="top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>
      <alignment vertical="top"/>
    </xf>
    <xf numFmtId="0" fontId="0" fillId="0" borderId="0" xfId="0" applyAlignment="1">
      <alignment horizontal="center"/>
    </xf>
    <xf numFmtId="0" fontId="0" fillId="0" borderId="0" xfId="0" quotePrefix="1">
      <alignment vertical="top"/>
    </xf>
    <xf numFmtId="0" fontId="5" fillId="24" borderId="21" xfId="0" applyFont="1" applyFill="1" applyBorder="1" applyAlignment="1">
      <alignment horizontal="left" vertical="top" wrapText="1" inden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right" vertical="top" wrapText="1"/>
    </xf>
    <xf numFmtId="0" fontId="19" fillId="24" borderId="21" xfId="38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4" fontId="11" fillId="0" borderId="0" xfId="0" applyNumberFormat="1" applyFont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42" applyFont="1" applyAlignment="1">
      <alignment horizontal="left" vertical="center"/>
    </xf>
    <xf numFmtId="0" fontId="11" fillId="0" borderId="0" xfId="42" applyFont="1" applyAlignment="1">
      <alignment horizontal="center" vertical="center"/>
    </xf>
    <xf numFmtId="0" fontId="11" fillId="0" borderId="0" xfId="42" applyFont="1" applyAlignment="1">
      <alignment horizontal="left"/>
    </xf>
    <xf numFmtId="0" fontId="11" fillId="0" borderId="0" xfId="43" applyFont="1"/>
    <xf numFmtId="0" fontId="11" fillId="0" borderId="0" xfId="43" applyFont="1" applyAlignment="1">
      <alignment horizontal="center"/>
    </xf>
    <xf numFmtId="0" fontId="11" fillId="0" borderId="0" xfId="43" applyFont="1" applyAlignment="1">
      <alignment horizontal="left"/>
    </xf>
    <xf numFmtId="0" fontId="11" fillId="0" borderId="0" xfId="43" applyFont="1" applyAlignment="1">
      <alignment horizontal="left" vertical="center"/>
    </xf>
    <xf numFmtId="0" fontId="35" fillId="0" borderId="0" xfId="0" applyFont="1">
      <alignment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6" fillId="0" borderId="0" xfId="0" applyFont="1" applyAlignment="1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65" fontId="37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And - O-C Diagr.</a:t>
            </a:r>
          </a:p>
        </c:rich>
      </c:tx>
      <c:layout>
        <c:manualLayout>
          <c:xMode val="edge"/>
          <c:yMode val="edge"/>
          <c:x val="0.38653001464128844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746705710103"/>
          <c:y val="0.14814859468012961"/>
          <c:w val="0.82576866764275259"/>
          <c:h val="0.626545098334714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1'!$H$21:$H$988</c:f>
              <c:numCache>
                <c:formatCode>General</c:formatCode>
                <c:ptCount val="968"/>
                <c:pt idx="4">
                  <c:v>9.9059999996825354E-2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C-403D-9819-041A6809070C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1'!$I$21:$I$988</c:f>
              <c:numCache>
                <c:formatCode>General</c:formatCode>
                <c:ptCount val="968"/>
                <c:pt idx="0">
                  <c:v>7.1413999998185318E-2</c:v>
                </c:pt>
                <c:pt idx="1">
                  <c:v>0.10544799999843235</c:v>
                </c:pt>
                <c:pt idx="2">
                  <c:v>0.10080399999787915</c:v>
                </c:pt>
                <c:pt idx="3">
                  <c:v>9.9029999997583218E-2</c:v>
                </c:pt>
                <c:pt idx="5">
                  <c:v>0.1044339999971271</c:v>
                </c:pt>
                <c:pt idx="6">
                  <c:v>8.9773999996396014E-2</c:v>
                </c:pt>
                <c:pt idx="7">
                  <c:v>6.4881999998760875E-2</c:v>
                </c:pt>
                <c:pt idx="8">
                  <c:v>4.0967999997519655E-2</c:v>
                </c:pt>
                <c:pt idx="9">
                  <c:v>3.5422000000835396E-2</c:v>
                </c:pt>
                <c:pt idx="10">
                  <c:v>3.084599999783677E-2</c:v>
                </c:pt>
                <c:pt idx="11">
                  <c:v>3.087999999843305E-2</c:v>
                </c:pt>
                <c:pt idx="12">
                  <c:v>3.500999999960186E-2</c:v>
                </c:pt>
                <c:pt idx="13">
                  <c:v>9.2923000000155298E-2</c:v>
                </c:pt>
                <c:pt idx="14">
                  <c:v>2.9117999998561572E-2</c:v>
                </c:pt>
                <c:pt idx="15">
                  <c:v>2.8377999995427672E-2</c:v>
                </c:pt>
                <c:pt idx="16">
                  <c:v>3.3734000000549713E-2</c:v>
                </c:pt>
                <c:pt idx="17">
                  <c:v>1.795999999740161E-2</c:v>
                </c:pt>
                <c:pt idx="18">
                  <c:v>1.6039999998611165E-2</c:v>
                </c:pt>
                <c:pt idx="19">
                  <c:v>2.1717999999964377E-2</c:v>
                </c:pt>
                <c:pt idx="20">
                  <c:v>3.0073999994783662E-2</c:v>
                </c:pt>
                <c:pt idx="21">
                  <c:v>2.5655999994341983E-2</c:v>
                </c:pt>
                <c:pt idx="22">
                  <c:v>2.9334000002563698E-2</c:v>
                </c:pt>
                <c:pt idx="23">
                  <c:v>1.6689999996742699E-2</c:v>
                </c:pt>
                <c:pt idx="24">
                  <c:v>2.5916000002325745E-2</c:v>
                </c:pt>
                <c:pt idx="25">
                  <c:v>4.2159999975410756E-3</c:v>
                </c:pt>
                <c:pt idx="26">
                  <c:v>2.0572000001266133E-2</c:v>
                </c:pt>
                <c:pt idx="27">
                  <c:v>1.9797999997535953E-2</c:v>
                </c:pt>
                <c:pt idx="28">
                  <c:v>2.4379999998927815E-2</c:v>
                </c:pt>
                <c:pt idx="29">
                  <c:v>1.9831999998132233E-2</c:v>
                </c:pt>
                <c:pt idx="30">
                  <c:v>2.6187999999820022E-2</c:v>
                </c:pt>
                <c:pt idx="31">
                  <c:v>2.4413999999524094E-2</c:v>
                </c:pt>
                <c:pt idx="32">
                  <c:v>3.286600000137696E-2</c:v>
                </c:pt>
                <c:pt idx="33">
                  <c:v>2.3803999996744096E-2</c:v>
                </c:pt>
                <c:pt idx="34">
                  <c:v>2.3747999995975988E-2</c:v>
                </c:pt>
                <c:pt idx="35">
                  <c:v>-7.1420000022044405E-3</c:v>
                </c:pt>
                <c:pt idx="36">
                  <c:v>1.3200000103097409E-4</c:v>
                </c:pt>
                <c:pt idx="37">
                  <c:v>-2.8339999989839271E-3</c:v>
                </c:pt>
                <c:pt idx="38">
                  <c:v>1.1081999997259118E-2</c:v>
                </c:pt>
                <c:pt idx="39">
                  <c:v>-1.0379999999713618E-2</c:v>
                </c:pt>
                <c:pt idx="40">
                  <c:v>-1.0734000003139954E-2</c:v>
                </c:pt>
                <c:pt idx="41">
                  <c:v>-4.7820000036153942E-3</c:v>
                </c:pt>
                <c:pt idx="42">
                  <c:v>-5.371999999624677E-3</c:v>
                </c:pt>
                <c:pt idx="43">
                  <c:v>-2.3720000026514754E-3</c:v>
                </c:pt>
                <c:pt idx="44">
                  <c:v>-1.1599999997997656E-3</c:v>
                </c:pt>
                <c:pt idx="46">
                  <c:v>-2.9999999969732016E-4</c:v>
                </c:pt>
                <c:pt idx="48">
                  <c:v>-4.7174000006634742E-2</c:v>
                </c:pt>
                <c:pt idx="49">
                  <c:v>4.8259999966830947E-3</c:v>
                </c:pt>
                <c:pt idx="50">
                  <c:v>-2.7592000005824957E-2</c:v>
                </c:pt>
                <c:pt idx="51">
                  <c:v>-7.5920000017504208E-3</c:v>
                </c:pt>
                <c:pt idx="52">
                  <c:v>-1.5920000005280599E-3</c:v>
                </c:pt>
                <c:pt idx="53">
                  <c:v>-2.3366000001260545E-2</c:v>
                </c:pt>
                <c:pt idx="54">
                  <c:v>-2.5059999999939464E-2</c:v>
                </c:pt>
                <c:pt idx="55">
                  <c:v>-3.1380000000353903E-3</c:v>
                </c:pt>
                <c:pt idx="56">
                  <c:v>-2.621999999973923E-3</c:v>
                </c:pt>
                <c:pt idx="57">
                  <c:v>5.411999998614192E-3</c:v>
                </c:pt>
                <c:pt idx="58">
                  <c:v>4.571999998006504E-3</c:v>
                </c:pt>
                <c:pt idx="59">
                  <c:v>4.571999998006504E-3</c:v>
                </c:pt>
                <c:pt idx="60">
                  <c:v>1.7700000025797635E-3</c:v>
                </c:pt>
                <c:pt idx="61">
                  <c:v>2.6075999994645827E-2</c:v>
                </c:pt>
                <c:pt idx="62">
                  <c:v>-9.6980000016628765E-3</c:v>
                </c:pt>
                <c:pt idx="63">
                  <c:v>-3.6980000004405156E-3</c:v>
                </c:pt>
                <c:pt idx="64">
                  <c:v>-2.69799999659881E-3</c:v>
                </c:pt>
                <c:pt idx="65">
                  <c:v>3.3019999973475933E-3</c:v>
                </c:pt>
                <c:pt idx="66">
                  <c:v>1.2179999976069666E-3</c:v>
                </c:pt>
                <c:pt idx="67">
                  <c:v>-8.776000002399087E-3</c:v>
                </c:pt>
                <c:pt idx="68">
                  <c:v>-1.4549999999871943E-2</c:v>
                </c:pt>
                <c:pt idx="69">
                  <c:v>7.0279999999911524E-3</c:v>
                </c:pt>
                <c:pt idx="70">
                  <c:v>1.3027999993937556E-2</c:v>
                </c:pt>
                <c:pt idx="71">
                  <c:v>-4.1841999998723622E-2</c:v>
                </c:pt>
                <c:pt idx="72">
                  <c:v>4.288000003725756E-3</c:v>
                </c:pt>
                <c:pt idx="73">
                  <c:v>-1.3259999999718275E-2</c:v>
                </c:pt>
                <c:pt idx="74">
                  <c:v>2.8700000038952567E-3</c:v>
                </c:pt>
                <c:pt idx="75">
                  <c:v>-5.8516999997664243E-2</c:v>
                </c:pt>
                <c:pt idx="76">
                  <c:v>-8.4520000018528663E-3</c:v>
                </c:pt>
                <c:pt idx="77">
                  <c:v>-1.2879999994765967E-3</c:v>
                </c:pt>
                <c:pt idx="78">
                  <c:v>1.5939999939291738E-3</c:v>
                </c:pt>
                <c:pt idx="79">
                  <c:v>2.9402000000118278E-2</c:v>
                </c:pt>
                <c:pt idx="80">
                  <c:v>-1.7917999997735023E-2</c:v>
                </c:pt>
                <c:pt idx="81">
                  <c:v>-1.4080000000831205E-2</c:v>
                </c:pt>
                <c:pt idx="82">
                  <c:v>-4.6560000046156347E-3</c:v>
                </c:pt>
                <c:pt idx="83">
                  <c:v>7.9259999984060414E-3</c:v>
                </c:pt>
                <c:pt idx="84">
                  <c:v>-1.4355999999679625E-2</c:v>
                </c:pt>
                <c:pt idx="85">
                  <c:v>-2.7062000001023989E-2</c:v>
                </c:pt>
                <c:pt idx="86">
                  <c:v>-1.6349999998055864E-2</c:v>
                </c:pt>
                <c:pt idx="87">
                  <c:v>-2.1542000002227724E-2</c:v>
                </c:pt>
                <c:pt idx="88">
                  <c:v>-6.6259999948670156E-3</c:v>
                </c:pt>
                <c:pt idx="89">
                  <c:v>-6.6259999948670156E-3</c:v>
                </c:pt>
                <c:pt idx="90">
                  <c:v>-6.6259999948670156E-3</c:v>
                </c:pt>
                <c:pt idx="91">
                  <c:v>-4.625999994459562E-3</c:v>
                </c:pt>
                <c:pt idx="92">
                  <c:v>-4.625999994459562E-3</c:v>
                </c:pt>
                <c:pt idx="93">
                  <c:v>-4.625999994459562E-3</c:v>
                </c:pt>
                <c:pt idx="94">
                  <c:v>-3.625999997893814E-3</c:v>
                </c:pt>
                <c:pt idx="95">
                  <c:v>-3.625999997893814E-3</c:v>
                </c:pt>
                <c:pt idx="96">
                  <c:v>-6.2600000092061237E-4</c:v>
                </c:pt>
                <c:pt idx="97">
                  <c:v>2.3740000033285469E-3</c:v>
                </c:pt>
                <c:pt idx="98">
                  <c:v>4.3740000037360005E-3</c:v>
                </c:pt>
                <c:pt idx="99">
                  <c:v>7.3740000007092021E-3</c:v>
                </c:pt>
                <c:pt idx="100">
                  <c:v>2.1819999965373427E-3</c:v>
                </c:pt>
                <c:pt idx="101">
                  <c:v>4.1819999969447963E-3</c:v>
                </c:pt>
                <c:pt idx="102">
                  <c:v>-1.9427999999606982E-2</c:v>
                </c:pt>
                <c:pt idx="103">
                  <c:v>-2.1585999995295424E-2</c:v>
                </c:pt>
                <c:pt idx="104">
                  <c:v>-1.6477999997732695E-2</c:v>
                </c:pt>
                <c:pt idx="105">
                  <c:v>-3.0862000006891321E-2</c:v>
                </c:pt>
                <c:pt idx="106">
                  <c:v>-2.7878000000782777E-2</c:v>
                </c:pt>
                <c:pt idx="107">
                  <c:v>-2.1070000002509914E-2</c:v>
                </c:pt>
                <c:pt idx="108">
                  <c:v>-2.5487999999313615E-2</c:v>
                </c:pt>
                <c:pt idx="109">
                  <c:v>-9.6340000018244609E-3</c:v>
                </c:pt>
                <c:pt idx="110">
                  <c:v>1.3892000002670102E-2</c:v>
                </c:pt>
                <c:pt idx="111">
                  <c:v>-3.0101999996986706E-2</c:v>
                </c:pt>
                <c:pt idx="112">
                  <c:v>-1.910199999838369E-2</c:v>
                </c:pt>
                <c:pt idx="113">
                  <c:v>-2.5993999995989725E-2</c:v>
                </c:pt>
                <c:pt idx="114">
                  <c:v>-2.318599999853177E-2</c:v>
                </c:pt>
                <c:pt idx="115">
                  <c:v>4.2040000043925829E-3</c:v>
                </c:pt>
                <c:pt idx="116">
                  <c:v>-4.2845999996643513E-2</c:v>
                </c:pt>
                <c:pt idx="117">
                  <c:v>-5.9647999994922429E-2</c:v>
                </c:pt>
                <c:pt idx="118">
                  <c:v>-2.4391999999352265E-2</c:v>
                </c:pt>
                <c:pt idx="119">
                  <c:v>-4.5776000006299E-2</c:v>
                </c:pt>
                <c:pt idx="120">
                  <c:v>-2.4776000005658716E-2</c:v>
                </c:pt>
                <c:pt idx="121">
                  <c:v>-1.7160000003059395E-2</c:v>
                </c:pt>
                <c:pt idx="122">
                  <c:v>-1.0278000001562759E-2</c:v>
                </c:pt>
                <c:pt idx="123">
                  <c:v>-3.4050000002025627E-2</c:v>
                </c:pt>
                <c:pt idx="124">
                  <c:v>-3.8756000001740176E-2</c:v>
                </c:pt>
                <c:pt idx="125">
                  <c:v>-2.8840000006312039E-2</c:v>
                </c:pt>
                <c:pt idx="126">
                  <c:v>-3.0484000002616085E-2</c:v>
                </c:pt>
                <c:pt idx="127">
                  <c:v>-2.9483999998774379E-2</c:v>
                </c:pt>
                <c:pt idx="128">
                  <c:v>-1.5484000003198162E-2</c:v>
                </c:pt>
                <c:pt idx="129">
                  <c:v>-1.3484000002790708E-2</c:v>
                </c:pt>
                <c:pt idx="130">
                  <c:v>-3.5031999999773689E-2</c:v>
                </c:pt>
                <c:pt idx="131">
                  <c:v>-2.0676000000094064E-2</c:v>
                </c:pt>
                <c:pt idx="132">
                  <c:v>-2.3093999996490311E-2</c:v>
                </c:pt>
                <c:pt idx="133">
                  <c:v>-1.9093999995675404E-2</c:v>
                </c:pt>
                <c:pt idx="135">
                  <c:v>-2.5692000002891291E-2</c:v>
                </c:pt>
                <c:pt idx="136">
                  <c:v>-4.0109999994456302E-2</c:v>
                </c:pt>
                <c:pt idx="137">
                  <c:v>-3.110999999626074E-2</c:v>
                </c:pt>
                <c:pt idx="138">
                  <c:v>-4.3352000000595581E-2</c:v>
                </c:pt>
                <c:pt idx="139">
                  <c:v>-1.022200000443263E-2</c:v>
                </c:pt>
                <c:pt idx="140">
                  <c:v>-3.2011999996029772E-2</c:v>
                </c:pt>
                <c:pt idx="141">
                  <c:v>-3.4738000002107583E-2</c:v>
                </c:pt>
                <c:pt idx="142">
                  <c:v>-2.4973999999929219E-2</c:v>
                </c:pt>
                <c:pt idx="144">
                  <c:v>-1.7987999999604654E-2</c:v>
                </c:pt>
                <c:pt idx="145">
                  <c:v>-1.9874000005074777E-2</c:v>
                </c:pt>
                <c:pt idx="148">
                  <c:v>-8.0659999948693439E-3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C-403D-9819-041A6809070C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'Active 1'!$D$21:$D$42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1'!$J$21:$J$988</c:f>
              <c:numCache>
                <c:formatCode>General</c:formatCode>
                <c:ptCount val="968"/>
                <c:pt idx="45">
                  <c:v>1.720000000204891E-4</c:v>
                </c:pt>
                <c:pt idx="47">
                  <c:v>0</c:v>
                </c:pt>
                <c:pt idx="134">
                  <c:v>-2.9977999998664018E-2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C-403D-9819-041A6809070C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1'!$K$21:$K$988</c:f>
              <c:numCache>
                <c:formatCode>General</c:formatCode>
                <c:ptCount val="968"/>
                <c:pt idx="143">
                  <c:v>-2.6006000000052154E-2</c:v>
                </c:pt>
                <c:pt idx="146">
                  <c:v>-2.0766000001458451E-2</c:v>
                </c:pt>
                <c:pt idx="147">
                  <c:v>-1.2065999995684251E-2</c:v>
                </c:pt>
                <c:pt idx="149">
                  <c:v>-3.2127999998920131E-2</c:v>
                </c:pt>
                <c:pt idx="150">
                  <c:v>-2.2828000001027249E-2</c:v>
                </c:pt>
                <c:pt idx="151">
                  <c:v>-2.8097000002162531E-2</c:v>
                </c:pt>
                <c:pt idx="152">
                  <c:v>-2.6502000000618864E-2</c:v>
                </c:pt>
                <c:pt idx="153">
                  <c:v>-2.9395999998087063E-2</c:v>
                </c:pt>
                <c:pt idx="154">
                  <c:v>-3.1955999991623685E-2</c:v>
                </c:pt>
                <c:pt idx="155">
                  <c:v>-3.7295999994967133E-2</c:v>
                </c:pt>
                <c:pt idx="156">
                  <c:v>-3.546400000777794E-2</c:v>
                </c:pt>
                <c:pt idx="157">
                  <c:v>-4.5377999995253049E-2</c:v>
                </c:pt>
                <c:pt idx="158">
                  <c:v>-4.985599999781698E-2</c:v>
                </c:pt>
                <c:pt idx="159">
                  <c:v>-4.985599999781698E-2</c:v>
                </c:pt>
                <c:pt idx="160">
                  <c:v>-4.9725999997463077E-2</c:v>
                </c:pt>
                <c:pt idx="161">
                  <c:v>-5.4607999991276301E-2</c:v>
                </c:pt>
                <c:pt idx="162">
                  <c:v>-5.791000000317581E-2</c:v>
                </c:pt>
                <c:pt idx="163">
                  <c:v>-5.9103999999933876E-2</c:v>
                </c:pt>
                <c:pt idx="164">
                  <c:v>-6.1906000002636574E-2</c:v>
                </c:pt>
                <c:pt idx="165">
                  <c:v>-6.4099999995960388E-2</c:v>
                </c:pt>
                <c:pt idx="166">
                  <c:v>-6.3937999999325257E-2</c:v>
                </c:pt>
                <c:pt idx="167">
                  <c:v>-6.7976000005728565E-2</c:v>
                </c:pt>
                <c:pt idx="168">
                  <c:v>-6.8478000001050532E-2</c:v>
                </c:pt>
                <c:pt idx="169">
                  <c:v>-6.7976000005728565E-2</c:v>
                </c:pt>
                <c:pt idx="170">
                  <c:v>-6.8738000001758337E-2</c:v>
                </c:pt>
                <c:pt idx="171">
                  <c:v>-6.8478000001050532E-2</c:v>
                </c:pt>
                <c:pt idx="172">
                  <c:v>-7.0754000000306405E-2</c:v>
                </c:pt>
                <c:pt idx="173">
                  <c:v>-7.3221999991801567E-2</c:v>
                </c:pt>
                <c:pt idx="174">
                  <c:v>-7.233999999880325E-2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CC-403D-9819-041A6809070C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CC-403D-9819-041A6809070C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CC-403D-9819-041A6809070C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CC-403D-9819-041A6809070C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Prim.Fit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1'!$O$21:$O$988</c:f>
              <c:numCache>
                <c:formatCode>General</c:formatCode>
                <c:ptCount val="968"/>
                <c:pt idx="115">
                  <c:v>2.1683728390463682E-2</c:v>
                </c:pt>
                <c:pt idx="116">
                  <c:v>1.9377562540103699E-2</c:v>
                </c:pt>
                <c:pt idx="117">
                  <c:v>1.8670338345993298E-2</c:v>
                </c:pt>
                <c:pt idx="118">
                  <c:v>1.3873513377244545E-2</c:v>
                </c:pt>
                <c:pt idx="119">
                  <c:v>1.3381531329167737E-2</c:v>
                </c:pt>
                <c:pt idx="120">
                  <c:v>1.3381531329167737E-2</c:v>
                </c:pt>
                <c:pt idx="121">
                  <c:v>1.2889549281090942E-2</c:v>
                </c:pt>
                <c:pt idx="122">
                  <c:v>1.1136863234817357E-2</c:v>
                </c:pt>
                <c:pt idx="123">
                  <c:v>5.6635629499629941E-3</c:v>
                </c:pt>
                <c:pt idx="124">
                  <c:v>5.079334267871799E-3</c:v>
                </c:pt>
                <c:pt idx="125">
                  <c:v>3.0499083195550114E-3</c:v>
                </c:pt>
                <c:pt idx="126">
                  <c:v>2.86541505152621E-3</c:v>
                </c:pt>
                <c:pt idx="127">
                  <c:v>2.86541505152621E-3</c:v>
                </c:pt>
                <c:pt idx="128">
                  <c:v>2.86541505152621E-3</c:v>
                </c:pt>
                <c:pt idx="129">
                  <c:v>2.86541505152621E-3</c:v>
                </c:pt>
                <c:pt idx="130">
                  <c:v>2.8039172955166142E-3</c:v>
                </c:pt>
                <c:pt idx="131">
                  <c:v>2.6194240274878128E-3</c:v>
                </c:pt>
                <c:pt idx="132">
                  <c:v>2.4041818814542204E-3</c:v>
                </c:pt>
                <c:pt idx="133">
                  <c:v>2.4041818814542204E-3</c:v>
                </c:pt>
                <c:pt idx="134">
                  <c:v>3.7475593313743283E-4</c:v>
                </c:pt>
                <c:pt idx="135">
                  <c:v>3.6518275084634899E-5</c:v>
                </c:pt>
                <c:pt idx="136">
                  <c:v>-1.7872387094895748E-4</c:v>
                </c:pt>
                <c:pt idx="137">
                  <c:v>-1.7872387094895748E-4</c:v>
                </c:pt>
                <c:pt idx="138">
                  <c:v>-2.7308807453473444E-3</c:v>
                </c:pt>
                <c:pt idx="139">
                  <c:v>-2.8846251353713409E-3</c:v>
                </c:pt>
                <c:pt idx="140">
                  <c:v>-5.4982797657793236E-3</c:v>
                </c:pt>
                <c:pt idx="141">
                  <c:v>-1.315475038897447E-2</c:v>
                </c:pt>
                <c:pt idx="142">
                  <c:v>-1.6660122481521641E-2</c:v>
                </c:pt>
                <c:pt idx="143">
                  <c:v>-2.1825933986328011E-2</c:v>
                </c:pt>
                <c:pt idx="144">
                  <c:v>-2.4685579640774391E-2</c:v>
                </c:pt>
                <c:pt idx="145">
                  <c:v>-2.7422229783201565E-2</c:v>
                </c:pt>
                <c:pt idx="146">
                  <c:v>-2.7668220807239963E-2</c:v>
                </c:pt>
                <c:pt idx="147">
                  <c:v>-2.7668220807239963E-2</c:v>
                </c:pt>
                <c:pt idx="148">
                  <c:v>-2.7668220807239963E-2</c:v>
                </c:pt>
                <c:pt idx="149">
                  <c:v>-2.806795622130237E-2</c:v>
                </c:pt>
                <c:pt idx="150">
                  <c:v>-3.022037768163835E-2</c:v>
                </c:pt>
                <c:pt idx="151">
                  <c:v>-3.2480420214991132E-2</c:v>
                </c:pt>
                <c:pt idx="152">
                  <c:v>-3.5785924600507113E-2</c:v>
                </c:pt>
                <c:pt idx="153">
                  <c:v>-3.827658371889589E-2</c:v>
                </c:pt>
                <c:pt idx="154">
                  <c:v>-4.1043982739327869E-2</c:v>
                </c:pt>
                <c:pt idx="155">
                  <c:v>-4.1351471519375876E-2</c:v>
                </c:pt>
                <c:pt idx="156">
                  <c:v>-4.3872879515769458E-2</c:v>
                </c:pt>
                <c:pt idx="157">
                  <c:v>-4.8823448874542208E-2</c:v>
                </c:pt>
                <c:pt idx="158">
                  <c:v>-5.1806090041007807E-2</c:v>
                </c:pt>
                <c:pt idx="159">
                  <c:v>-5.1806090041007807E-2</c:v>
                </c:pt>
                <c:pt idx="160">
                  <c:v>-5.1959834431031804E-2</c:v>
                </c:pt>
                <c:pt idx="161">
                  <c:v>-5.4819480085478184E-2</c:v>
                </c:pt>
                <c:pt idx="162">
                  <c:v>-5.706414817982855E-2</c:v>
                </c:pt>
                <c:pt idx="163">
                  <c:v>-5.7248641447857351E-2</c:v>
                </c:pt>
                <c:pt idx="164">
                  <c:v>-6.0262031492327728E-2</c:v>
                </c:pt>
                <c:pt idx="165">
                  <c:v>-6.2752690610716533E-2</c:v>
                </c:pt>
                <c:pt idx="166">
                  <c:v>-6.2352955196654125E-2</c:v>
                </c:pt>
                <c:pt idx="167">
                  <c:v>-6.810299538355169E-2</c:v>
                </c:pt>
                <c:pt idx="168">
                  <c:v>-6.8810219577662091E-2</c:v>
                </c:pt>
                <c:pt idx="169">
                  <c:v>-6.810299538355169E-2</c:v>
                </c:pt>
                <c:pt idx="170">
                  <c:v>-6.850273079761407E-2</c:v>
                </c:pt>
                <c:pt idx="171">
                  <c:v>-6.8810219577662091E-2</c:v>
                </c:pt>
                <c:pt idx="172">
                  <c:v>-7.1085636550017262E-2</c:v>
                </c:pt>
                <c:pt idx="173">
                  <c:v>-7.3607044546410844E-2</c:v>
                </c:pt>
                <c:pt idx="174">
                  <c:v>-7.382228669244445E-2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DCC-403D-9819-041A6809070C}"/>
            </c:ext>
          </c:extLst>
        </c:ser>
        <c:ser>
          <c:idx val="8"/>
          <c:order val="8"/>
          <c:tx>
            <c:strRef>
              <c:f>'Active 1'!$P$20</c:f>
              <c:strCache>
                <c:ptCount val="1"/>
                <c:pt idx="0">
                  <c:v>Sec.Fit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1'!$P$21:$P$988</c:f>
              <c:numCache>
                <c:formatCode>General</c:formatCode>
                <c:ptCount val="968"/>
                <c:pt idx="0">
                  <c:v>0.1040039031473758</c:v>
                </c:pt>
                <c:pt idx="1">
                  <c:v>0.10384974217806373</c:v>
                </c:pt>
                <c:pt idx="2">
                  <c:v>0.10374696819852235</c:v>
                </c:pt>
                <c:pt idx="3">
                  <c:v>0.10372983920193211</c:v>
                </c:pt>
                <c:pt idx="4">
                  <c:v>0.10107484473044639</c:v>
                </c:pt>
                <c:pt idx="5">
                  <c:v>9.9379074068013565E-2</c:v>
                </c:pt>
                <c:pt idx="6">
                  <c:v>9.7837464374892824E-2</c:v>
                </c:pt>
                <c:pt idx="7">
                  <c:v>7.9714985982428946E-2</c:v>
                </c:pt>
                <c:pt idx="8">
                  <c:v>6.9249169065798116E-2</c:v>
                </c:pt>
                <c:pt idx="9">
                  <c:v>6.6183078676146853E-2</c:v>
                </c:pt>
                <c:pt idx="10">
                  <c:v>6.5771982757981323E-2</c:v>
                </c:pt>
                <c:pt idx="11">
                  <c:v>6.5617821788669248E-2</c:v>
                </c:pt>
                <c:pt idx="12">
                  <c:v>6.5532176805718101E-2</c:v>
                </c:pt>
                <c:pt idx="13">
                  <c:v>6.4667162477911461E-2</c:v>
                </c:pt>
                <c:pt idx="14">
                  <c:v>6.453869500348472E-2</c:v>
                </c:pt>
                <c:pt idx="15">
                  <c:v>6.4367405037582426E-2</c:v>
                </c:pt>
                <c:pt idx="16">
                  <c:v>6.4264631058041033E-2</c:v>
                </c:pt>
                <c:pt idx="17">
                  <c:v>6.4247502061450815E-2</c:v>
                </c:pt>
                <c:pt idx="18">
                  <c:v>6.2877182334232368E-2</c:v>
                </c:pt>
                <c:pt idx="19">
                  <c:v>6.2825795344461671E-2</c:v>
                </c:pt>
                <c:pt idx="20">
                  <c:v>6.2723021364920292E-2</c:v>
                </c:pt>
                <c:pt idx="21">
                  <c:v>6.2603118388788681E-2</c:v>
                </c:pt>
                <c:pt idx="22">
                  <c:v>6.2551731399017985E-2</c:v>
                </c:pt>
                <c:pt idx="23">
                  <c:v>6.2448957419476606E-2</c:v>
                </c:pt>
                <c:pt idx="24">
                  <c:v>6.2431828422886373E-2</c:v>
                </c:pt>
                <c:pt idx="25">
                  <c:v>6.1575378593374849E-2</c:v>
                </c:pt>
                <c:pt idx="26">
                  <c:v>6.147260461383347E-2</c:v>
                </c:pt>
                <c:pt idx="27">
                  <c:v>6.1455475617243238E-2</c:v>
                </c:pt>
                <c:pt idx="28">
                  <c:v>6.1335572641111627E-2</c:v>
                </c:pt>
                <c:pt idx="29">
                  <c:v>6.1301314647931163E-2</c:v>
                </c:pt>
                <c:pt idx="30">
                  <c:v>6.1198540668389784E-2</c:v>
                </c:pt>
                <c:pt idx="31">
                  <c:v>6.1181411671799552E-2</c:v>
                </c:pt>
                <c:pt idx="32">
                  <c:v>6.1147153678619087E-2</c:v>
                </c:pt>
                <c:pt idx="33">
                  <c:v>6.0924476722946097E-2</c:v>
                </c:pt>
                <c:pt idx="34">
                  <c:v>6.0170800872975952E-2</c:v>
                </c:pt>
                <c:pt idx="35">
                  <c:v>5.6145486674271786E-2</c:v>
                </c:pt>
                <c:pt idx="36">
                  <c:v>4.3315868228189135E-2</c:v>
                </c:pt>
                <c:pt idx="37">
                  <c:v>4.3161707258877059E-2</c:v>
                </c:pt>
                <c:pt idx="38">
                  <c:v>4.2031193483921848E-2</c:v>
                </c:pt>
                <c:pt idx="39">
                  <c:v>4.0095616869225803E-2</c:v>
                </c:pt>
                <c:pt idx="40">
                  <c:v>3.7166558452296383E-2</c:v>
                </c:pt>
                <c:pt idx="41">
                  <c:v>3.2850051311558298E-2</c:v>
                </c:pt>
                <c:pt idx="42">
                  <c:v>2.7968287283342608E-2</c:v>
                </c:pt>
                <c:pt idx="43">
                  <c:v>2.7968287283342608E-2</c:v>
                </c:pt>
                <c:pt idx="44">
                  <c:v>2.3480490176702215E-2</c:v>
                </c:pt>
                <c:pt idx="45">
                  <c:v>2.2075912456303311E-2</c:v>
                </c:pt>
                <c:pt idx="46">
                  <c:v>1.9026951063242283E-2</c:v>
                </c:pt>
                <c:pt idx="47">
                  <c:v>1.9026951063242283E-2</c:v>
                </c:pt>
                <c:pt idx="48">
                  <c:v>1.9009822066652051E-2</c:v>
                </c:pt>
                <c:pt idx="49">
                  <c:v>1.9009822066652051E-2</c:v>
                </c:pt>
                <c:pt idx="50">
                  <c:v>1.888991909052044E-2</c:v>
                </c:pt>
                <c:pt idx="51">
                  <c:v>1.888991909052044E-2</c:v>
                </c:pt>
                <c:pt idx="52">
                  <c:v>1.888991909052044E-2</c:v>
                </c:pt>
                <c:pt idx="53">
                  <c:v>1.8872790093930208E-2</c:v>
                </c:pt>
                <c:pt idx="54">
                  <c:v>1.7485341370121539E-2</c:v>
                </c:pt>
                <c:pt idx="55">
                  <c:v>1.582382870086918E-2</c:v>
                </c:pt>
                <c:pt idx="56">
                  <c:v>1.2980415266890916E-2</c:v>
                </c:pt>
                <c:pt idx="57">
                  <c:v>1.2826254297578842E-2</c:v>
                </c:pt>
                <c:pt idx="58">
                  <c:v>1.008561484314196E-2</c:v>
                </c:pt>
                <c:pt idx="59">
                  <c:v>1.008561484314196E-2</c:v>
                </c:pt>
                <c:pt idx="60">
                  <c:v>9.6916479215666592E-3</c:v>
                </c:pt>
                <c:pt idx="61">
                  <c:v>8.3041991977579888E-3</c:v>
                </c:pt>
                <c:pt idx="62">
                  <c:v>8.2870702011677583E-3</c:v>
                </c:pt>
                <c:pt idx="63">
                  <c:v>8.2870702011677583E-3</c:v>
                </c:pt>
                <c:pt idx="64">
                  <c:v>8.2870702011677583E-3</c:v>
                </c:pt>
                <c:pt idx="65">
                  <c:v>8.2870702011677583E-3</c:v>
                </c:pt>
                <c:pt idx="66">
                  <c:v>7.1565564262125458E-3</c:v>
                </c:pt>
                <c:pt idx="67">
                  <c:v>6.6255575319153995E-3</c:v>
                </c:pt>
                <c:pt idx="68">
                  <c:v>6.6084285353251691E-3</c:v>
                </c:pt>
                <c:pt idx="69">
                  <c:v>3.987692057019902E-3</c:v>
                </c:pt>
                <c:pt idx="70">
                  <c:v>3.987692057019902E-3</c:v>
                </c:pt>
                <c:pt idx="71">
                  <c:v>3.9020470740687499E-3</c:v>
                </c:pt>
                <c:pt idx="72">
                  <c:v>3.8164020911175978E-3</c:v>
                </c:pt>
                <c:pt idx="73">
                  <c:v>3.782144097937137E-3</c:v>
                </c:pt>
                <c:pt idx="74">
                  <c:v>3.6964991149859849E-3</c:v>
                </c:pt>
                <c:pt idx="75">
                  <c:v>3.6879346166908689E-3</c:v>
                </c:pt>
                <c:pt idx="76">
                  <c:v>3.645112125215292E-3</c:v>
                </c:pt>
                <c:pt idx="77">
                  <c:v>3.4053061729520662E-3</c:v>
                </c:pt>
                <c:pt idx="78">
                  <c:v>2.4289533673089274E-3</c:v>
                </c:pt>
                <c:pt idx="79">
                  <c:v>2.2919213945870841E-3</c:v>
                </c:pt>
                <c:pt idx="80">
                  <c:v>-7.9129799165440773E-4</c:v>
                </c:pt>
                <c:pt idx="81">
                  <c:v>-3.5833244358619808E-3</c:v>
                </c:pt>
                <c:pt idx="82">
                  <c:v>-3.9944203540275107E-3</c:v>
                </c:pt>
                <c:pt idx="83">
                  <c:v>-4.1143233301591253E-3</c:v>
                </c:pt>
                <c:pt idx="84">
                  <c:v>-4.8508701835390348E-3</c:v>
                </c:pt>
                <c:pt idx="85">
                  <c:v>-5.1763211187534144E-3</c:v>
                </c:pt>
                <c:pt idx="86">
                  <c:v>-5.3818690778361829E-3</c:v>
                </c:pt>
                <c:pt idx="87">
                  <c:v>-5.5189010505580262E-3</c:v>
                </c:pt>
                <c:pt idx="88">
                  <c:v>-6.6494148255132404E-3</c:v>
                </c:pt>
                <c:pt idx="89">
                  <c:v>-6.6494148255132404E-3</c:v>
                </c:pt>
                <c:pt idx="90">
                  <c:v>-6.6494148255132404E-3</c:v>
                </c:pt>
                <c:pt idx="91">
                  <c:v>-6.6494148255132404E-3</c:v>
                </c:pt>
                <c:pt idx="92">
                  <c:v>-6.6494148255132404E-3</c:v>
                </c:pt>
                <c:pt idx="93">
                  <c:v>-6.6494148255132404E-3</c:v>
                </c:pt>
                <c:pt idx="94">
                  <c:v>-6.6494148255132404E-3</c:v>
                </c:pt>
                <c:pt idx="95">
                  <c:v>-6.6494148255132404E-3</c:v>
                </c:pt>
                <c:pt idx="96">
                  <c:v>-6.6494148255132404E-3</c:v>
                </c:pt>
                <c:pt idx="97">
                  <c:v>-6.6494148255132404E-3</c:v>
                </c:pt>
                <c:pt idx="98">
                  <c:v>-6.6494148255132404E-3</c:v>
                </c:pt>
                <c:pt idx="99">
                  <c:v>-6.6494148255132404E-3</c:v>
                </c:pt>
                <c:pt idx="100">
                  <c:v>-6.7864467982350837E-3</c:v>
                </c:pt>
                <c:pt idx="101">
                  <c:v>-6.7864467982350837E-3</c:v>
                </c:pt>
                <c:pt idx="102">
                  <c:v>-7.0433817470885417E-3</c:v>
                </c:pt>
                <c:pt idx="103">
                  <c:v>-7.3345746891224604E-3</c:v>
                </c:pt>
                <c:pt idx="104">
                  <c:v>-8.3280564913558279E-3</c:v>
                </c:pt>
                <c:pt idx="105">
                  <c:v>-8.6021204367995145E-3</c:v>
                </c:pt>
                <c:pt idx="106">
                  <c:v>-1.004095615037888E-2</c:v>
                </c:pt>
                <c:pt idx="107">
                  <c:v>-1.0177988123100723E-2</c:v>
                </c:pt>
                <c:pt idx="108">
                  <c:v>-1.0297891099232334E-2</c:v>
                </c:pt>
                <c:pt idx="109">
                  <c:v>-1.1651081829860545E-2</c:v>
                </c:pt>
                <c:pt idx="110">
                  <c:v>-1.2524660655962302E-2</c:v>
                </c:pt>
                <c:pt idx="111">
                  <c:v>-1.305565955025945E-2</c:v>
                </c:pt>
                <c:pt idx="112">
                  <c:v>-1.305565955025945E-2</c:v>
                </c:pt>
                <c:pt idx="113">
                  <c:v>-1.4049141352492817E-2</c:v>
                </c:pt>
                <c:pt idx="114">
                  <c:v>-1.4186173325214661E-2</c:v>
                </c:pt>
                <c:pt idx="115">
                  <c:v>-1.4443108274068115E-2</c:v>
                </c:pt>
                <c:pt idx="116">
                  <c:v>-1.5727783018335408E-2</c:v>
                </c:pt>
                <c:pt idx="117">
                  <c:v>-1.6121749939910706E-2</c:v>
                </c:pt>
                <c:pt idx="118">
                  <c:v>-1.8793873407986664E-2</c:v>
                </c:pt>
                <c:pt idx="119">
                  <c:v>-1.9067937353430351E-2</c:v>
                </c:pt>
                <c:pt idx="120">
                  <c:v>-1.9067937353430351E-2</c:v>
                </c:pt>
                <c:pt idx="121">
                  <c:v>-1.9342001298874038E-2</c:v>
                </c:pt>
                <c:pt idx="122">
                  <c:v>-2.031835410451718E-2</c:v>
                </c:pt>
                <c:pt idx="123">
                  <c:v>-2.3367315497578211E-2</c:v>
                </c:pt>
                <c:pt idx="124">
                  <c:v>-2.3692766432792587E-2</c:v>
                </c:pt>
                <c:pt idx="125">
                  <c:v>-2.4823280207747798E-2</c:v>
                </c:pt>
                <c:pt idx="126">
                  <c:v>-2.4926054187289184E-2</c:v>
                </c:pt>
                <c:pt idx="127">
                  <c:v>-2.4926054187289184E-2</c:v>
                </c:pt>
                <c:pt idx="128">
                  <c:v>-2.4926054187289184E-2</c:v>
                </c:pt>
                <c:pt idx="129">
                  <c:v>-2.4926054187289184E-2</c:v>
                </c:pt>
                <c:pt idx="130">
                  <c:v>-2.4960312180469648E-2</c:v>
                </c:pt>
                <c:pt idx="131">
                  <c:v>-2.5063086160011027E-2</c:v>
                </c:pt>
                <c:pt idx="132">
                  <c:v>-2.5182989136142645E-2</c:v>
                </c:pt>
                <c:pt idx="133">
                  <c:v>-2.5182989136142645E-2</c:v>
                </c:pt>
                <c:pt idx="134">
                  <c:v>-2.6313502911097856E-2</c:v>
                </c:pt>
                <c:pt idx="135">
                  <c:v>-2.6501921873590389E-2</c:v>
                </c:pt>
                <c:pt idx="136">
                  <c:v>-2.6621824849722007E-2</c:v>
                </c:pt>
                <c:pt idx="137">
                  <c:v>-2.6621824849722007E-2</c:v>
                </c:pt>
                <c:pt idx="138">
                  <c:v>-2.8043531566711136E-2</c:v>
                </c:pt>
                <c:pt idx="139">
                  <c:v>-2.812917654966229E-2</c:v>
                </c:pt>
                <c:pt idx="140">
                  <c:v>-2.9585141259831884E-2</c:v>
                </c:pt>
                <c:pt idx="141">
                  <c:v>-3.3850261410799276E-2</c:v>
                </c:pt>
                <c:pt idx="142">
                  <c:v>-3.5802967022085547E-2</c:v>
                </c:pt>
                <c:pt idx="143">
                  <c:v>-3.8680638449244284E-2</c:v>
                </c:pt>
                <c:pt idx="144">
                  <c:v>-4.0273635132135707E-2</c:v>
                </c:pt>
                <c:pt idx="145">
                  <c:v>-4.179811582866623E-2</c:v>
                </c:pt>
                <c:pt idx="146">
                  <c:v>-4.1935147801388073E-2</c:v>
                </c:pt>
                <c:pt idx="147">
                  <c:v>-4.1935147801388073E-2</c:v>
                </c:pt>
                <c:pt idx="148">
                  <c:v>-4.1935147801388073E-2</c:v>
                </c:pt>
                <c:pt idx="149">
                  <c:v>-4.2157824757061063E-2</c:v>
                </c:pt>
                <c:pt idx="150">
                  <c:v>-4.3356854518377203E-2</c:v>
                </c:pt>
                <c:pt idx="151">
                  <c:v>-4.4615835767759141E-2</c:v>
                </c:pt>
                <c:pt idx="152">
                  <c:v>-4.6457202901208916E-2</c:v>
                </c:pt>
                <c:pt idx="153">
                  <c:v>-4.7844651625017595E-2</c:v>
                </c:pt>
                <c:pt idx="154">
                  <c:v>-4.9386261318138336E-2</c:v>
                </c:pt>
                <c:pt idx="155">
                  <c:v>-4.9557551284040643E-2</c:v>
                </c:pt>
                <c:pt idx="156">
                  <c:v>-5.0962129004439541E-2</c:v>
                </c:pt>
                <c:pt idx="157">
                  <c:v>-5.3719897455466653E-2</c:v>
                </c:pt>
                <c:pt idx="158">
                  <c:v>-5.5381410124719019E-2</c:v>
                </c:pt>
                <c:pt idx="159">
                  <c:v>-5.5381410124719019E-2</c:v>
                </c:pt>
                <c:pt idx="160">
                  <c:v>-5.5467055107670166E-2</c:v>
                </c:pt>
                <c:pt idx="161">
                  <c:v>-5.7060051790561603E-2</c:v>
                </c:pt>
                <c:pt idx="162">
                  <c:v>-5.8310468541648425E-2</c:v>
                </c:pt>
                <c:pt idx="163">
                  <c:v>-5.8413242521189818E-2</c:v>
                </c:pt>
                <c:pt idx="164">
                  <c:v>-6.0091884187032402E-2</c:v>
                </c:pt>
                <c:pt idx="165">
                  <c:v>-6.1479332910841067E-2</c:v>
                </c:pt>
                <c:pt idx="166">
                  <c:v>-6.1256655955168077E-2</c:v>
                </c:pt>
                <c:pt idx="167">
                  <c:v>-6.4459778317541183E-2</c:v>
                </c:pt>
                <c:pt idx="168">
                  <c:v>-6.4853745239116481E-2</c:v>
                </c:pt>
                <c:pt idx="169">
                  <c:v>-6.4459778317541183E-2</c:v>
                </c:pt>
                <c:pt idx="170">
                  <c:v>-6.4682455273214173E-2</c:v>
                </c:pt>
                <c:pt idx="171">
                  <c:v>-6.4853745239116481E-2</c:v>
                </c:pt>
                <c:pt idx="172">
                  <c:v>-6.6121290986793535E-2</c:v>
                </c:pt>
                <c:pt idx="173">
                  <c:v>-6.7525868707192432E-2</c:v>
                </c:pt>
                <c:pt idx="174">
                  <c:v>-6.7645771683324057E-2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DCC-403D-9819-041A68090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614664"/>
        <c:axId val="1"/>
      </c:scatterChart>
      <c:valAx>
        <c:axId val="67061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62225475841873"/>
              <c:y val="0.83642234535497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316251830161056E-2"/>
              <c:y val="0.36728492271799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146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80087847730601"/>
          <c:y val="0.91975600272188196"/>
          <c:w val="0.70278184480234263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And - Primary O-C Diagr.</a:t>
            </a:r>
          </a:p>
        </c:rich>
      </c:tx>
      <c:layout>
        <c:manualLayout>
          <c:xMode val="edge"/>
          <c:yMode val="edge"/>
          <c:x val="0.33870998529875845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9862715547331"/>
          <c:y val="0.14860681114551083"/>
          <c:w val="0.82551378751158955"/>
          <c:h val="0.62538699690402477"/>
        </c:manualLayout>
      </c:layout>
      <c:scatterChart>
        <c:scatterStyle val="lineMarker"/>
        <c:varyColors val="0"/>
        <c:ser>
          <c:idx val="4"/>
          <c:order val="0"/>
          <c:tx>
            <c:strRef>
              <c:f>'Active 1'!$R$20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1'!$R$21:$R$988</c:f>
              <c:numCache>
                <c:formatCode>General</c:formatCode>
                <c:ptCount val="968"/>
                <c:pt idx="0">
                  <c:v>7.1413999998185318E-2</c:v>
                </c:pt>
                <c:pt idx="1">
                  <c:v>0.10544799999843235</c:v>
                </c:pt>
                <c:pt idx="2">
                  <c:v>0.10080399999787915</c:v>
                </c:pt>
                <c:pt idx="3">
                  <c:v>9.9029999997583218E-2</c:v>
                </c:pt>
                <c:pt idx="4">
                  <c:v>9.9059999996825354E-2</c:v>
                </c:pt>
                <c:pt idx="5">
                  <c:v>0.1044339999971271</c:v>
                </c:pt>
                <c:pt idx="6">
                  <c:v>8.9773999996396014E-2</c:v>
                </c:pt>
                <c:pt idx="7">
                  <c:v>6.4881999998760875E-2</c:v>
                </c:pt>
                <c:pt idx="8">
                  <c:v>4.0967999997519655E-2</c:v>
                </c:pt>
                <c:pt idx="9">
                  <c:v>3.5422000000835396E-2</c:v>
                </c:pt>
                <c:pt idx="10">
                  <c:v>3.084599999783677E-2</c:v>
                </c:pt>
                <c:pt idx="11">
                  <c:v>3.087999999843305E-2</c:v>
                </c:pt>
                <c:pt idx="12">
                  <c:v>3.500999999960186E-2</c:v>
                </c:pt>
                <c:pt idx="14">
                  <c:v>2.9117999998561572E-2</c:v>
                </c:pt>
                <c:pt idx="15">
                  <c:v>2.8377999995427672E-2</c:v>
                </c:pt>
                <c:pt idx="16">
                  <c:v>3.3734000000549713E-2</c:v>
                </c:pt>
                <c:pt idx="17">
                  <c:v>1.795999999740161E-2</c:v>
                </c:pt>
                <c:pt idx="18">
                  <c:v>1.6039999998611165E-2</c:v>
                </c:pt>
                <c:pt idx="19">
                  <c:v>2.1717999999964377E-2</c:v>
                </c:pt>
                <c:pt idx="20">
                  <c:v>3.0073999994783662E-2</c:v>
                </c:pt>
                <c:pt idx="21">
                  <c:v>2.5655999994341983E-2</c:v>
                </c:pt>
                <c:pt idx="22">
                  <c:v>2.9334000002563698E-2</c:v>
                </c:pt>
                <c:pt idx="23">
                  <c:v>1.6689999996742699E-2</c:v>
                </c:pt>
                <c:pt idx="24">
                  <c:v>2.5916000002325745E-2</c:v>
                </c:pt>
                <c:pt idx="25">
                  <c:v>4.2159999975410756E-3</c:v>
                </c:pt>
                <c:pt idx="26">
                  <c:v>2.0572000001266133E-2</c:v>
                </c:pt>
                <c:pt idx="27">
                  <c:v>1.9797999997535953E-2</c:v>
                </c:pt>
                <c:pt idx="28">
                  <c:v>2.4379999998927815E-2</c:v>
                </c:pt>
                <c:pt idx="29">
                  <c:v>1.9831999998132233E-2</c:v>
                </c:pt>
                <c:pt idx="30">
                  <c:v>2.6187999999820022E-2</c:v>
                </c:pt>
                <c:pt idx="31">
                  <c:v>2.4413999999524094E-2</c:v>
                </c:pt>
                <c:pt idx="32">
                  <c:v>3.286600000137696E-2</c:v>
                </c:pt>
                <c:pt idx="33">
                  <c:v>2.3803999996744096E-2</c:v>
                </c:pt>
                <c:pt idx="34">
                  <c:v>2.3747999995975988E-2</c:v>
                </c:pt>
                <c:pt idx="35">
                  <c:v>-7.1420000022044405E-3</c:v>
                </c:pt>
                <c:pt idx="36">
                  <c:v>1.3200000103097409E-4</c:v>
                </c:pt>
                <c:pt idx="37">
                  <c:v>-2.8339999989839271E-3</c:v>
                </c:pt>
                <c:pt idx="38">
                  <c:v>1.1081999997259118E-2</c:v>
                </c:pt>
                <c:pt idx="39">
                  <c:v>-1.0379999999713618E-2</c:v>
                </c:pt>
                <c:pt idx="40">
                  <c:v>-1.0734000003139954E-2</c:v>
                </c:pt>
                <c:pt idx="41">
                  <c:v>-4.7820000036153942E-3</c:v>
                </c:pt>
                <c:pt idx="42">
                  <c:v>-5.371999999624677E-3</c:v>
                </c:pt>
                <c:pt idx="43">
                  <c:v>-2.3720000026514754E-3</c:v>
                </c:pt>
                <c:pt idx="44">
                  <c:v>-1.1599999997997656E-3</c:v>
                </c:pt>
                <c:pt idx="45">
                  <c:v>1.720000000204891E-4</c:v>
                </c:pt>
                <c:pt idx="46">
                  <c:v>-2.9999999969732016E-4</c:v>
                </c:pt>
                <c:pt idx="47">
                  <c:v>0</c:v>
                </c:pt>
                <c:pt idx="48">
                  <c:v>-4.7174000006634742E-2</c:v>
                </c:pt>
                <c:pt idx="49">
                  <c:v>4.8259999966830947E-3</c:v>
                </c:pt>
                <c:pt idx="50">
                  <c:v>-2.7592000005824957E-2</c:v>
                </c:pt>
                <c:pt idx="51">
                  <c:v>-7.5920000017504208E-3</c:v>
                </c:pt>
                <c:pt idx="52">
                  <c:v>-1.5920000005280599E-3</c:v>
                </c:pt>
                <c:pt idx="53">
                  <c:v>-2.3366000001260545E-2</c:v>
                </c:pt>
                <c:pt idx="54">
                  <c:v>-2.5059999999939464E-2</c:v>
                </c:pt>
                <c:pt idx="55">
                  <c:v>-3.1380000000353903E-3</c:v>
                </c:pt>
                <c:pt idx="56">
                  <c:v>-2.621999999973923E-3</c:v>
                </c:pt>
                <c:pt idx="57">
                  <c:v>5.411999998614192E-3</c:v>
                </c:pt>
                <c:pt idx="58">
                  <c:v>4.571999998006504E-3</c:v>
                </c:pt>
                <c:pt idx="59">
                  <c:v>4.571999998006504E-3</c:v>
                </c:pt>
                <c:pt idx="60">
                  <c:v>1.7700000025797635E-3</c:v>
                </c:pt>
                <c:pt idx="61">
                  <c:v>2.6075999994645827E-2</c:v>
                </c:pt>
                <c:pt idx="62">
                  <c:v>-9.6980000016628765E-3</c:v>
                </c:pt>
                <c:pt idx="63">
                  <c:v>-3.6980000004405156E-3</c:v>
                </c:pt>
                <c:pt idx="64">
                  <c:v>-2.69799999659881E-3</c:v>
                </c:pt>
                <c:pt idx="65">
                  <c:v>3.3019999973475933E-3</c:v>
                </c:pt>
                <c:pt idx="66">
                  <c:v>1.2179999976069666E-3</c:v>
                </c:pt>
                <c:pt idx="67">
                  <c:v>-8.776000002399087E-3</c:v>
                </c:pt>
                <c:pt idx="68">
                  <c:v>-1.4549999999871943E-2</c:v>
                </c:pt>
                <c:pt idx="69">
                  <c:v>7.0279999999911524E-3</c:v>
                </c:pt>
                <c:pt idx="70">
                  <c:v>1.3027999993937556E-2</c:v>
                </c:pt>
                <c:pt idx="71">
                  <c:v>-4.1841999998723622E-2</c:v>
                </c:pt>
                <c:pt idx="72">
                  <c:v>4.288000003725756E-3</c:v>
                </c:pt>
                <c:pt idx="73">
                  <c:v>-1.3259999999718275E-2</c:v>
                </c:pt>
                <c:pt idx="74">
                  <c:v>2.8700000038952567E-3</c:v>
                </c:pt>
                <c:pt idx="76">
                  <c:v>-8.4520000018528663E-3</c:v>
                </c:pt>
                <c:pt idx="77">
                  <c:v>-1.2879999994765967E-3</c:v>
                </c:pt>
                <c:pt idx="78">
                  <c:v>1.5939999939291738E-3</c:v>
                </c:pt>
                <c:pt idx="79">
                  <c:v>2.9402000000118278E-2</c:v>
                </c:pt>
                <c:pt idx="80">
                  <c:v>-1.7917999997735023E-2</c:v>
                </c:pt>
                <c:pt idx="81">
                  <c:v>-1.4080000000831205E-2</c:v>
                </c:pt>
                <c:pt idx="82">
                  <c:v>-4.6560000046156347E-3</c:v>
                </c:pt>
                <c:pt idx="83">
                  <c:v>7.9259999984060414E-3</c:v>
                </c:pt>
                <c:pt idx="84">
                  <c:v>-1.4355999999679625E-2</c:v>
                </c:pt>
                <c:pt idx="85">
                  <c:v>-2.7062000001023989E-2</c:v>
                </c:pt>
                <c:pt idx="86">
                  <c:v>-1.6349999998055864E-2</c:v>
                </c:pt>
                <c:pt idx="87">
                  <c:v>-2.1542000002227724E-2</c:v>
                </c:pt>
                <c:pt idx="88">
                  <c:v>-6.6259999948670156E-3</c:v>
                </c:pt>
                <c:pt idx="89">
                  <c:v>-6.6259999948670156E-3</c:v>
                </c:pt>
                <c:pt idx="90">
                  <c:v>-6.6259999948670156E-3</c:v>
                </c:pt>
                <c:pt idx="91">
                  <c:v>-4.625999994459562E-3</c:v>
                </c:pt>
                <c:pt idx="92">
                  <c:v>-4.625999994459562E-3</c:v>
                </c:pt>
                <c:pt idx="93">
                  <c:v>-4.625999994459562E-3</c:v>
                </c:pt>
                <c:pt idx="94">
                  <c:v>-3.625999997893814E-3</c:v>
                </c:pt>
                <c:pt idx="95">
                  <c:v>-3.625999997893814E-3</c:v>
                </c:pt>
                <c:pt idx="96">
                  <c:v>-6.2600000092061237E-4</c:v>
                </c:pt>
                <c:pt idx="97">
                  <c:v>2.3740000033285469E-3</c:v>
                </c:pt>
                <c:pt idx="98">
                  <c:v>4.3740000037360005E-3</c:v>
                </c:pt>
                <c:pt idx="99">
                  <c:v>7.3740000007092021E-3</c:v>
                </c:pt>
                <c:pt idx="100">
                  <c:v>2.1819999965373427E-3</c:v>
                </c:pt>
                <c:pt idx="101">
                  <c:v>4.1819999969447963E-3</c:v>
                </c:pt>
                <c:pt idx="102">
                  <c:v>-1.9427999999606982E-2</c:v>
                </c:pt>
                <c:pt idx="103">
                  <c:v>-2.1585999995295424E-2</c:v>
                </c:pt>
                <c:pt idx="104">
                  <c:v>-1.6477999997732695E-2</c:v>
                </c:pt>
                <c:pt idx="105">
                  <c:v>-3.0862000006891321E-2</c:v>
                </c:pt>
                <c:pt idx="106">
                  <c:v>-2.7878000000782777E-2</c:v>
                </c:pt>
                <c:pt idx="107">
                  <c:v>-2.1070000002509914E-2</c:v>
                </c:pt>
                <c:pt idx="108">
                  <c:v>-2.5487999999313615E-2</c:v>
                </c:pt>
                <c:pt idx="109">
                  <c:v>-9.6340000018244609E-3</c:v>
                </c:pt>
                <c:pt idx="110">
                  <c:v>1.3892000002670102E-2</c:v>
                </c:pt>
                <c:pt idx="111">
                  <c:v>-3.0101999996986706E-2</c:v>
                </c:pt>
                <c:pt idx="112">
                  <c:v>-1.910199999838369E-2</c:v>
                </c:pt>
                <c:pt idx="113">
                  <c:v>-2.5993999995989725E-2</c:v>
                </c:pt>
                <c:pt idx="114">
                  <c:v>-2.318599999853177E-2</c:v>
                </c:pt>
                <c:pt idx="115">
                  <c:v>4.2040000043925829E-3</c:v>
                </c:pt>
                <c:pt idx="116">
                  <c:v>-4.2845999996643513E-2</c:v>
                </c:pt>
                <c:pt idx="117">
                  <c:v>-5.9647999994922429E-2</c:v>
                </c:pt>
                <c:pt idx="118">
                  <c:v>-2.4391999999352265E-2</c:v>
                </c:pt>
                <c:pt idx="119">
                  <c:v>-4.5776000006299E-2</c:v>
                </c:pt>
                <c:pt idx="120">
                  <c:v>-2.4776000005658716E-2</c:v>
                </c:pt>
                <c:pt idx="121">
                  <c:v>-1.7160000003059395E-2</c:v>
                </c:pt>
                <c:pt idx="122">
                  <c:v>-1.0278000001562759E-2</c:v>
                </c:pt>
                <c:pt idx="123">
                  <c:v>-3.4050000002025627E-2</c:v>
                </c:pt>
                <c:pt idx="124">
                  <c:v>-3.8756000001740176E-2</c:v>
                </c:pt>
                <c:pt idx="125">
                  <c:v>-2.8840000006312039E-2</c:v>
                </c:pt>
                <c:pt idx="126">
                  <c:v>-3.0484000002616085E-2</c:v>
                </c:pt>
                <c:pt idx="127">
                  <c:v>-2.9483999998774379E-2</c:v>
                </c:pt>
                <c:pt idx="128">
                  <c:v>-1.5484000003198162E-2</c:v>
                </c:pt>
                <c:pt idx="129">
                  <c:v>-1.3484000002790708E-2</c:v>
                </c:pt>
                <c:pt idx="130">
                  <c:v>-3.5031999999773689E-2</c:v>
                </c:pt>
                <c:pt idx="131">
                  <c:v>-2.0676000000094064E-2</c:v>
                </c:pt>
                <c:pt idx="132">
                  <c:v>-2.3093999996490311E-2</c:v>
                </c:pt>
                <c:pt idx="133">
                  <c:v>-1.9093999995675404E-2</c:v>
                </c:pt>
                <c:pt idx="134">
                  <c:v>-2.9977999998664018E-2</c:v>
                </c:pt>
                <c:pt idx="135">
                  <c:v>-2.5692000002891291E-2</c:v>
                </c:pt>
                <c:pt idx="136">
                  <c:v>-4.0109999994456302E-2</c:v>
                </c:pt>
                <c:pt idx="137">
                  <c:v>-3.110999999626074E-2</c:v>
                </c:pt>
                <c:pt idx="138">
                  <c:v>-4.3352000000595581E-2</c:v>
                </c:pt>
                <c:pt idx="139">
                  <c:v>-1.022200000443263E-2</c:v>
                </c:pt>
                <c:pt idx="140">
                  <c:v>-3.2011999996029772E-2</c:v>
                </c:pt>
                <c:pt idx="141">
                  <c:v>-3.4738000002107583E-2</c:v>
                </c:pt>
                <c:pt idx="142">
                  <c:v>-2.4973999999929219E-2</c:v>
                </c:pt>
                <c:pt idx="143">
                  <c:v>-2.6006000000052154E-2</c:v>
                </c:pt>
                <c:pt idx="144">
                  <c:v>-1.7987999999604654E-2</c:v>
                </c:pt>
                <c:pt idx="145">
                  <c:v>-1.9874000005074777E-2</c:v>
                </c:pt>
                <c:pt idx="146">
                  <c:v>-2.0766000001458451E-2</c:v>
                </c:pt>
                <c:pt idx="147">
                  <c:v>-1.2065999995684251E-2</c:v>
                </c:pt>
                <c:pt idx="148">
                  <c:v>-8.0659999948693439E-3</c:v>
                </c:pt>
                <c:pt idx="149">
                  <c:v>-3.2127999998920131E-2</c:v>
                </c:pt>
                <c:pt idx="150">
                  <c:v>-2.2828000001027249E-2</c:v>
                </c:pt>
                <c:pt idx="152">
                  <c:v>-2.6502000000618864E-2</c:v>
                </c:pt>
                <c:pt idx="153">
                  <c:v>-2.9395999998087063E-2</c:v>
                </c:pt>
                <c:pt idx="155">
                  <c:v>-3.7295999994967133E-2</c:v>
                </c:pt>
                <c:pt idx="156">
                  <c:v>-3.546400000777794E-2</c:v>
                </c:pt>
                <c:pt idx="157">
                  <c:v>-4.5377999995253049E-2</c:v>
                </c:pt>
                <c:pt idx="158">
                  <c:v>-4.985599999781698E-2</c:v>
                </c:pt>
                <c:pt idx="159">
                  <c:v>-4.985599999781698E-2</c:v>
                </c:pt>
                <c:pt idx="160">
                  <c:v>-4.9725999997463077E-2</c:v>
                </c:pt>
                <c:pt idx="161">
                  <c:v>-5.4607999991276301E-2</c:v>
                </c:pt>
                <c:pt idx="162">
                  <c:v>-5.791000000317581E-2</c:v>
                </c:pt>
                <c:pt idx="163">
                  <c:v>-5.9103999999933876E-2</c:v>
                </c:pt>
                <c:pt idx="164">
                  <c:v>-6.1906000002636574E-2</c:v>
                </c:pt>
                <c:pt idx="165">
                  <c:v>-6.4099999995960388E-2</c:v>
                </c:pt>
                <c:pt idx="166">
                  <c:v>-6.3937999999325257E-2</c:v>
                </c:pt>
                <c:pt idx="167">
                  <c:v>-6.7976000005728565E-2</c:v>
                </c:pt>
                <c:pt idx="168">
                  <c:v>-6.8478000001050532E-2</c:v>
                </c:pt>
                <c:pt idx="169">
                  <c:v>-6.7976000005728565E-2</c:v>
                </c:pt>
                <c:pt idx="170">
                  <c:v>-6.8738000001758337E-2</c:v>
                </c:pt>
                <c:pt idx="171">
                  <c:v>-6.8478000001050532E-2</c:v>
                </c:pt>
                <c:pt idx="172">
                  <c:v>-7.0754000000306405E-2</c:v>
                </c:pt>
                <c:pt idx="173">
                  <c:v>-7.3221999991801567E-2</c:v>
                </c:pt>
                <c:pt idx="174">
                  <c:v>-7.233999999880325E-2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DC-4722-8837-2199C4BCDFB7}"/>
            </c:ext>
          </c:extLst>
        </c:ser>
        <c:ser>
          <c:idx val="7"/>
          <c:order val="1"/>
          <c:tx>
            <c:strRef>
              <c:f>'Active 1'!$O$20</c:f>
              <c:strCache>
                <c:ptCount val="1"/>
                <c:pt idx="0">
                  <c:v>Prim.Fit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1'!$O$21:$O$988</c:f>
              <c:numCache>
                <c:formatCode>General</c:formatCode>
                <c:ptCount val="968"/>
                <c:pt idx="115">
                  <c:v>2.1683728390463682E-2</c:v>
                </c:pt>
                <c:pt idx="116">
                  <c:v>1.9377562540103699E-2</c:v>
                </c:pt>
                <c:pt idx="117">
                  <c:v>1.8670338345993298E-2</c:v>
                </c:pt>
                <c:pt idx="118">
                  <c:v>1.3873513377244545E-2</c:v>
                </c:pt>
                <c:pt idx="119">
                  <c:v>1.3381531329167737E-2</c:v>
                </c:pt>
                <c:pt idx="120">
                  <c:v>1.3381531329167737E-2</c:v>
                </c:pt>
                <c:pt idx="121">
                  <c:v>1.2889549281090942E-2</c:v>
                </c:pt>
                <c:pt idx="122">
                  <c:v>1.1136863234817357E-2</c:v>
                </c:pt>
                <c:pt idx="123">
                  <c:v>5.6635629499629941E-3</c:v>
                </c:pt>
                <c:pt idx="124">
                  <c:v>5.079334267871799E-3</c:v>
                </c:pt>
                <c:pt idx="125">
                  <c:v>3.0499083195550114E-3</c:v>
                </c:pt>
                <c:pt idx="126">
                  <c:v>2.86541505152621E-3</c:v>
                </c:pt>
                <c:pt idx="127">
                  <c:v>2.86541505152621E-3</c:v>
                </c:pt>
                <c:pt idx="128">
                  <c:v>2.86541505152621E-3</c:v>
                </c:pt>
                <c:pt idx="129">
                  <c:v>2.86541505152621E-3</c:v>
                </c:pt>
                <c:pt idx="130">
                  <c:v>2.8039172955166142E-3</c:v>
                </c:pt>
                <c:pt idx="131">
                  <c:v>2.6194240274878128E-3</c:v>
                </c:pt>
                <c:pt idx="132">
                  <c:v>2.4041818814542204E-3</c:v>
                </c:pt>
                <c:pt idx="133">
                  <c:v>2.4041818814542204E-3</c:v>
                </c:pt>
                <c:pt idx="134">
                  <c:v>3.7475593313743283E-4</c:v>
                </c:pt>
                <c:pt idx="135">
                  <c:v>3.6518275084634899E-5</c:v>
                </c:pt>
                <c:pt idx="136">
                  <c:v>-1.7872387094895748E-4</c:v>
                </c:pt>
                <c:pt idx="137">
                  <c:v>-1.7872387094895748E-4</c:v>
                </c:pt>
                <c:pt idx="138">
                  <c:v>-2.7308807453473444E-3</c:v>
                </c:pt>
                <c:pt idx="139">
                  <c:v>-2.8846251353713409E-3</c:v>
                </c:pt>
                <c:pt idx="140">
                  <c:v>-5.4982797657793236E-3</c:v>
                </c:pt>
                <c:pt idx="141">
                  <c:v>-1.315475038897447E-2</c:v>
                </c:pt>
                <c:pt idx="142">
                  <c:v>-1.6660122481521641E-2</c:v>
                </c:pt>
                <c:pt idx="143">
                  <c:v>-2.1825933986328011E-2</c:v>
                </c:pt>
                <c:pt idx="144">
                  <c:v>-2.4685579640774391E-2</c:v>
                </c:pt>
                <c:pt idx="145">
                  <c:v>-2.7422229783201565E-2</c:v>
                </c:pt>
                <c:pt idx="146">
                  <c:v>-2.7668220807239963E-2</c:v>
                </c:pt>
                <c:pt idx="147">
                  <c:v>-2.7668220807239963E-2</c:v>
                </c:pt>
                <c:pt idx="148">
                  <c:v>-2.7668220807239963E-2</c:v>
                </c:pt>
                <c:pt idx="149">
                  <c:v>-2.806795622130237E-2</c:v>
                </c:pt>
                <c:pt idx="150">
                  <c:v>-3.022037768163835E-2</c:v>
                </c:pt>
                <c:pt idx="151">
                  <c:v>-3.2480420214991132E-2</c:v>
                </c:pt>
                <c:pt idx="152">
                  <c:v>-3.5785924600507113E-2</c:v>
                </c:pt>
                <c:pt idx="153">
                  <c:v>-3.827658371889589E-2</c:v>
                </c:pt>
                <c:pt idx="154">
                  <c:v>-4.1043982739327869E-2</c:v>
                </c:pt>
                <c:pt idx="155">
                  <c:v>-4.1351471519375876E-2</c:v>
                </c:pt>
                <c:pt idx="156">
                  <c:v>-4.3872879515769458E-2</c:v>
                </c:pt>
                <c:pt idx="157">
                  <c:v>-4.8823448874542208E-2</c:v>
                </c:pt>
                <c:pt idx="158">
                  <c:v>-5.1806090041007807E-2</c:v>
                </c:pt>
                <c:pt idx="159">
                  <c:v>-5.1806090041007807E-2</c:v>
                </c:pt>
                <c:pt idx="160">
                  <c:v>-5.1959834431031804E-2</c:v>
                </c:pt>
                <c:pt idx="161">
                  <c:v>-5.4819480085478184E-2</c:v>
                </c:pt>
                <c:pt idx="162">
                  <c:v>-5.706414817982855E-2</c:v>
                </c:pt>
                <c:pt idx="163">
                  <c:v>-5.7248641447857351E-2</c:v>
                </c:pt>
                <c:pt idx="164">
                  <c:v>-6.0262031492327728E-2</c:v>
                </c:pt>
                <c:pt idx="165">
                  <c:v>-6.2752690610716533E-2</c:v>
                </c:pt>
                <c:pt idx="166">
                  <c:v>-6.2352955196654125E-2</c:v>
                </c:pt>
                <c:pt idx="167">
                  <c:v>-6.810299538355169E-2</c:v>
                </c:pt>
                <c:pt idx="168">
                  <c:v>-6.8810219577662091E-2</c:v>
                </c:pt>
                <c:pt idx="169">
                  <c:v>-6.810299538355169E-2</c:v>
                </c:pt>
                <c:pt idx="170">
                  <c:v>-6.850273079761407E-2</c:v>
                </c:pt>
                <c:pt idx="171">
                  <c:v>-6.8810219577662091E-2</c:v>
                </c:pt>
                <c:pt idx="172">
                  <c:v>-7.1085636550017262E-2</c:v>
                </c:pt>
                <c:pt idx="173">
                  <c:v>-7.3607044546410844E-2</c:v>
                </c:pt>
                <c:pt idx="174">
                  <c:v>-7.382228669244445E-2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DC-4722-8837-2199C4BCD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618272"/>
        <c:axId val="1"/>
      </c:scatterChart>
      <c:valAx>
        <c:axId val="670618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92699409641241"/>
              <c:y val="0.83591331269349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0.3684210526315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18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841673016679367"/>
          <c:y val="0.91950464396284826"/>
          <c:w val="0.20967757329454056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And - Secondary O-C Diagr.</a:t>
            </a:r>
          </a:p>
        </c:rich>
      </c:tx>
      <c:layout>
        <c:manualLayout>
          <c:xMode val="edge"/>
          <c:yMode val="edge"/>
          <c:x val="0.32210834553440704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746705710103"/>
          <c:y val="0.14814859468012961"/>
          <c:w val="0.82576866764275259"/>
          <c:h val="0.6265450983347148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'Active 1'!$S$20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'Active 1'!$D$21:$D$89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50">
                    <c:v>0</c:v>
                  </c:pt>
                  <c:pt idx="51">
                    <c:v>5.0000000000000001E-3</c:v>
                  </c:pt>
                  <c:pt idx="53">
                    <c:v>0</c:v>
                  </c:pt>
                  <c:pt idx="55">
                    <c:v>2E-3</c:v>
                  </c:pt>
                  <c:pt idx="61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1'!$S$21:$S$988</c:f>
              <c:numCache>
                <c:formatCode>General</c:formatCode>
                <c:ptCount val="968"/>
                <c:pt idx="13">
                  <c:v>9.2923000000155298E-2</c:v>
                </c:pt>
                <c:pt idx="75">
                  <c:v>-5.8516999997664243E-2</c:v>
                </c:pt>
                <c:pt idx="151">
                  <c:v>-2.8097000002162531E-2</c:v>
                </c:pt>
                <c:pt idx="154">
                  <c:v>-3.1955999991623685E-2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9B-46B6-B971-F1B9EEED5C03}"/>
            </c:ext>
          </c:extLst>
        </c:ser>
        <c:ser>
          <c:idx val="7"/>
          <c:order val="1"/>
          <c:tx>
            <c:strRef>
              <c:f>'Active 1'!$P$20</c:f>
              <c:strCache>
                <c:ptCount val="1"/>
                <c:pt idx="0">
                  <c:v>Sec.Fit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-4961</c:v>
                </c:pt>
                <c:pt idx="1">
                  <c:v>-4952</c:v>
                </c:pt>
                <c:pt idx="2">
                  <c:v>-4946</c:v>
                </c:pt>
                <c:pt idx="3">
                  <c:v>-4945</c:v>
                </c:pt>
                <c:pt idx="4">
                  <c:v>-4790</c:v>
                </c:pt>
                <c:pt idx="5">
                  <c:v>-4691</c:v>
                </c:pt>
                <c:pt idx="6">
                  <c:v>-4601</c:v>
                </c:pt>
                <c:pt idx="7">
                  <c:v>-3543</c:v>
                </c:pt>
                <c:pt idx="8">
                  <c:v>-2932</c:v>
                </c:pt>
                <c:pt idx="9">
                  <c:v>-2753</c:v>
                </c:pt>
                <c:pt idx="10">
                  <c:v>-2729</c:v>
                </c:pt>
                <c:pt idx="11">
                  <c:v>-2720</c:v>
                </c:pt>
                <c:pt idx="12">
                  <c:v>-2715</c:v>
                </c:pt>
                <c:pt idx="13">
                  <c:v>-2664.5</c:v>
                </c:pt>
                <c:pt idx="14">
                  <c:v>-2657</c:v>
                </c:pt>
                <c:pt idx="15">
                  <c:v>-2647</c:v>
                </c:pt>
                <c:pt idx="16">
                  <c:v>-2641</c:v>
                </c:pt>
                <c:pt idx="17">
                  <c:v>-2640</c:v>
                </c:pt>
                <c:pt idx="18">
                  <c:v>-2560</c:v>
                </c:pt>
                <c:pt idx="19">
                  <c:v>-2557</c:v>
                </c:pt>
                <c:pt idx="20">
                  <c:v>-2551</c:v>
                </c:pt>
                <c:pt idx="21">
                  <c:v>-2544</c:v>
                </c:pt>
                <c:pt idx="22">
                  <c:v>-2541</c:v>
                </c:pt>
                <c:pt idx="23">
                  <c:v>-2535</c:v>
                </c:pt>
                <c:pt idx="24">
                  <c:v>-2534</c:v>
                </c:pt>
                <c:pt idx="25">
                  <c:v>-2484</c:v>
                </c:pt>
                <c:pt idx="26">
                  <c:v>-2478</c:v>
                </c:pt>
                <c:pt idx="27">
                  <c:v>-2477</c:v>
                </c:pt>
                <c:pt idx="28">
                  <c:v>-2470</c:v>
                </c:pt>
                <c:pt idx="29">
                  <c:v>-2468</c:v>
                </c:pt>
                <c:pt idx="30">
                  <c:v>-2462</c:v>
                </c:pt>
                <c:pt idx="31">
                  <c:v>-2461</c:v>
                </c:pt>
                <c:pt idx="32">
                  <c:v>-2459</c:v>
                </c:pt>
                <c:pt idx="33">
                  <c:v>-2446</c:v>
                </c:pt>
                <c:pt idx="34">
                  <c:v>-2402</c:v>
                </c:pt>
                <c:pt idx="35">
                  <c:v>-2167</c:v>
                </c:pt>
                <c:pt idx="36">
                  <c:v>-1418</c:v>
                </c:pt>
                <c:pt idx="37">
                  <c:v>-1409</c:v>
                </c:pt>
                <c:pt idx="38">
                  <c:v>-1343</c:v>
                </c:pt>
                <c:pt idx="39">
                  <c:v>-1230</c:v>
                </c:pt>
                <c:pt idx="40">
                  <c:v>-1059</c:v>
                </c:pt>
                <c:pt idx="41">
                  <c:v>-807</c:v>
                </c:pt>
                <c:pt idx="42">
                  <c:v>-522</c:v>
                </c:pt>
                <c:pt idx="43">
                  <c:v>-522</c:v>
                </c:pt>
                <c:pt idx="44">
                  <c:v>-260</c:v>
                </c:pt>
                <c:pt idx="45">
                  <c:v>-178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90</c:v>
                </c:pt>
                <c:pt idx="55">
                  <c:v>187</c:v>
                </c:pt>
                <c:pt idx="56">
                  <c:v>353</c:v>
                </c:pt>
                <c:pt idx="57">
                  <c:v>362</c:v>
                </c:pt>
                <c:pt idx="58">
                  <c:v>522</c:v>
                </c:pt>
                <c:pt idx="59">
                  <c:v>522</c:v>
                </c:pt>
                <c:pt idx="60">
                  <c:v>545</c:v>
                </c:pt>
                <c:pt idx="61">
                  <c:v>626</c:v>
                </c:pt>
                <c:pt idx="62">
                  <c:v>627</c:v>
                </c:pt>
                <c:pt idx="63">
                  <c:v>627</c:v>
                </c:pt>
                <c:pt idx="64">
                  <c:v>627</c:v>
                </c:pt>
                <c:pt idx="65">
                  <c:v>627</c:v>
                </c:pt>
                <c:pt idx="66">
                  <c:v>693</c:v>
                </c:pt>
                <c:pt idx="67">
                  <c:v>724</c:v>
                </c:pt>
                <c:pt idx="68">
                  <c:v>725</c:v>
                </c:pt>
                <c:pt idx="69">
                  <c:v>878</c:v>
                </c:pt>
                <c:pt idx="70">
                  <c:v>878</c:v>
                </c:pt>
                <c:pt idx="71">
                  <c:v>883</c:v>
                </c:pt>
                <c:pt idx="72">
                  <c:v>888</c:v>
                </c:pt>
                <c:pt idx="73">
                  <c:v>890</c:v>
                </c:pt>
                <c:pt idx="74">
                  <c:v>895</c:v>
                </c:pt>
                <c:pt idx="75">
                  <c:v>895.5</c:v>
                </c:pt>
                <c:pt idx="76">
                  <c:v>898</c:v>
                </c:pt>
                <c:pt idx="77">
                  <c:v>912</c:v>
                </c:pt>
                <c:pt idx="78">
                  <c:v>969</c:v>
                </c:pt>
                <c:pt idx="79">
                  <c:v>977</c:v>
                </c:pt>
                <c:pt idx="80">
                  <c:v>1157</c:v>
                </c:pt>
                <c:pt idx="81">
                  <c:v>1320</c:v>
                </c:pt>
                <c:pt idx="82">
                  <c:v>1344</c:v>
                </c:pt>
                <c:pt idx="83">
                  <c:v>1351</c:v>
                </c:pt>
                <c:pt idx="84">
                  <c:v>1394</c:v>
                </c:pt>
                <c:pt idx="85">
                  <c:v>1413</c:v>
                </c:pt>
                <c:pt idx="86">
                  <c:v>1425</c:v>
                </c:pt>
                <c:pt idx="87">
                  <c:v>1433</c:v>
                </c:pt>
                <c:pt idx="88">
                  <c:v>1499</c:v>
                </c:pt>
                <c:pt idx="89">
                  <c:v>1499</c:v>
                </c:pt>
                <c:pt idx="90">
                  <c:v>1499</c:v>
                </c:pt>
                <c:pt idx="91">
                  <c:v>1499</c:v>
                </c:pt>
                <c:pt idx="92">
                  <c:v>1499</c:v>
                </c:pt>
                <c:pt idx="93">
                  <c:v>1499</c:v>
                </c:pt>
                <c:pt idx="94">
                  <c:v>1499</c:v>
                </c:pt>
                <c:pt idx="95">
                  <c:v>1499</c:v>
                </c:pt>
                <c:pt idx="96">
                  <c:v>1499</c:v>
                </c:pt>
                <c:pt idx="97">
                  <c:v>1499</c:v>
                </c:pt>
                <c:pt idx="98">
                  <c:v>1499</c:v>
                </c:pt>
                <c:pt idx="99">
                  <c:v>1499</c:v>
                </c:pt>
                <c:pt idx="100">
                  <c:v>1507</c:v>
                </c:pt>
                <c:pt idx="101">
                  <c:v>1507</c:v>
                </c:pt>
                <c:pt idx="102">
                  <c:v>1522</c:v>
                </c:pt>
                <c:pt idx="103">
                  <c:v>1539</c:v>
                </c:pt>
                <c:pt idx="104">
                  <c:v>1597</c:v>
                </c:pt>
                <c:pt idx="105">
                  <c:v>1613</c:v>
                </c:pt>
                <c:pt idx="106">
                  <c:v>1697</c:v>
                </c:pt>
                <c:pt idx="107">
                  <c:v>1705</c:v>
                </c:pt>
                <c:pt idx="108">
                  <c:v>1712</c:v>
                </c:pt>
                <c:pt idx="109">
                  <c:v>1791</c:v>
                </c:pt>
                <c:pt idx="110">
                  <c:v>1842</c:v>
                </c:pt>
                <c:pt idx="111">
                  <c:v>1873</c:v>
                </c:pt>
                <c:pt idx="112">
                  <c:v>1873</c:v>
                </c:pt>
                <c:pt idx="113">
                  <c:v>1931</c:v>
                </c:pt>
                <c:pt idx="114">
                  <c:v>1939</c:v>
                </c:pt>
                <c:pt idx="115">
                  <c:v>1954</c:v>
                </c:pt>
                <c:pt idx="116">
                  <c:v>2029</c:v>
                </c:pt>
                <c:pt idx="117">
                  <c:v>2052</c:v>
                </c:pt>
                <c:pt idx="118">
                  <c:v>2208</c:v>
                </c:pt>
                <c:pt idx="119">
                  <c:v>2224</c:v>
                </c:pt>
                <c:pt idx="120">
                  <c:v>2224</c:v>
                </c:pt>
                <c:pt idx="121">
                  <c:v>2240</c:v>
                </c:pt>
                <c:pt idx="122">
                  <c:v>2297</c:v>
                </c:pt>
                <c:pt idx="123">
                  <c:v>2475</c:v>
                </c:pt>
                <c:pt idx="124">
                  <c:v>2494</c:v>
                </c:pt>
                <c:pt idx="125">
                  <c:v>2560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2568</c:v>
                </c:pt>
                <c:pt idx="131">
                  <c:v>2574</c:v>
                </c:pt>
                <c:pt idx="132">
                  <c:v>2581</c:v>
                </c:pt>
                <c:pt idx="133">
                  <c:v>2581</c:v>
                </c:pt>
                <c:pt idx="134">
                  <c:v>2647</c:v>
                </c:pt>
                <c:pt idx="135">
                  <c:v>2658</c:v>
                </c:pt>
                <c:pt idx="136">
                  <c:v>2665</c:v>
                </c:pt>
                <c:pt idx="137">
                  <c:v>2665</c:v>
                </c:pt>
                <c:pt idx="138">
                  <c:v>2748</c:v>
                </c:pt>
                <c:pt idx="139">
                  <c:v>2753</c:v>
                </c:pt>
                <c:pt idx="140">
                  <c:v>2838</c:v>
                </c:pt>
                <c:pt idx="141">
                  <c:v>3087</c:v>
                </c:pt>
                <c:pt idx="142">
                  <c:v>3201</c:v>
                </c:pt>
                <c:pt idx="143">
                  <c:v>3369</c:v>
                </c:pt>
                <c:pt idx="144">
                  <c:v>3462</c:v>
                </c:pt>
                <c:pt idx="145">
                  <c:v>3551</c:v>
                </c:pt>
                <c:pt idx="146">
                  <c:v>3559</c:v>
                </c:pt>
                <c:pt idx="147">
                  <c:v>3559</c:v>
                </c:pt>
                <c:pt idx="148">
                  <c:v>3559</c:v>
                </c:pt>
                <c:pt idx="149">
                  <c:v>3572</c:v>
                </c:pt>
                <c:pt idx="150">
                  <c:v>3642</c:v>
                </c:pt>
                <c:pt idx="151">
                  <c:v>3715.5</c:v>
                </c:pt>
                <c:pt idx="152">
                  <c:v>3823</c:v>
                </c:pt>
                <c:pt idx="153">
                  <c:v>3904</c:v>
                </c:pt>
                <c:pt idx="154">
                  <c:v>3994</c:v>
                </c:pt>
                <c:pt idx="155">
                  <c:v>4004</c:v>
                </c:pt>
                <c:pt idx="156">
                  <c:v>4086</c:v>
                </c:pt>
                <c:pt idx="157">
                  <c:v>4247</c:v>
                </c:pt>
                <c:pt idx="158">
                  <c:v>4344</c:v>
                </c:pt>
                <c:pt idx="159">
                  <c:v>4344</c:v>
                </c:pt>
                <c:pt idx="160">
                  <c:v>4349</c:v>
                </c:pt>
                <c:pt idx="161">
                  <c:v>4442</c:v>
                </c:pt>
                <c:pt idx="162">
                  <c:v>4515</c:v>
                </c:pt>
                <c:pt idx="163">
                  <c:v>4521</c:v>
                </c:pt>
                <c:pt idx="164">
                  <c:v>4619</c:v>
                </c:pt>
                <c:pt idx="165">
                  <c:v>4700</c:v>
                </c:pt>
                <c:pt idx="166">
                  <c:v>4687</c:v>
                </c:pt>
                <c:pt idx="167">
                  <c:v>4874</c:v>
                </c:pt>
                <c:pt idx="168">
                  <c:v>4897</c:v>
                </c:pt>
                <c:pt idx="169">
                  <c:v>4874</c:v>
                </c:pt>
                <c:pt idx="170">
                  <c:v>4887</c:v>
                </c:pt>
                <c:pt idx="171">
                  <c:v>4897</c:v>
                </c:pt>
                <c:pt idx="172">
                  <c:v>4971</c:v>
                </c:pt>
                <c:pt idx="173">
                  <c:v>5053</c:v>
                </c:pt>
                <c:pt idx="174">
                  <c:v>5060</c:v>
                </c:pt>
              </c:numCache>
            </c:numRef>
          </c:xVal>
          <c:yVal>
            <c:numRef>
              <c:f>'Active 1'!$P$21:$P$988</c:f>
              <c:numCache>
                <c:formatCode>General</c:formatCode>
                <c:ptCount val="968"/>
                <c:pt idx="0">
                  <c:v>0.1040039031473758</c:v>
                </c:pt>
                <c:pt idx="1">
                  <c:v>0.10384974217806373</c:v>
                </c:pt>
                <c:pt idx="2">
                  <c:v>0.10374696819852235</c:v>
                </c:pt>
                <c:pt idx="3">
                  <c:v>0.10372983920193211</c:v>
                </c:pt>
                <c:pt idx="4">
                  <c:v>0.10107484473044639</c:v>
                </c:pt>
                <c:pt idx="5">
                  <c:v>9.9379074068013565E-2</c:v>
                </c:pt>
                <c:pt idx="6">
                  <c:v>9.7837464374892824E-2</c:v>
                </c:pt>
                <c:pt idx="7">
                  <c:v>7.9714985982428946E-2</c:v>
                </c:pt>
                <c:pt idx="8">
                  <c:v>6.9249169065798116E-2</c:v>
                </c:pt>
                <c:pt idx="9">
                  <c:v>6.6183078676146853E-2</c:v>
                </c:pt>
                <c:pt idx="10">
                  <c:v>6.5771982757981323E-2</c:v>
                </c:pt>
                <c:pt idx="11">
                  <c:v>6.5617821788669248E-2</c:v>
                </c:pt>
                <c:pt idx="12">
                  <c:v>6.5532176805718101E-2</c:v>
                </c:pt>
                <c:pt idx="13">
                  <c:v>6.4667162477911461E-2</c:v>
                </c:pt>
                <c:pt idx="14">
                  <c:v>6.453869500348472E-2</c:v>
                </c:pt>
                <c:pt idx="15">
                  <c:v>6.4367405037582426E-2</c:v>
                </c:pt>
                <c:pt idx="16">
                  <c:v>6.4264631058041033E-2</c:v>
                </c:pt>
                <c:pt idx="17">
                  <c:v>6.4247502061450815E-2</c:v>
                </c:pt>
                <c:pt idx="18">
                  <c:v>6.2877182334232368E-2</c:v>
                </c:pt>
                <c:pt idx="19">
                  <c:v>6.2825795344461671E-2</c:v>
                </c:pt>
                <c:pt idx="20">
                  <c:v>6.2723021364920292E-2</c:v>
                </c:pt>
                <c:pt idx="21">
                  <c:v>6.2603118388788681E-2</c:v>
                </c:pt>
                <c:pt idx="22">
                  <c:v>6.2551731399017985E-2</c:v>
                </c:pt>
                <c:pt idx="23">
                  <c:v>6.2448957419476606E-2</c:v>
                </c:pt>
                <c:pt idx="24">
                  <c:v>6.2431828422886373E-2</c:v>
                </c:pt>
                <c:pt idx="25">
                  <c:v>6.1575378593374849E-2</c:v>
                </c:pt>
                <c:pt idx="26">
                  <c:v>6.147260461383347E-2</c:v>
                </c:pt>
                <c:pt idx="27">
                  <c:v>6.1455475617243238E-2</c:v>
                </c:pt>
                <c:pt idx="28">
                  <c:v>6.1335572641111627E-2</c:v>
                </c:pt>
                <c:pt idx="29">
                  <c:v>6.1301314647931163E-2</c:v>
                </c:pt>
                <c:pt idx="30">
                  <c:v>6.1198540668389784E-2</c:v>
                </c:pt>
                <c:pt idx="31">
                  <c:v>6.1181411671799552E-2</c:v>
                </c:pt>
                <c:pt idx="32">
                  <c:v>6.1147153678619087E-2</c:v>
                </c:pt>
                <c:pt idx="33">
                  <c:v>6.0924476722946097E-2</c:v>
                </c:pt>
                <c:pt idx="34">
                  <c:v>6.0170800872975952E-2</c:v>
                </c:pt>
                <c:pt idx="35">
                  <c:v>5.6145486674271786E-2</c:v>
                </c:pt>
                <c:pt idx="36">
                  <c:v>4.3315868228189135E-2</c:v>
                </c:pt>
                <c:pt idx="37">
                  <c:v>4.3161707258877059E-2</c:v>
                </c:pt>
                <c:pt idx="38">
                  <c:v>4.2031193483921848E-2</c:v>
                </c:pt>
                <c:pt idx="39">
                  <c:v>4.0095616869225803E-2</c:v>
                </c:pt>
                <c:pt idx="40">
                  <c:v>3.7166558452296383E-2</c:v>
                </c:pt>
                <c:pt idx="41">
                  <c:v>3.2850051311558298E-2</c:v>
                </c:pt>
                <c:pt idx="42">
                  <c:v>2.7968287283342608E-2</c:v>
                </c:pt>
                <c:pt idx="43">
                  <c:v>2.7968287283342608E-2</c:v>
                </c:pt>
                <c:pt idx="44">
                  <c:v>2.3480490176702215E-2</c:v>
                </c:pt>
                <c:pt idx="45">
                  <c:v>2.2075912456303311E-2</c:v>
                </c:pt>
                <c:pt idx="46">
                  <c:v>1.9026951063242283E-2</c:v>
                </c:pt>
                <c:pt idx="47">
                  <c:v>1.9026951063242283E-2</c:v>
                </c:pt>
                <c:pt idx="48">
                  <c:v>1.9009822066652051E-2</c:v>
                </c:pt>
                <c:pt idx="49">
                  <c:v>1.9009822066652051E-2</c:v>
                </c:pt>
                <c:pt idx="50">
                  <c:v>1.888991909052044E-2</c:v>
                </c:pt>
                <c:pt idx="51">
                  <c:v>1.888991909052044E-2</c:v>
                </c:pt>
                <c:pt idx="52">
                  <c:v>1.888991909052044E-2</c:v>
                </c:pt>
                <c:pt idx="53">
                  <c:v>1.8872790093930208E-2</c:v>
                </c:pt>
                <c:pt idx="54">
                  <c:v>1.7485341370121539E-2</c:v>
                </c:pt>
                <c:pt idx="55">
                  <c:v>1.582382870086918E-2</c:v>
                </c:pt>
                <c:pt idx="56">
                  <c:v>1.2980415266890916E-2</c:v>
                </c:pt>
                <c:pt idx="57">
                  <c:v>1.2826254297578842E-2</c:v>
                </c:pt>
                <c:pt idx="58">
                  <c:v>1.008561484314196E-2</c:v>
                </c:pt>
                <c:pt idx="59">
                  <c:v>1.008561484314196E-2</c:v>
                </c:pt>
                <c:pt idx="60">
                  <c:v>9.6916479215666592E-3</c:v>
                </c:pt>
                <c:pt idx="61">
                  <c:v>8.3041991977579888E-3</c:v>
                </c:pt>
                <c:pt idx="62">
                  <c:v>8.2870702011677583E-3</c:v>
                </c:pt>
                <c:pt idx="63">
                  <c:v>8.2870702011677583E-3</c:v>
                </c:pt>
                <c:pt idx="64">
                  <c:v>8.2870702011677583E-3</c:v>
                </c:pt>
                <c:pt idx="65">
                  <c:v>8.2870702011677583E-3</c:v>
                </c:pt>
                <c:pt idx="66">
                  <c:v>7.1565564262125458E-3</c:v>
                </c:pt>
                <c:pt idx="67">
                  <c:v>6.6255575319153995E-3</c:v>
                </c:pt>
                <c:pt idx="68">
                  <c:v>6.6084285353251691E-3</c:v>
                </c:pt>
                <c:pt idx="69">
                  <c:v>3.987692057019902E-3</c:v>
                </c:pt>
                <c:pt idx="70">
                  <c:v>3.987692057019902E-3</c:v>
                </c:pt>
                <c:pt idx="71">
                  <c:v>3.9020470740687499E-3</c:v>
                </c:pt>
                <c:pt idx="72">
                  <c:v>3.8164020911175978E-3</c:v>
                </c:pt>
                <c:pt idx="73">
                  <c:v>3.782144097937137E-3</c:v>
                </c:pt>
                <c:pt idx="74">
                  <c:v>3.6964991149859849E-3</c:v>
                </c:pt>
                <c:pt idx="75">
                  <c:v>3.6879346166908689E-3</c:v>
                </c:pt>
                <c:pt idx="76">
                  <c:v>3.645112125215292E-3</c:v>
                </c:pt>
                <c:pt idx="77">
                  <c:v>3.4053061729520662E-3</c:v>
                </c:pt>
                <c:pt idx="78">
                  <c:v>2.4289533673089274E-3</c:v>
                </c:pt>
                <c:pt idx="79">
                  <c:v>2.2919213945870841E-3</c:v>
                </c:pt>
                <c:pt idx="80">
                  <c:v>-7.9129799165440773E-4</c:v>
                </c:pt>
                <c:pt idx="81">
                  <c:v>-3.5833244358619808E-3</c:v>
                </c:pt>
                <c:pt idx="82">
                  <c:v>-3.9944203540275107E-3</c:v>
                </c:pt>
                <c:pt idx="83">
                  <c:v>-4.1143233301591253E-3</c:v>
                </c:pt>
                <c:pt idx="84">
                  <c:v>-4.8508701835390348E-3</c:v>
                </c:pt>
                <c:pt idx="85">
                  <c:v>-5.1763211187534144E-3</c:v>
                </c:pt>
                <c:pt idx="86">
                  <c:v>-5.3818690778361829E-3</c:v>
                </c:pt>
                <c:pt idx="87">
                  <c:v>-5.5189010505580262E-3</c:v>
                </c:pt>
                <c:pt idx="88">
                  <c:v>-6.6494148255132404E-3</c:v>
                </c:pt>
                <c:pt idx="89">
                  <c:v>-6.6494148255132404E-3</c:v>
                </c:pt>
                <c:pt idx="90">
                  <c:v>-6.6494148255132404E-3</c:v>
                </c:pt>
                <c:pt idx="91">
                  <c:v>-6.6494148255132404E-3</c:v>
                </c:pt>
                <c:pt idx="92">
                  <c:v>-6.6494148255132404E-3</c:v>
                </c:pt>
                <c:pt idx="93">
                  <c:v>-6.6494148255132404E-3</c:v>
                </c:pt>
                <c:pt idx="94">
                  <c:v>-6.6494148255132404E-3</c:v>
                </c:pt>
                <c:pt idx="95">
                  <c:v>-6.6494148255132404E-3</c:v>
                </c:pt>
                <c:pt idx="96">
                  <c:v>-6.6494148255132404E-3</c:v>
                </c:pt>
                <c:pt idx="97">
                  <c:v>-6.6494148255132404E-3</c:v>
                </c:pt>
                <c:pt idx="98">
                  <c:v>-6.6494148255132404E-3</c:v>
                </c:pt>
                <c:pt idx="99">
                  <c:v>-6.6494148255132404E-3</c:v>
                </c:pt>
                <c:pt idx="100">
                  <c:v>-6.7864467982350837E-3</c:v>
                </c:pt>
                <c:pt idx="101">
                  <c:v>-6.7864467982350837E-3</c:v>
                </c:pt>
                <c:pt idx="102">
                  <c:v>-7.0433817470885417E-3</c:v>
                </c:pt>
                <c:pt idx="103">
                  <c:v>-7.3345746891224604E-3</c:v>
                </c:pt>
                <c:pt idx="104">
                  <c:v>-8.3280564913558279E-3</c:v>
                </c:pt>
                <c:pt idx="105">
                  <c:v>-8.6021204367995145E-3</c:v>
                </c:pt>
                <c:pt idx="106">
                  <c:v>-1.004095615037888E-2</c:v>
                </c:pt>
                <c:pt idx="107">
                  <c:v>-1.0177988123100723E-2</c:v>
                </c:pt>
                <c:pt idx="108">
                  <c:v>-1.0297891099232334E-2</c:v>
                </c:pt>
                <c:pt idx="109">
                  <c:v>-1.1651081829860545E-2</c:v>
                </c:pt>
                <c:pt idx="110">
                  <c:v>-1.2524660655962302E-2</c:v>
                </c:pt>
                <c:pt idx="111">
                  <c:v>-1.305565955025945E-2</c:v>
                </c:pt>
                <c:pt idx="112">
                  <c:v>-1.305565955025945E-2</c:v>
                </c:pt>
                <c:pt idx="113">
                  <c:v>-1.4049141352492817E-2</c:v>
                </c:pt>
                <c:pt idx="114">
                  <c:v>-1.4186173325214661E-2</c:v>
                </c:pt>
                <c:pt idx="115">
                  <c:v>-1.4443108274068115E-2</c:v>
                </c:pt>
                <c:pt idx="116">
                  <c:v>-1.5727783018335408E-2</c:v>
                </c:pt>
                <c:pt idx="117">
                  <c:v>-1.6121749939910706E-2</c:v>
                </c:pt>
                <c:pt idx="118">
                  <c:v>-1.8793873407986664E-2</c:v>
                </c:pt>
                <c:pt idx="119">
                  <c:v>-1.9067937353430351E-2</c:v>
                </c:pt>
                <c:pt idx="120">
                  <c:v>-1.9067937353430351E-2</c:v>
                </c:pt>
                <c:pt idx="121">
                  <c:v>-1.9342001298874038E-2</c:v>
                </c:pt>
                <c:pt idx="122">
                  <c:v>-2.031835410451718E-2</c:v>
                </c:pt>
                <c:pt idx="123">
                  <c:v>-2.3367315497578211E-2</c:v>
                </c:pt>
                <c:pt idx="124">
                  <c:v>-2.3692766432792587E-2</c:v>
                </c:pt>
                <c:pt idx="125">
                  <c:v>-2.4823280207747798E-2</c:v>
                </c:pt>
                <c:pt idx="126">
                  <c:v>-2.4926054187289184E-2</c:v>
                </c:pt>
                <c:pt idx="127">
                  <c:v>-2.4926054187289184E-2</c:v>
                </c:pt>
                <c:pt idx="128">
                  <c:v>-2.4926054187289184E-2</c:v>
                </c:pt>
                <c:pt idx="129">
                  <c:v>-2.4926054187289184E-2</c:v>
                </c:pt>
                <c:pt idx="130">
                  <c:v>-2.4960312180469648E-2</c:v>
                </c:pt>
                <c:pt idx="131">
                  <c:v>-2.5063086160011027E-2</c:v>
                </c:pt>
                <c:pt idx="132">
                  <c:v>-2.5182989136142645E-2</c:v>
                </c:pt>
                <c:pt idx="133">
                  <c:v>-2.5182989136142645E-2</c:v>
                </c:pt>
                <c:pt idx="134">
                  <c:v>-2.6313502911097856E-2</c:v>
                </c:pt>
                <c:pt idx="135">
                  <c:v>-2.6501921873590389E-2</c:v>
                </c:pt>
                <c:pt idx="136">
                  <c:v>-2.6621824849722007E-2</c:v>
                </c:pt>
                <c:pt idx="137">
                  <c:v>-2.6621824849722007E-2</c:v>
                </c:pt>
                <c:pt idx="138">
                  <c:v>-2.8043531566711136E-2</c:v>
                </c:pt>
                <c:pt idx="139">
                  <c:v>-2.812917654966229E-2</c:v>
                </c:pt>
                <c:pt idx="140">
                  <c:v>-2.9585141259831884E-2</c:v>
                </c:pt>
                <c:pt idx="141">
                  <c:v>-3.3850261410799276E-2</c:v>
                </c:pt>
                <c:pt idx="142">
                  <c:v>-3.5802967022085547E-2</c:v>
                </c:pt>
                <c:pt idx="143">
                  <c:v>-3.8680638449244284E-2</c:v>
                </c:pt>
                <c:pt idx="144">
                  <c:v>-4.0273635132135707E-2</c:v>
                </c:pt>
                <c:pt idx="145">
                  <c:v>-4.179811582866623E-2</c:v>
                </c:pt>
                <c:pt idx="146">
                  <c:v>-4.1935147801388073E-2</c:v>
                </c:pt>
                <c:pt idx="147">
                  <c:v>-4.1935147801388073E-2</c:v>
                </c:pt>
                <c:pt idx="148">
                  <c:v>-4.1935147801388073E-2</c:v>
                </c:pt>
                <c:pt idx="149">
                  <c:v>-4.2157824757061063E-2</c:v>
                </c:pt>
                <c:pt idx="150">
                  <c:v>-4.3356854518377203E-2</c:v>
                </c:pt>
                <c:pt idx="151">
                  <c:v>-4.4615835767759141E-2</c:v>
                </c:pt>
                <c:pt idx="152">
                  <c:v>-4.6457202901208916E-2</c:v>
                </c:pt>
                <c:pt idx="153">
                  <c:v>-4.7844651625017595E-2</c:v>
                </c:pt>
                <c:pt idx="154">
                  <c:v>-4.9386261318138336E-2</c:v>
                </c:pt>
                <c:pt idx="155">
                  <c:v>-4.9557551284040643E-2</c:v>
                </c:pt>
                <c:pt idx="156">
                  <c:v>-5.0962129004439541E-2</c:v>
                </c:pt>
                <c:pt idx="157">
                  <c:v>-5.3719897455466653E-2</c:v>
                </c:pt>
                <c:pt idx="158">
                  <c:v>-5.5381410124719019E-2</c:v>
                </c:pt>
                <c:pt idx="159">
                  <c:v>-5.5381410124719019E-2</c:v>
                </c:pt>
                <c:pt idx="160">
                  <c:v>-5.5467055107670166E-2</c:v>
                </c:pt>
                <c:pt idx="161">
                  <c:v>-5.7060051790561603E-2</c:v>
                </c:pt>
                <c:pt idx="162">
                  <c:v>-5.8310468541648425E-2</c:v>
                </c:pt>
                <c:pt idx="163">
                  <c:v>-5.8413242521189818E-2</c:v>
                </c:pt>
                <c:pt idx="164">
                  <c:v>-6.0091884187032402E-2</c:v>
                </c:pt>
                <c:pt idx="165">
                  <c:v>-6.1479332910841067E-2</c:v>
                </c:pt>
                <c:pt idx="166">
                  <c:v>-6.1256655955168077E-2</c:v>
                </c:pt>
                <c:pt idx="167">
                  <c:v>-6.4459778317541183E-2</c:v>
                </c:pt>
                <c:pt idx="168">
                  <c:v>-6.4853745239116481E-2</c:v>
                </c:pt>
                <c:pt idx="169">
                  <c:v>-6.4459778317541183E-2</c:v>
                </c:pt>
                <c:pt idx="170">
                  <c:v>-6.4682455273214173E-2</c:v>
                </c:pt>
                <c:pt idx="171">
                  <c:v>-6.4853745239116481E-2</c:v>
                </c:pt>
                <c:pt idx="172">
                  <c:v>-6.6121290986793535E-2</c:v>
                </c:pt>
                <c:pt idx="173">
                  <c:v>-6.7525868707192432E-2</c:v>
                </c:pt>
                <c:pt idx="174">
                  <c:v>-6.7645771683324057E-2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9B-46B6-B971-F1B9EEED5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738016"/>
        <c:axId val="1"/>
      </c:scatterChart>
      <c:valAx>
        <c:axId val="67473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62225475841873"/>
              <c:y val="0.83642234535497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2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316251830161056E-2"/>
              <c:y val="0.36728492271799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38016"/>
        <c:crosses val="autoZero"/>
        <c:crossBetween val="midCat"/>
        <c:maj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606149341142019"/>
          <c:y val="0.91975600272188196"/>
          <c:w val="0.23279648609077597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And - O-C Diagr.</a:t>
            </a:r>
          </a:p>
        </c:rich>
      </c:tx>
      <c:layout>
        <c:manualLayout>
          <c:xMode val="edge"/>
          <c:yMode val="edge"/>
          <c:x val="0.38563080641312797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9862715547331"/>
          <c:y val="0.14860681114551083"/>
          <c:w val="0.82551378751158955"/>
          <c:h val="0.625386996904024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(2)'!$H$21:$H$989</c:f>
              <c:numCache>
                <c:formatCode>General</c:formatCode>
                <c:ptCount val="969"/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A5-4665-A708-0CB19C6D283E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3">
                    <c:v>0</c:v>
                  </c:pt>
                  <c:pt idx="5">
                    <c:v>5.0000000000000001E-3</c:v>
                  </c:pt>
                  <c:pt idx="8">
                    <c:v>2E-3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(2)'!$I$21:$I$989</c:f>
              <c:numCache>
                <c:formatCode>General</c:formatCode>
                <c:ptCount val="969"/>
                <c:pt idx="0">
                  <c:v>1.1081999997259118E-2</c:v>
                </c:pt>
                <c:pt idx="1">
                  <c:v>-5.371999999624677E-3</c:v>
                </c:pt>
                <c:pt idx="2">
                  <c:v>-2.3720000026514754E-3</c:v>
                </c:pt>
                <c:pt idx="12">
                  <c:v>4.571999998006504E-3</c:v>
                </c:pt>
                <c:pt idx="16">
                  <c:v>-3.6980000004405156E-3</c:v>
                </c:pt>
                <c:pt idx="18">
                  <c:v>3.3019999973475933E-3</c:v>
                </c:pt>
                <c:pt idx="19">
                  <c:v>1.2179999976069666E-3</c:v>
                </c:pt>
                <c:pt idx="20">
                  <c:v>-8.776000002399087E-3</c:v>
                </c:pt>
                <c:pt idx="23">
                  <c:v>4.288000003725756E-3</c:v>
                </c:pt>
                <c:pt idx="25">
                  <c:v>-5.8516999997664243E-2</c:v>
                </c:pt>
                <c:pt idx="27">
                  <c:v>-1.2879999994765967E-3</c:v>
                </c:pt>
                <c:pt idx="29">
                  <c:v>-1.7917999997735023E-2</c:v>
                </c:pt>
                <c:pt idx="30">
                  <c:v>-4.6560000046156347E-3</c:v>
                </c:pt>
                <c:pt idx="31">
                  <c:v>7.9259999984060414E-3</c:v>
                </c:pt>
                <c:pt idx="32">
                  <c:v>-1.4355999999679625E-2</c:v>
                </c:pt>
                <c:pt idx="33">
                  <c:v>-1.6349999998055864E-2</c:v>
                </c:pt>
                <c:pt idx="34">
                  <c:v>-2.1542000002227724E-2</c:v>
                </c:pt>
                <c:pt idx="49">
                  <c:v>-1.9427999999606982E-2</c:v>
                </c:pt>
                <c:pt idx="51">
                  <c:v>-1.6477999997732695E-2</c:v>
                </c:pt>
                <c:pt idx="52">
                  <c:v>-3.0862000006891321E-2</c:v>
                </c:pt>
                <c:pt idx="53">
                  <c:v>-9.6340000018244609E-3</c:v>
                </c:pt>
                <c:pt idx="54">
                  <c:v>1.3892000002670102E-2</c:v>
                </c:pt>
                <c:pt idx="55">
                  <c:v>-3.0101999996986706E-2</c:v>
                </c:pt>
                <c:pt idx="56">
                  <c:v>-1.910199999838369E-2</c:v>
                </c:pt>
                <c:pt idx="57">
                  <c:v>-2.5993999995989725E-2</c:v>
                </c:pt>
                <c:pt idx="59">
                  <c:v>4.2040000043925829E-3</c:v>
                </c:pt>
                <c:pt idx="60">
                  <c:v>-4.2845999996643513E-2</c:v>
                </c:pt>
                <c:pt idx="61">
                  <c:v>-5.9647999994922429E-2</c:v>
                </c:pt>
                <c:pt idx="62">
                  <c:v>-2.4391999999352265E-2</c:v>
                </c:pt>
                <c:pt idx="63">
                  <c:v>-4.5776000006299E-2</c:v>
                </c:pt>
                <c:pt idx="64">
                  <c:v>-2.4776000005658716E-2</c:v>
                </c:pt>
                <c:pt idx="65">
                  <c:v>-1.7160000003059395E-2</c:v>
                </c:pt>
                <c:pt idx="66">
                  <c:v>-1.0278000001562759E-2</c:v>
                </c:pt>
                <c:pt idx="74">
                  <c:v>-1.022200000443263E-2</c:v>
                </c:pt>
                <c:pt idx="75">
                  <c:v>-3.4738000002107583E-2</c:v>
                </c:pt>
                <c:pt idx="76">
                  <c:v>-2.4973999999929219E-2</c:v>
                </c:pt>
                <c:pt idx="79">
                  <c:v>-1.9874000005074777E-2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A5-4665-A708-0CB19C6D283E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</c:numCache>
              </c:numRef>
            </c:plus>
            <c:minus>
              <c:numRef>
                <c:f>'A (2)'!$D$21:$D$42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(2)'!$J$21:$J$989</c:f>
              <c:numCache>
                <c:formatCode>General</c:formatCode>
                <c:ptCount val="969"/>
                <c:pt idx="28">
                  <c:v>2.9402000000118278E-2</c:v>
                </c:pt>
                <c:pt idx="35">
                  <c:v>-6.6259999948670156E-3</c:v>
                </c:pt>
                <c:pt idx="36">
                  <c:v>-6.6259999948670156E-3</c:v>
                </c:pt>
                <c:pt idx="37">
                  <c:v>-6.6259999948670156E-3</c:v>
                </c:pt>
                <c:pt idx="38">
                  <c:v>-4.625999994459562E-3</c:v>
                </c:pt>
                <c:pt idx="39">
                  <c:v>-4.625999994459562E-3</c:v>
                </c:pt>
                <c:pt idx="40">
                  <c:v>-4.625999994459562E-3</c:v>
                </c:pt>
                <c:pt idx="41">
                  <c:v>-3.625999997893814E-3</c:v>
                </c:pt>
                <c:pt idx="42">
                  <c:v>-3.625999997893814E-3</c:v>
                </c:pt>
                <c:pt idx="43">
                  <c:v>-6.2600000092061237E-4</c:v>
                </c:pt>
                <c:pt idx="44">
                  <c:v>2.3740000033285469E-3</c:v>
                </c:pt>
                <c:pt idx="45">
                  <c:v>4.3740000037360005E-3</c:v>
                </c:pt>
                <c:pt idx="46">
                  <c:v>7.3740000007092021E-3</c:v>
                </c:pt>
                <c:pt idx="48">
                  <c:v>4.1819999969447963E-3</c:v>
                </c:pt>
                <c:pt idx="67">
                  <c:v>-3.0484000002616085E-2</c:v>
                </c:pt>
                <c:pt idx="68">
                  <c:v>-2.9483999998774379E-2</c:v>
                </c:pt>
                <c:pt idx="69">
                  <c:v>-1.5484000003198162E-2</c:v>
                </c:pt>
                <c:pt idx="70">
                  <c:v>-1.3484000002790708E-2</c:v>
                </c:pt>
                <c:pt idx="72">
                  <c:v>-2.3093999996490311E-2</c:v>
                </c:pt>
                <c:pt idx="73">
                  <c:v>-1.9093999995675404E-2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A5-4665-A708-0CB19C6D283E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(2)'!$K$21:$K$989</c:f>
              <c:numCache>
                <c:formatCode>General</c:formatCode>
                <c:ptCount val="969"/>
                <c:pt idx="6">
                  <c:v>-7.5920000017504208E-3</c:v>
                </c:pt>
                <c:pt idx="9">
                  <c:v>-3.1380000000353903E-3</c:v>
                </c:pt>
                <c:pt idx="10">
                  <c:v>-2.621999999973923E-3</c:v>
                </c:pt>
                <c:pt idx="11">
                  <c:v>5.411999998614192E-3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A5-4665-A708-0CB19C6D283E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VS Bull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(2)'!$L$21:$L$989</c:f>
              <c:numCache>
                <c:formatCode>General</c:formatCode>
                <c:ptCount val="969"/>
                <c:pt idx="71">
                  <c:v>-2.0676000000094064E-2</c:v>
                </c:pt>
                <c:pt idx="77">
                  <c:v>-2.600600022560684E-2</c:v>
                </c:pt>
                <c:pt idx="78">
                  <c:v>-1.7987999999604654E-2</c:v>
                </c:pt>
                <c:pt idx="80">
                  <c:v>-8.0659999948693439E-3</c:v>
                </c:pt>
                <c:pt idx="81">
                  <c:v>-2.2828000001027249E-2</c:v>
                </c:pt>
                <c:pt idx="82">
                  <c:v>-2.8097000002162531E-2</c:v>
                </c:pt>
                <c:pt idx="83">
                  <c:v>-2.6502000000618864E-2</c:v>
                </c:pt>
                <c:pt idx="84">
                  <c:v>-2.9395999998087063E-2</c:v>
                </c:pt>
                <c:pt idx="85">
                  <c:v>-3.1955999991623685E-2</c:v>
                </c:pt>
                <c:pt idx="86">
                  <c:v>-4.5377999995253049E-2</c:v>
                </c:pt>
                <c:pt idx="87">
                  <c:v>-4.985599999781698E-2</c:v>
                </c:pt>
                <c:pt idx="88">
                  <c:v>-4.985599999781698E-2</c:v>
                </c:pt>
                <c:pt idx="89">
                  <c:v>-4.9725999997463077E-2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A5-4665-A708-0CB19C6D283E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A5-4665-A708-0CB19C6D283E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(2)'!$N$21:$N$989</c:f>
              <c:numCache>
                <c:formatCode>General</c:formatCode>
                <c:ptCount val="969"/>
                <c:pt idx="3">
                  <c:v>1.720000000204891E-4</c:v>
                </c:pt>
                <c:pt idx="5">
                  <c:v>4.8259999966830947E-3</c:v>
                </c:pt>
                <c:pt idx="7">
                  <c:v>-1.5920000005280599E-3</c:v>
                </c:pt>
                <c:pt idx="8">
                  <c:v>-2.5059999999939464E-2</c:v>
                </c:pt>
                <c:pt idx="13">
                  <c:v>4.571999998006504E-3</c:v>
                </c:pt>
                <c:pt idx="14">
                  <c:v>1.7700000025797635E-3</c:v>
                </c:pt>
                <c:pt idx="15">
                  <c:v>-9.6980000016628765E-3</c:v>
                </c:pt>
                <c:pt idx="17">
                  <c:v>-2.69799999659881E-3</c:v>
                </c:pt>
                <c:pt idx="21">
                  <c:v>7.0279999999911524E-3</c:v>
                </c:pt>
                <c:pt idx="22">
                  <c:v>-4.1841999998723622E-2</c:v>
                </c:pt>
                <c:pt idx="24">
                  <c:v>-1.3259999999718275E-2</c:v>
                </c:pt>
                <c:pt idx="26">
                  <c:v>-8.4520000018528663E-3</c:v>
                </c:pt>
                <c:pt idx="47">
                  <c:v>2.1819999965373427E-3</c:v>
                </c:pt>
                <c:pt idx="50">
                  <c:v>-2.1585999995295424E-2</c:v>
                </c:pt>
                <c:pt idx="58">
                  <c:v>-2.318599999853177E-2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A5-4665-A708-0CB19C6D283E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Prim.Fit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(2)'!$O$21:$O$989</c:f>
              <c:numCache>
                <c:formatCode>General</c:formatCode>
                <c:ptCount val="969"/>
                <c:pt idx="75">
                  <c:v>3.6079300969802108E-3</c:v>
                </c:pt>
                <c:pt idx="76">
                  <c:v>-1.1988939626635109E-3</c:v>
                </c:pt>
                <c:pt idx="77">
                  <c:v>-8.2826346821384955E-3</c:v>
                </c:pt>
                <c:pt idx="78">
                  <c:v>-1.2203991151847865E-2</c:v>
                </c:pt>
                <c:pt idx="79">
                  <c:v>-1.5956687128236391E-2</c:v>
                </c:pt>
                <c:pt idx="80">
                  <c:v>-1.629400811487805E-2</c:v>
                </c:pt>
                <c:pt idx="81">
                  <c:v>-1.9793713351285325E-2</c:v>
                </c:pt>
                <c:pt idx="82">
                  <c:v>-2.2892849916055641E-2</c:v>
                </c:pt>
                <c:pt idx="83">
                  <c:v>-2.742560067405303E-2</c:v>
                </c:pt>
                <c:pt idx="84">
                  <c:v>-3.0840975663799897E-2</c:v>
                </c:pt>
                <c:pt idx="85">
                  <c:v>-3.4635836763518613E-2</c:v>
                </c:pt>
                <c:pt idx="86">
                  <c:v>-4.5303612966061307E-2</c:v>
                </c:pt>
                <c:pt idx="87">
                  <c:v>-4.9393629929091493E-2</c:v>
                </c:pt>
                <c:pt idx="88">
                  <c:v>-4.9393629929091493E-2</c:v>
                </c:pt>
                <c:pt idx="89">
                  <c:v>-4.9604455545742526E-2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A5-4665-A708-0CB19C6D2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821904"/>
        <c:axId val="1"/>
      </c:scatterChart>
      <c:valAx>
        <c:axId val="634821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92699409641241"/>
              <c:y val="0.83591331269349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0.3684210526315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8219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22302783999507"/>
          <c:y val="0.91950464396284826"/>
          <c:w val="0.75659885622801548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And - O-C Diagr.</a:t>
            </a:r>
          </a:p>
        </c:rich>
      </c:tx>
      <c:layout>
        <c:manualLayout>
          <c:xMode val="edge"/>
          <c:yMode val="edge"/>
          <c:x val="0.38653001464128844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746705710103"/>
          <c:y val="0.14814859468012961"/>
          <c:w val="0.82576866764275259"/>
          <c:h val="0.626545098334714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(2)'!$H$21:$H$989</c:f>
              <c:numCache>
                <c:formatCode>General</c:formatCode>
                <c:ptCount val="969"/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5-4685-BA07-BC23589082FD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3">
                    <c:v>0</c:v>
                  </c:pt>
                  <c:pt idx="5">
                    <c:v>5.0000000000000001E-3</c:v>
                  </c:pt>
                  <c:pt idx="8">
                    <c:v>2E-3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(2)'!$I$21:$I$989</c:f>
              <c:numCache>
                <c:formatCode>General</c:formatCode>
                <c:ptCount val="969"/>
                <c:pt idx="0">
                  <c:v>1.1081999997259118E-2</c:v>
                </c:pt>
                <c:pt idx="1">
                  <c:v>-5.371999999624677E-3</c:v>
                </c:pt>
                <c:pt idx="2">
                  <c:v>-2.3720000026514754E-3</c:v>
                </c:pt>
                <c:pt idx="12">
                  <c:v>4.571999998006504E-3</c:v>
                </c:pt>
                <c:pt idx="16">
                  <c:v>-3.6980000004405156E-3</c:v>
                </c:pt>
                <c:pt idx="18">
                  <c:v>3.3019999973475933E-3</c:v>
                </c:pt>
                <c:pt idx="19">
                  <c:v>1.2179999976069666E-3</c:v>
                </c:pt>
                <c:pt idx="20">
                  <c:v>-8.776000002399087E-3</c:v>
                </c:pt>
                <c:pt idx="23">
                  <c:v>4.288000003725756E-3</c:v>
                </c:pt>
                <c:pt idx="25">
                  <c:v>-5.8516999997664243E-2</c:v>
                </c:pt>
                <c:pt idx="27">
                  <c:v>-1.2879999994765967E-3</c:v>
                </c:pt>
                <c:pt idx="29">
                  <c:v>-1.7917999997735023E-2</c:v>
                </c:pt>
                <c:pt idx="30">
                  <c:v>-4.6560000046156347E-3</c:v>
                </c:pt>
                <c:pt idx="31">
                  <c:v>7.9259999984060414E-3</c:v>
                </c:pt>
                <c:pt idx="32">
                  <c:v>-1.4355999999679625E-2</c:v>
                </c:pt>
                <c:pt idx="33">
                  <c:v>-1.6349999998055864E-2</c:v>
                </c:pt>
                <c:pt idx="34">
                  <c:v>-2.1542000002227724E-2</c:v>
                </c:pt>
                <c:pt idx="49">
                  <c:v>-1.9427999999606982E-2</c:v>
                </c:pt>
                <c:pt idx="51">
                  <c:v>-1.6477999997732695E-2</c:v>
                </c:pt>
                <c:pt idx="52">
                  <c:v>-3.0862000006891321E-2</c:v>
                </c:pt>
                <c:pt idx="53">
                  <c:v>-9.6340000018244609E-3</c:v>
                </c:pt>
                <c:pt idx="54">
                  <c:v>1.3892000002670102E-2</c:v>
                </c:pt>
                <c:pt idx="55">
                  <c:v>-3.0101999996986706E-2</c:v>
                </c:pt>
                <c:pt idx="56">
                  <c:v>-1.910199999838369E-2</c:v>
                </c:pt>
                <c:pt idx="57">
                  <c:v>-2.5993999995989725E-2</c:v>
                </c:pt>
                <c:pt idx="59">
                  <c:v>4.2040000043925829E-3</c:v>
                </c:pt>
                <c:pt idx="60">
                  <c:v>-4.2845999996643513E-2</c:v>
                </c:pt>
                <c:pt idx="61">
                  <c:v>-5.9647999994922429E-2</c:v>
                </c:pt>
                <c:pt idx="62">
                  <c:v>-2.4391999999352265E-2</c:v>
                </c:pt>
                <c:pt idx="63">
                  <c:v>-4.5776000006299E-2</c:v>
                </c:pt>
                <c:pt idx="64">
                  <c:v>-2.4776000005658716E-2</c:v>
                </c:pt>
                <c:pt idx="65">
                  <c:v>-1.7160000003059395E-2</c:v>
                </c:pt>
                <c:pt idx="66">
                  <c:v>-1.0278000001562759E-2</c:v>
                </c:pt>
                <c:pt idx="74">
                  <c:v>-1.022200000443263E-2</c:v>
                </c:pt>
                <c:pt idx="75">
                  <c:v>-3.4738000002107583E-2</c:v>
                </c:pt>
                <c:pt idx="76">
                  <c:v>-2.4973999999929219E-2</c:v>
                </c:pt>
                <c:pt idx="79">
                  <c:v>-1.9874000005074777E-2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75-4685-BA07-BC23589082FD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</c:numCache>
              </c:numRef>
            </c:plus>
            <c:minus>
              <c:numRef>
                <c:f>'A (2)'!$D$21:$D$42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(2)'!$J$21:$J$989</c:f>
              <c:numCache>
                <c:formatCode>General</c:formatCode>
                <c:ptCount val="969"/>
                <c:pt idx="28">
                  <c:v>2.9402000000118278E-2</c:v>
                </c:pt>
                <c:pt idx="35">
                  <c:v>-6.6259999948670156E-3</c:v>
                </c:pt>
                <c:pt idx="36">
                  <c:v>-6.6259999948670156E-3</c:v>
                </c:pt>
                <c:pt idx="37">
                  <c:v>-6.6259999948670156E-3</c:v>
                </c:pt>
                <c:pt idx="38">
                  <c:v>-4.625999994459562E-3</c:v>
                </c:pt>
                <c:pt idx="39">
                  <c:v>-4.625999994459562E-3</c:v>
                </c:pt>
                <c:pt idx="40">
                  <c:v>-4.625999994459562E-3</c:v>
                </c:pt>
                <c:pt idx="41">
                  <c:v>-3.625999997893814E-3</c:v>
                </c:pt>
                <c:pt idx="42">
                  <c:v>-3.625999997893814E-3</c:v>
                </c:pt>
                <c:pt idx="43">
                  <c:v>-6.2600000092061237E-4</c:v>
                </c:pt>
                <c:pt idx="44">
                  <c:v>2.3740000033285469E-3</c:v>
                </c:pt>
                <c:pt idx="45">
                  <c:v>4.3740000037360005E-3</c:v>
                </c:pt>
                <c:pt idx="46">
                  <c:v>7.3740000007092021E-3</c:v>
                </c:pt>
                <c:pt idx="48">
                  <c:v>4.1819999969447963E-3</c:v>
                </c:pt>
                <c:pt idx="67">
                  <c:v>-3.0484000002616085E-2</c:v>
                </c:pt>
                <c:pt idx="68">
                  <c:v>-2.9483999998774379E-2</c:v>
                </c:pt>
                <c:pt idx="69">
                  <c:v>-1.5484000003198162E-2</c:v>
                </c:pt>
                <c:pt idx="70">
                  <c:v>-1.3484000002790708E-2</c:v>
                </c:pt>
                <c:pt idx="72">
                  <c:v>-2.3093999996490311E-2</c:v>
                </c:pt>
                <c:pt idx="73">
                  <c:v>-1.9093999995675404E-2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75-4685-BA07-BC23589082FD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(2)'!$K$21:$K$989</c:f>
              <c:numCache>
                <c:formatCode>General</c:formatCode>
                <c:ptCount val="969"/>
                <c:pt idx="6">
                  <c:v>-7.5920000017504208E-3</c:v>
                </c:pt>
                <c:pt idx="9">
                  <c:v>-3.1380000000353903E-3</c:v>
                </c:pt>
                <c:pt idx="10">
                  <c:v>-2.621999999973923E-3</c:v>
                </c:pt>
                <c:pt idx="11">
                  <c:v>5.411999998614192E-3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75-4685-BA07-BC23589082FD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VS Bull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(2)'!$L$21:$L$989</c:f>
              <c:numCache>
                <c:formatCode>General</c:formatCode>
                <c:ptCount val="969"/>
                <c:pt idx="71">
                  <c:v>-2.0676000000094064E-2</c:v>
                </c:pt>
                <c:pt idx="77">
                  <c:v>-2.600600022560684E-2</c:v>
                </c:pt>
                <c:pt idx="78">
                  <c:v>-1.7987999999604654E-2</c:v>
                </c:pt>
                <c:pt idx="80">
                  <c:v>-8.0659999948693439E-3</c:v>
                </c:pt>
                <c:pt idx="81">
                  <c:v>-2.2828000001027249E-2</c:v>
                </c:pt>
                <c:pt idx="82">
                  <c:v>-2.8097000002162531E-2</c:v>
                </c:pt>
                <c:pt idx="83">
                  <c:v>-2.6502000000618864E-2</c:v>
                </c:pt>
                <c:pt idx="84">
                  <c:v>-2.9395999998087063E-2</c:v>
                </c:pt>
                <c:pt idx="85">
                  <c:v>-3.1955999991623685E-2</c:v>
                </c:pt>
                <c:pt idx="86">
                  <c:v>-4.5377999995253049E-2</c:v>
                </c:pt>
                <c:pt idx="87">
                  <c:v>-4.985599999781698E-2</c:v>
                </c:pt>
                <c:pt idx="88">
                  <c:v>-4.985599999781698E-2</c:v>
                </c:pt>
                <c:pt idx="89">
                  <c:v>-4.9725999997463077E-2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75-4685-BA07-BC23589082FD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75-4685-BA07-BC23589082FD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plus>
            <c:minus>
              <c:numRef>
                <c:f>'A (2)'!$D$21:$D$89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9">
                    <c:v>2E-3</c:v>
                  </c:pt>
                  <c:pt idx="65">
                    <c:v>0.02</c:v>
                  </c:pt>
                  <c:pt idx="6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(2)'!$N$21:$N$989</c:f>
              <c:numCache>
                <c:formatCode>General</c:formatCode>
                <c:ptCount val="969"/>
                <c:pt idx="3">
                  <c:v>1.720000000204891E-4</c:v>
                </c:pt>
                <c:pt idx="5">
                  <c:v>4.8259999966830947E-3</c:v>
                </c:pt>
                <c:pt idx="7">
                  <c:v>-1.5920000005280599E-3</c:v>
                </c:pt>
                <c:pt idx="8">
                  <c:v>-2.5059999999939464E-2</c:v>
                </c:pt>
                <c:pt idx="13">
                  <c:v>4.571999998006504E-3</c:v>
                </c:pt>
                <c:pt idx="14">
                  <c:v>1.7700000025797635E-3</c:v>
                </c:pt>
                <c:pt idx="15">
                  <c:v>-9.6980000016628765E-3</c:v>
                </c:pt>
                <c:pt idx="17">
                  <c:v>-2.69799999659881E-3</c:v>
                </c:pt>
                <c:pt idx="21">
                  <c:v>7.0279999999911524E-3</c:v>
                </c:pt>
                <c:pt idx="22">
                  <c:v>-4.1841999998723622E-2</c:v>
                </c:pt>
                <c:pt idx="24">
                  <c:v>-1.3259999999718275E-2</c:v>
                </c:pt>
                <c:pt idx="26">
                  <c:v>-8.4520000018528663E-3</c:v>
                </c:pt>
                <c:pt idx="47">
                  <c:v>2.1819999965373427E-3</c:v>
                </c:pt>
                <c:pt idx="50">
                  <c:v>-2.1585999995295424E-2</c:v>
                </c:pt>
                <c:pt idx="58">
                  <c:v>-2.318599999853177E-2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75-4685-BA07-BC23589082FD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Prim.Fit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(2)'!$O$21:$O$989</c:f>
              <c:numCache>
                <c:formatCode>General</c:formatCode>
                <c:ptCount val="969"/>
                <c:pt idx="75">
                  <c:v>3.6079300969802108E-3</c:v>
                </c:pt>
                <c:pt idx="76">
                  <c:v>-1.1988939626635109E-3</c:v>
                </c:pt>
                <c:pt idx="77">
                  <c:v>-8.2826346821384955E-3</c:v>
                </c:pt>
                <c:pt idx="78">
                  <c:v>-1.2203991151847865E-2</c:v>
                </c:pt>
                <c:pt idx="79">
                  <c:v>-1.5956687128236391E-2</c:v>
                </c:pt>
                <c:pt idx="80">
                  <c:v>-1.629400811487805E-2</c:v>
                </c:pt>
                <c:pt idx="81">
                  <c:v>-1.9793713351285325E-2</c:v>
                </c:pt>
                <c:pt idx="82">
                  <c:v>-2.2892849916055641E-2</c:v>
                </c:pt>
                <c:pt idx="83">
                  <c:v>-2.742560067405303E-2</c:v>
                </c:pt>
                <c:pt idx="84">
                  <c:v>-3.0840975663799897E-2</c:v>
                </c:pt>
                <c:pt idx="85">
                  <c:v>-3.4635836763518613E-2</c:v>
                </c:pt>
                <c:pt idx="86">
                  <c:v>-4.5303612966061307E-2</c:v>
                </c:pt>
                <c:pt idx="87">
                  <c:v>-4.9393629929091493E-2</c:v>
                </c:pt>
                <c:pt idx="88">
                  <c:v>-4.9393629929091493E-2</c:v>
                </c:pt>
                <c:pt idx="89">
                  <c:v>-4.9604455545742526E-2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75-4685-BA07-BC23589082FD}"/>
            </c:ext>
          </c:extLst>
        </c:ser>
        <c:ser>
          <c:idx val="8"/>
          <c:order val="8"/>
          <c:tx>
            <c:strRef>
              <c:f>'A (2)'!$P$20</c:f>
              <c:strCache>
                <c:ptCount val="1"/>
                <c:pt idx="0">
                  <c:v>Sec.Fit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(2)'!$F$21:$F$989</c:f>
              <c:numCache>
                <c:formatCode>General</c:formatCode>
                <c:ptCount val="969"/>
                <c:pt idx="0">
                  <c:v>-1343</c:v>
                </c:pt>
                <c:pt idx="1">
                  <c:v>-522</c:v>
                </c:pt>
                <c:pt idx="2">
                  <c:v>-522</c:v>
                </c:pt>
                <c:pt idx="3">
                  <c:v>-178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90</c:v>
                </c:pt>
                <c:pt idx="9">
                  <c:v>187</c:v>
                </c:pt>
                <c:pt idx="10">
                  <c:v>353</c:v>
                </c:pt>
                <c:pt idx="11">
                  <c:v>362</c:v>
                </c:pt>
                <c:pt idx="12">
                  <c:v>522</c:v>
                </c:pt>
                <c:pt idx="13">
                  <c:v>522</c:v>
                </c:pt>
                <c:pt idx="14">
                  <c:v>545</c:v>
                </c:pt>
                <c:pt idx="15">
                  <c:v>627</c:v>
                </c:pt>
                <c:pt idx="16">
                  <c:v>627</c:v>
                </c:pt>
                <c:pt idx="17">
                  <c:v>627</c:v>
                </c:pt>
                <c:pt idx="18">
                  <c:v>627</c:v>
                </c:pt>
                <c:pt idx="19">
                  <c:v>693</c:v>
                </c:pt>
                <c:pt idx="20">
                  <c:v>724</c:v>
                </c:pt>
                <c:pt idx="21">
                  <c:v>878</c:v>
                </c:pt>
                <c:pt idx="22">
                  <c:v>883</c:v>
                </c:pt>
                <c:pt idx="23">
                  <c:v>888</c:v>
                </c:pt>
                <c:pt idx="24">
                  <c:v>890</c:v>
                </c:pt>
                <c:pt idx="25">
                  <c:v>895.5</c:v>
                </c:pt>
                <c:pt idx="26">
                  <c:v>898</c:v>
                </c:pt>
                <c:pt idx="27">
                  <c:v>912</c:v>
                </c:pt>
                <c:pt idx="28">
                  <c:v>977</c:v>
                </c:pt>
                <c:pt idx="29">
                  <c:v>1157</c:v>
                </c:pt>
                <c:pt idx="30">
                  <c:v>1344</c:v>
                </c:pt>
                <c:pt idx="31">
                  <c:v>1351</c:v>
                </c:pt>
                <c:pt idx="32">
                  <c:v>1394</c:v>
                </c:pt>
                <c:pt idx="33">
                  <c:v>1425</c:v>
                </c:pt>
                <c:pt idx="34">
                  <c:v>1433</c:v>
                </c:pt>
                <c:pt idx="35">
                  <c:v>1499</c:v>
                </c:pt>
                <c:pt idx="36">
                  <c:v>1499</c:v>
                </c:pt>
                <c:pt idx="37">
                  <c:v>1499</c:v>
                </c:pt>
                <c:pt idx="38">
                  <c:v>1499</c:v>
                </c:pt>
                <c:pt idx="39">
                  <c:v>1499</c:v>
                </c:pt>
                <c:pt idx="40">
                  <c:v>1499</c:v>
                </c:pt>
                <c:pt idx="41">
                  <c:v>1499</c:v>
                </c:pt>
                <c:pt idx="42">
                  <c:v>1499</c:v>
                </c:pt>
                <c:pt idx="43">
                  <c:v>1499</c:v>
                </c:pt>
                <c:pt idx="44">
                  <c:v>1499</c:v>
                </c:pt>
                <c:pt idx="45">
                  <c:v>1499</c:v>
                </c:pt>
                <c:pt idx="46">
                  <c:v>1499</c:v>
                </c:pt>
                <c:pt idx="47">
                  <c:v>1507</c:v>
                </c:pt>
                <c:pt idx="48">
                  <c:v>1507</c:v>
                </c:pt>
                <c:pt idx="49">
                  <c:v>1522</c:v>
                </c:pt>
                <c:pt idx="50">
                  <c:v>1539</c:v>
                </c:pt>
                <c:pt idx="51">
                  <c:v>1597</c:v>
                </c:pt>
                <c:pt idx="52">
                  <c:v>1613</c:v>
                </c:pt>
                <c:pt idx="53">
                  <c:v>1791</c:v>
                </c:pt>
                <c:pt idx="54">
                  <c:v>1842</c:v>
                </c:pt>
                <c:pt idx="55">
                  <c:v>1873</c:v>
                </c:pt>
                <c:pt idx="56">
                  <c:v>1873</c:v>
                </c:pt>
                <c:pt idx="57">
                  <c:v>1931</c:v>
                </c:pt>
                <c:pt idx="58">
                  <c:v>1939</c:v>
                </c:pt>
                <c:pt idx="59">
                  <c:v>1954</c:v>
                </c:pt>
                <c:pt idx="60">
                  <c:v>2029</c:v>
                </c:pt>
                <c:pt idx="61">
                  <c:v>2052</c:v>
                </c:pt>
                <c:pt idx="62">
                  <c:v>2208</c:v>
                </c:pt>
                <c:pt idx="63">
                  <c:v>2224</c:v>
                </c:pt>
                <c:pt idx="64">
                  <c:v>2224</c:v>
                </c:pt>
                <c:pt idx="65">
                  <c:v>2240</c:v>
                </c:pt>
                <c:pt idx="66">
                  <c:v>2297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2574</c:v>
                </c:pt>
                <c:pt idx="72">
                  <c:v>2581</c:v>
                </c:pt>
                <c:pt idx="73">
                  <c:v>2581</c:v>
                </c:pt>
                <c:pt idx="74">
                  <c:v>2753</c:v>
                </c:pt>
                <c:pt idx="75">
                  <c:v>3087</c:v>
                </c:pt>
                <c:pt idx="76">
                  <c:v>3201</c:v>
                </c:pt>
                <c:pt idx="77">
                  <c:v>3369</c:v>
                </c:pt>
                <c:pt idx="78">
                  <c:v>3462</c:v>
                </c:pt>
                <c:pt idx="79">
                  <c:v>3551</c:v>
                </c:pt>
                <c:pt idx="80">
                  <c:v>3559</c:v>
                </c:pt>
                <c:pt idx="81">
                  <c:v>3642</c:v>
                </c:pt>
                <c:pt idx="82">
                  <c:v>3715.5</c:v>
                </c:pt>
                <c:pt idx="83">
                  <c:v>3823</c:v>
                </c:pt>
                <c:pt idx="84">
                  <c:v>3904</c:v>
                </c:pt>
                <c:pt idx="85">
                  <c:v>3994</c:v>
                </c:pt>
                <c:pt idx="86">
                  <c:v>4247</c:v>
                </c:pt>
                <c:pt idx="87">
                  <c:v>4344</c:v>
                </c:pt>
                <c:pt idx="88">
                  <c:v>4344</c:v>
                </c:pt>
                <c:pt idx="89">
                  <c:v>4349</c:v>
                </c:pt>
              </c:numCache>
            </c:numRef>
          </c:xVal>
          <c:yVal>
            <c:numRef>
              <c:f>'A (2)'!$P$21:$P$989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75-4685-BA07-BC235890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828136"/>
        <c:axId val="1"/>
      </c:scatterChart>
      <c:valAx>
        <c:axId val="634828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62225475841873"/>
              <c:y val="0.83642234535497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316251830161056E-2"/>
              <c:y val="0.36728492271799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8281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420204978038068"/>
          <c:y val="0.91975600272188196"/>
          <c:w val="0.85505124450951686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18</xdr:col>
      <xdr:colOff>76200</xdr:colOff>
      <xdr:row>18</xdr:row>
      <xdr:rowOff>95250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D5F9A2DE-D975-B065-15BC-DE8333705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10</xdr:col>
      <xdr:colOff>514350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CA57FC-21CF-58ED-9FE7-54936E51C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0</xdr:rowOff>
    </xdr:from>
    <xdr:to>
      <xdr:col>10</xdr:col>
      <xdr:colOff>533400</xdr:colOff>
      <xdr:row>38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E6551DB-78F7-CC94-BAB7-95E32292E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0</xdr:row>
      <xdr:rowOff>19050</xdr:rowOff>
    </xdr:from>
    <xdr:to>
      <xdr:col>27</xdr:col>
      <xdr:colOff>38100</xdr:colOff>
      <xdr:row>18</xdr:row>
      <xdr:rowOff>19050</xdr:rowOff>
    </xdr:to>
    <xdr:graphicFrame macro="">
      <xdr:nvGraphicFramePr>
        <xdr:cNvPr id="51205" name="Chart 1">
          <a:extLst>
            <a:ext uri="{FF2B5EF4-FFF2-40B4-BE49-F238E27FC236}">
              <a16:creationId xmlns:a16="http://schemas.microsoft.com/office/drawing/2014/main" id="{E12FCD45-9023-25E8-EC63-598152132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0</xdr:row>
      <xdr:rowOff>0</xdr:rowOff>
    </xdr:from>
    <xdr:to>
      <xdr:col>17</xdr:col>
      <xdr:colOff>561975</xdr:colOff>
      <xdr:row>18</xdr:row>
      <xdr:rowOff>9525</xdr:rowOff>
    </xdr:to>
    <xdr:graphicFrame macro="">
      <xdr:nvGraphicFramePr>
        <xdr:cNvPr id="51206" name="Chart 2">
          <a:extLst>
            <a:ext uri="{FF2B5EF4-FFF2-40B4-BE49-F238E27FC236}">
              <a16:creationId xmlns:a16="http://schemas.microsoft.com/office/drawing/2014/main" id="{251280FB-FDC8-2998-D13B-02FC1D4CA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s://www.aavso.org/ejaavso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s://www.aavso.org/ejaavso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3" TargetMode="External"/><Relationship Id="rId13" Type="http://schemas.openxmlformats.org/officeDocument/2006/relationships/hyperlink" Target="http://www.bav-astro.de/sfs/BAVM_link.php?BAVMnr=26" TargetMode="External"/><Relationship Id="rId18" Type="http://schemas.openxmlformats.org/officeDocument/2006/relationships/hyperlink" Target="http://www.bav-astro.de/sfs/BAVM_link.php?BAVMnr=154" TargetMode="External"/><Relationship Id="rId26" Type="http://schemas.openxmlformats.org/officeDocument/2006/relationships/hyperlink" Target="http://www.aavso.org/sites/default/files/jaavso/v37n1/44.pdf" TargetMode="External"/><Relationship Id="rId3" Type="http://schemas.openxmlformats.org/officeDocument/2006/relationships/hyperlink" Target="http://www.bav-astro.de/sfs/BAVM_link.php?BAVMnr=13" TargetMode="External"/><Relationship Id="rId21" Type="http://schemas.openxmlformats.org/officeDocument/2006/relationships/hyperlink" Target="http://www.bav-astro.de/sfs/BAVM_link.php?BAVMnr=192" TargetMode="External"/><Relationship Id="rId7" Type="http://schemas.openxmlformats.org/officeDocument/2006/relationships/hyperlink" Target="http://www.bav-astro.de/sfs/BAVM_link.php?BAVMnr=18" TargetMode="External"/><Relationship Id="rId12" Type="http://schemas.openxmlformats.org/officeDocument/2006/relationships/hyperlink" Target="http://www.bav-astro.de/sfs/BAVM_link.php?BAVMnr=25" TargetMode="External"/><Relationship Id="rId17" Type="http://schemas.openxmlformats.org/officeDocument/2006/relationships/hyperlink" Target="http://www.bav-astro.de/sfs/BAVM_link.php?BAVMnr=143" TargetMode="External"/><Relationship Id="rId25" Type="http://schemas.openxmlformats.org/officeDocument/2006/relationships/hyperlink" Target="http://www.bav-astro.de/sfs/BAVM_link.php?BAVMnr=193" TargetMode="External"/><Relationship Id="rId2" Type="http://schemas.openxmlformats.org/officeDocument/2006/relationships/hyperlink" Target="http://www.bav-astro.de/sfs/BAVM_link.php?BAVMnr=8" TargetMode="External"/><Relationship Id="rId16" Type="http://schemas.openxmlformats.org/officeDocument/2006/relationships/hyperlink" Target="http://var.astro.cz/oejv/issues/oejv0060.pdf" TargetMode="External"/><Relationship Id="rId20" Type="http://schemas.openxmlformats.org/officeDocument/2006/relationships/hyperlink" Target="http://www.bav-astro.de/sfs/BAVM_link.php?BAVMnr=174" TargetMode="External"/><Relationship Id="rId29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1255" TargetMode="External"/><Relationship Id="rId11" Type="http://schemas.openxmlformats.org/officeDocument/2006/relationships/hyperlink" Target="http://www.konkoly.hu/cgi-bin/IBVS?795" TargetMode="External"/><Relationship Id="rId24" Type="http://schemas.openxmlformats.org/officeDocument/2006/relationships/hyperlink" Target="http://var.astro.cz/oejv/issues/oejv0074.pdf" TargetMode="External"/><Relationship Id="rId5" Type="http://schemas.openxmlformats.org/officeDocument/2006/relationships/hyperlink" Target="http://www.bav-astro.de/sfs/BAVM_link.php?BAVMnr=18" TargetMode="External"/><Relationship Id="rId15" Type="http://schemas.openxmlformats.org/officeDocument/2006/relationships/hyperlink" Target="http://www.bav-astro.de/sfs/BAVM_link.php?BAVMnr=50" TargetMode="External"/><Relationship Id="rId23" Type="http://schemas.openxmlformats.org/officeDocument/2006/relationships/hyperlink" Target="http://vsolj.cetus-net.org/no45.pdf" TargetMode="External"/><Relationship Id="rId28" Type="http://schemas.openxmlformats.org/officeDocument/2006/relationships/hyperlink" Target="http://vsolj.cetus-net.org/vsoljno53.pdf" TargetMode="External"/><Relationship Id="rId10" Type="http://schemas.openxmlformats.org/officeDocument/2006/relationships/hyperlink" Target="http://www.konkoly.hu/cgi-bin/IBVS?795" TargetMode="External"/><Relationship Id="rId19" Type="http://schemas.openxmlformats.org/officeDocument/2006/relationships/hyperlink" Target="http://vsolj.cetus-net.org/no42.pdf" TargetMode="External"/><Relationship Id="rId4" Type="http://schemas.openxmlformats.org/officeDocument/2006/relationships/hyperlink" Target="http://www.bav-astro.de/sfs/BAVM_link.php?BAVMnr=13" TargetMode="External"/><Relationship Id="rId9" Type="http://schemas.openxmlformats.org/officeDocument/2006/relationships/hyperlink" Target="http://www.konkoly.hu/cgi-bin/IBVS?1255" TargetMode="External"/><Relationship Id="rId14" Type="http://schemas.openxmlformats.org/officeDocument/2006/relationships/hyperlink" Target="http://www.bav-astro.de/sfs/BAVM_link.php?BAVMnr=36" TargetMode="External"/><Relationship Id="rId22" Type="http://schemas.openxmlformats.org/officeDocument/2006/relationships/hyperlink" Target="http://var.astro.cz/oejv/issues/oejv0048.pdf" TargetMode="External"/><Relationship Id="rId27" Type="http://schemas.openxmlformats.org/officeDocument/2006/relationships/hyperlink" Target="http://vsolj.cetus-net.org/vsoljno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2"/>
  <sheetViews>
    <sheetView tabSelected="1" workbookViewId="0">
      <pane xSplit="13" ySplit="22" topLeftCell="N178" activePane="bottomRight" state="frozen"/>
      <selection pane="topRight" activeCell="N1" sqref="N1"/>
      <selection pane="bottomLeft" activeCell="A23" sqref="A23"/>
      <selection pane="bottomRight" activeCell="F7" sqref="F7"/>
    </sheetView>
  </sheetViews>
  <sheetFormatPr defaultColWidth="10.28515625" defaultRowHeight="12.75"/>
  <cols>
    <col min="1" max="1" width="16.85546875" customWidth="1"/>
    <col min="2" max="2" width="10" style="59" customWidth="1"/>
    <col min="3" max="3" width="12.5703125" customWidth="1"/>
    <col min="4" max="4" width="9.42578125" customWidth="1"/>
    <col min="5" max="5" width="9.140625" customWidth="1"/>
    <col min="6" max="6" width="16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91</v>
      </c>
    </row>
    <row r="2" spans="1:6" ht="12.95" customHeight="1">
      <c r="A2" t="s">
        <v>22</v>
      </c>
      <c r="B2" s="59" t="s">
        <v>24</v>
      </c>
      <c r="D2" s="12" t="s">
        <v>88</v>
      </c>
    </row>
    <row r="3" spans="1:6" ht="12.95" customHeight="1" thickBot="1">
      <c r="B3" s="59" t="s">
        <v>25</v>
      </c>
    </row>
    <row r="4" spans="1:6" ht="12.95" customHeight="1" thickTop="1" thickBot="1">
      <c r="A4" s="7" t="s">
        <v>4</v>
      </c>
      <c r="C4" s="3">
        <v>39020.410400000001</v>
      </c>
      <c r="D4" s="4">
        <v>4.1227739999999997</v>
      </c>
    </row>
    <row r="5" spans="1:6" ht="12.95" customHeight="1">
      <c r="A5" s="84" t="s">
        <v>723</v>
      </c>
      <c r="C5">
        <v>-9.5</v>
      </c>
    </row>
    <row r="6" spans="1:6" ht="12.95" customHeight="1">
      <c r="A6" s="7" t="s">
        <v>5</v>
      </c>
    </row>
    <row r="7" spans="1:6" ht="12.95" customHeight="1">
      <c r="A7" t="s">
        <v>6</v>
      </c>
      <c r="C7">
        <v>39020.410400000001</v>
      </c>
    </row>
    <row r="8" spans="1:6" ht="12.95" customHeight="1">
      <c r="A8" t="s">
        <v>7</v>
      </c>
      <c r="C8">
        <v>4.1227739999999997</v>
      </c>
    </row>
    <row r="9" spans="1:6" ht="12.95" customHeight="1">
      <c r="A9" s="31" t="s">
        <v>104</v>
      </c>
      <c r="B9" s="66"/>
      <c r="C9" s="32">
        <v>180</v>
      </c>
      <c r="D9" s="32">
        <v>21</v>
      </c>
    </row>
    <row r="10" spans="1:6" ht="12.95" customHeight="1" thickBot="1">
      <c r="C10" s="6" t="s">
        <v>86</v>
      </c>
      <c r="D10" s="6" t="s">
        <v>87</v>
      </c>
    </row>
    <row r="11" spans="1:6" ht="12.95" customHeight="1">
      <c r="A11" t="s">
        <v>19</v>
      </c>
      <c r="C11" s="38">
        <f ca="1">INTERCEPT(INDIRECT(C14):R$934,INDIRECT(C13):$F$934)</f>
        <v>8.1767036011842459E-2</v>
      </c>
      <c r="D11" s="38">
        <f ca="1">INTERCEPT(INDIRECT(D14):S$934,INDIRECT(D13):$F$934)</f>
        <v>1.9026951063242283E-2</v>
      </c>
      <c r="E11" s="31" t="s">
        <v>110</v>
      </c>
      <c r="F11">
        <v>1</v>
      </c>
    </row>
    <row r="12" spans="1:6" ht="12.95" customHeight="1">
      <c r="A12" t="s">
        <v>20</v>
      </c>
      <c r="C12" s="38">
        <f ca="1">SLOPE(INDIRECT(C14):R$934,INDIRECT(C13):$F$934)</f>
        <v>-3.0748878004799783E-5</v>
      </c>
      <c r="D12" s="38">
        <f ca="1">SLOPE(INDIRECT(D14):S$934,INDIRECT(D13):$F$934)</f>
        <v>-1.7128996590230502E-5</v>
      </c>
      <c r="E12" s="31" t="s">
        <v>111</v>
      </c>
      <c r="F12" s="34">
        <f ca="1">NOW()+15018.5+$C$5/24</f>
        <v>60319.52056331018</v>
      </c>
    </row>
    <row r="13" spans="1:6" ht="12.95" customHeight="1">
      <c r="A13" s="31" t="s">
        <v>105</v>
      </c>
      <c r="B13" s="66"/>
      <c r="C13" s="32" t="str">
        <f>"F"&amp;C9</f>
        <v>F180</v>
      </c>
      <c r="D13" s="32" t="str">
        <f>"F"&amp;D9</f>
        <v>F21</v>
      </c>
      <c r="E13" s="31" t="s">
        <v>112</v>
      </c>
      <c r="F13" s="34">
        <f ca="1">ROUND(2*(F12-$C$7)/$C$8,0)/2+F11</f>
        <v>5167</v>
      </c>
    </row>
    <row r="14" spans="1:6" ht="12.95" customHeight="1">
      <c r="A14" s="31" t="s">
        <v>106</v>
      </c>
      <c r="B14" s="66"/>
      <c r="C14" s="32" t="str">
        <f>"R"&amp;C9</f>
        <v>R180</v>
      </c>
      <c r="D14" s="32" t="str">
        <f>"S"&amp;D9</f>
        <v>S21</v>
      </c>
      <c r="E14" s="31" t="s">
        <v>113</v>
      </c>
      <c r="F14" s="35">
        <f ca="1">ROUND(2*(F12-$C$15)/$C$16,0)/2+F11</f>
        <v>107</v>
      </c>
    </row>
    <row r="15" spans="1:6" ht="12.95" customHeight="1">
      <c r="A15" s="5" t="s">
        <v>21</v>
      </c>
      <c r="C15" s="39">
        <f ca="1">($C7+C11)+($C8+C12)*INT(MAX($F21:$F3532))</f>
        <v>59881.573017713308</v>
      </c>
      <c r="D15" s="39">
        <f ca="1">($C7+D11)+($C8+D12)*INT(MAX($F21:$F3532))</f>
        <v>59881.579194228318</v>
      </c>
      <c r="E15" s="31" t="s">
        <v>114</v>
      </c>
      <c r="F15" s="36">
        <f ca="1">+$C$15+$C$16*F14-15018.5-$C$5/24</f>
        <v>45304.602378916694</v>
      </c>
    </row>
    <row r="16" spans="1:6" ht="12.95" customHeight="1">
      <c r="A16" s="7" t="s">
        <v>8</v>
      </c>
      <c r="C16" s="40">
        <f ca="1">+$C8+C12</f>
        <v>4.122743251121995</v>
      </c>
      <c r="D16" s="38">
        <f ca="1">+$C8+D12</f>
        <v>4.1227568710034097</v>
      </c>
      <c r="E16" s="37"/>
      <c r="F16" s="37" t="s">
        <v>115</v>
      </c>
    </row>
    <row r="17" spans="1:19" ht="12.95" customHeight="1" thickBot="1">
      <c r="A17" s="33" t="s">
        <v>107</v>
      </c>
      <c r="C17">
        <f>COUNT(C21:C1751)</f>
        <v>175</v>
      </c>
    </row>
    <row r="18" spans="1:19" ht="12.95" customHeight="1" thickTop="1" thickBot="1">
      <c r="A18" s="7" t="s">
        <v>108</v>
      </c>
      <c r="C18" s="13">
        <f ca="1">+C15</f>
        <v>59881.573017713308</v>
      </c>
      <c r="D18" s="14">
        <f ca="1">+C16</f>
        <v>4.122743251121995</v>
      </c>
      <c r="E18">
        <f>R19</f>
        <v>171</v>
      </c>
    </row>
    <row r="19" spans="1:19" ht="12.95" customHeight="1" thickBot="1">
      <c r="A19" s="7" t="s">
        <v>109</v>
      </c>
      <c r="C19" s="46">
        <v>42712.296000000002</v>
      </c>
      <c r="D19" s="47">
        <v>4.1227389029268373</v>
      </c>
      <c r="E19">
        <f>S19</f>
        <v>4</v>
      </c>
      <c r="R19">
        <f>COUNT(R21:R1295)</f>
        <v>171</v>
      </c>
      <c r="S19">
        <f>COUNT(S21:S1295)</f>
        <v>4</v>
      </c>
    </row>
    <row r="20" spans="1:19" ht="12.95" customHeight="1" thickBot="1">
      <c r="A20" s="6" t="s">
        <v>9</v>
      </c>
      <c r="B20" s="6" t="s">
        <v>10</v>
      </c>
      <c r="C20" s="6" t="s">
        <v>11</v>
      </c>
      <c r="D20" s="6" t="s">
        <v>16</v>
      </c>
      <c r="E20" s="6" t="s">
        <v>12</v>
      </c>
      <c r="F20" s="6" t="s">
        <v>13</v>
      </c>
      <c r="G20" s="6" t="s">
        <v>14</v>
      </c>
      <c r="H20" s="9" t="s">
        <v>56</v>
      </c>
      <c r="I20" s="9" t="s">
        <v>93</v>
      </c>
      <c r="J20" s="9" t="s">
        <v>129</v>
      </c>
      <c r="K20" s="9" t="s">
        <v>127</v>
      </c>
      <c r="L20" s="9" t="s">
        <v>717</v>
      </c>
      <c r="M20" s="9" t="s">
        <v>718</v>
      </c>
      <c r="N20" s="9" t="s">
        <v>719</v>
      </c>
      <c r="O20" s="9" t="s">
        <v>84</v>
      </c>
      <c r="P20" s="8" t="s">
        <v>85</v>
      </c>
      <c r="Q20" s="6" t="s">
        <v>18</v>
      </c>
      <c r="R20" s="8" t="s">
        <v>86</v>
      </c>
      <c r="S20" s="8" t="s">
        <v>87</v>
      </c>
    </row>
    <row r="21" spans="1:19" ht="12.95" customHeight="1">
      <c r="A21" s="35" t="s">
        <v>140</v>
      </c>
      <c r="B21" s="39" t="s">
        <v>81</v>
      </c>
      <c r="C21" s="65">
        <v>18567.400000000001</v>
      </c>
      <c r="D21" s="65" t="s">
        <v>93</v>
      </c>
      <c r="E21" s="16">
        <f t="shared" ref="E21:E52" si="0">+(C21-C$7)/C$8</f>
        <v>-4960.9826781676611</v>
      </c>
      <c r="F21" s="16">
        <f t="shared" ref="F21:F52" si="1">ROUND(2*E21,0)/2</f>
        <v>-4961</v>
      </c>
      <c r="G21">
        <f t="shared" ref="G21:G52" si="2">+C21-(C$7+F21*C$8)</f>
        <v>7.1413999998185318E-2</v>
      </c>
      <c r="I21">
        <f>G21</f>
        <v>7.1413999998185318E-2</v>
      </c>
      <c r="P21">
        <f t="shared" ref="P21:P84" ca="1" si="3">+D$11+D$12*$F21</f>
        <v>0.1040039031473758</v>
      </c>
      <c r="Q21" s="2">
        <f t="shared" ref="Q21:Q52" si="4">+C21-15018.5</f>
        <v>3548.9000000000015</v>
      </c>
      <c r="R21">
        <f t="shared" ref="R21:R33" si="5">G21</f>
        <v>7.1413999998185318E-2</v>
      </c>
    </row>
    <row r="22" spans="1:19" ht="12.95" customHeight="1">
      <c r="A22" s="35" t="s">
        <v>140</v>
      </c>
      <c r="B22" s="39" t="s">
        <v>81</v>
      </c>
      <c r="C22" s="65">
        <v>18604.539000000001</v>
      </c>
      <c r="D22" s="65" t="s">
        <v>93</v>
      </c>
      <c r="E22" s="16">
        <f t="shared" si="0"/>
        <v>-4951.9744230462311</v>
      </c>
      <c r="F22" s="16">
        <f t="shared" si="1"/>
        <v>-4952</v>
      </c>
      <c r="G22">
        <f t="shared" si="2"/>
        <v>0.10544799999843235</v>
      </c>
      <c r="I22">
        <f>G22</f>
        <v>0.10544799999843235</v>
      </c>
      <c r="P22">
        <f t="shared" ca="1" si="3"/>
        <v>0.10384974217806373</v>
      </c>
      <c r="Q22" s="2">
        <f t="shared" si="4"/>
        <v>3586.0390000000007</v>
      </c>
      <c r="R22">
        <f t="shared" si="5"/>
        <v>0.10544799999843235</v>
      </c>
    </row>
    <row r="23" spans="1:19" ht="12.95" customHeight="1">
      <c r="A23" s="35" t="s">
        <v>140</v>
      </c>
      <c r="B23" s="39" t="s">
        <v>81</v>
      </c>
      <c r="C23" s="65">
        <v>18629.271000000001</v>
      </c>
      <c r="D23" s="65" t="s">
        <v>93</v>
      </c>
      <c r="E23" s="16">
        <f t="shared" si="0"/>
        <v>-4945.9755494722731</v>
      </c>
      <c r="F23" s="16">
        <f t="shared" si="1"/>
        <v>-4946</v>
      </c>
      <c r="G23">
        <f t="shared" si="2"/>
        <v>0.10080399999787915</v>
      </c>
      <c r="I23">
        <f>G23</f>
        <v>0.10080399999787915</v>
      </c>
      <c r="P23">
        <f t="shared" ca="1" si="3"/>
        <v>0.10374696819852235</v>
      </c>
      <c r="Q23" s="2">
        <f t="shared" si="4"/>
        <v>3610.7710000000006</v>
      </c>
      <c r="R23">
        <f t="shared" si="5"/>
        <v>0.10080399999787915</v>
      </c>
    </row>
    <row r="24" spans="1:19" ht="12.95" customHeight="1">
      <c r="A24" s="35" t="s">
        <v>140</v>
      </c>
      <c r="B24" s="39" t="s">
        <v>81</v>
      </c>
      <c r="C24" s="65">
        <v>18633.392</v>
      </c>
      <c r="D24" s="65" t="s">
        <v>93</v>
      </c>
      <c r="E24" s="16">
        <f t="shared" si="0"/>
        <v>-4944.9759797650813</v>
      </c>
      <c r="F24" s="16">
        <f t="shared" si="1"/>
        <v>-4945</v>
      </c>
      <c r="G24">
        <f t="shared" si="2"/>
        <v>9.9029999997583218E-2</v>
      </c>
      <c r="I24">
        <f>G24</f>
        <v>9.9029999997583218E-2</v>
      </c>
      <c r="P24">
        <f t="shared" ca="1" si="3"/>
        <v>0.10372983920193211</v>
      </c>
      <c r="Q24" s="2">
        <f t="shared" si="4"/>
        <v>3614.8919999999998</v>
      </c>
      <c r="R24">
        <f t="shared" si="5"/>
        <v>9.9029999997583218E-2</v>
      </c>
    </row>
    <row r="25" spans="1:19" ht="12.95" customHeight="1">
      <c r="A25" s="35" t="s">
        <v>153</v>
      </c>
      <c r="B25" s="39" t="s">
        <v>81</v>
      </c>
      <c r="C25" s="65">
        <v>19272.421999999999</v>
      </c>
      <c r="D25" s="65" t="s">
        <v>93</v>
      </c>
      <c r="E25" s="16">
        <f t="shared" si="0"/>
        <v>-4789.975972488427</v>
      </c>
      <c r="F25" s="16">
        <f t="shared" si="1"/>
        <v>-4790</v>
      </c>
      <c r="G25">
        <f t="shared" si="2"/>
        <v>9.9059999996825354E-2</v>
      </c>
      <c r="H25">
        <f>G25</f>
        <v>9.9059999996825354E-2</v>
      </c>
      <c r="P25">
        <f t="shared" ca="1" si="3"/>
        <v>0.10107484473044639</v>
      </c>
      <c r="Q25" s="2">
        <f t="shared" si="4"/>
        <v>4253.9219999999987</v>
      </c>
      <c r="R25">
        <f t="shared" si="5"/>
        <v>9.9059999996825354E-2</v>
      </c>
    </row>
    <row r="26" spans="1:19" ht="12.95" customHeight="1">
      <c r="A26" s="35" t="s">
        <v>158</v>
      </c>
      <c r="B26" s="39" t="s">
        <v>81</v>
      </c>
      <c r="C26" s="65">
        <v>19680.581999999999</v>
      </c>
      <c r="D26" s="65" t="s">
        <v>93</v>
      </c>
      <c r="E26" s="16">
        <f t="shared" si="0"/>
        <v>-4690.9746689971371</v>
      </c>
      <c r="F26" s="16">
        <f t="shared" si="1"/>
        <v>-4691</v>
      </c>
      <c r="G26">
        <f t="shared" si="2"/>
        <v>0.1044339999971271</v>
      </c>
      <c r="I26">
        <f t="shared" ref="I26:I65" si="6">G26</f>
        <v>0.1044339999971271</v>
      </c>
      <c r="P26">
        <f t="shared" ca="1" si="3"/>
        <v>9.9379074068013565E-2</v>
      </c>
      <c r="Q26" s="2">
        <f t="shared" si="4"/>
        <v>4662.0819999999985</v>
      </c>
      <c r="R26">
        <f t="shared" si="5"/>
        <v>0.1044339999971271</v>
      </c>
    </row>
    <row r="27" spans="1:19" ht="12.95" customHeight="1">
      <c r="A27" s="35" t="s">
        <v>158</v>
      </c>
      <c r="B27" s="39" t="s">
        <v>81</v>
      </c>
      <c r="C27" s="65">
        <v>20051.616999999998</v>
      </c>
      <c r="D27" s="65" t="s">
        <v>93</v>
      </c>
      <c r="E27" s="16">
        <f t="shared" si="0"/>
        <v>-4600.978224855402</v>
      </c>
      <c r="F27" s="16">
        <f t="shared" si="1"/>
        <v>-4601</v>
      </c>
      <c r="G27">
        <f t="shared" si="2"/>
        <v>8.9773999996396014E-2</v>
      </c>
      <c r="I27">
        <f t="shared" si="6"/>
        <v>8.9773999996396014E-2</v>
      </c>
      <c r="P27">
        <f t="shared" ca="1" si="3"/>
        <v>9.7837464374892824E-2</v>
      </c>
      <c r="Q27" s="2">
        <f t="shared" si="4"/>
        <v>5033.1169999999984</v>
      </c>
      <c r="R27">
        <f t="shared" si="5"/>
        <v>8.9773999996396014E-2</v>
      </c>
    </row>
    <row r="28" spans="1:19" ht="12.95" customHeight="1">
      <c r="A28" s="35" t="s">
        <v>166</v>
      </c>
      <c r="B28" s="39" t="s">
        <v>81</v>
      </c>
      <c r="C28" s="65">
        <v>24413.487000000001</v>
      </c>
      <c r="D28" s="65" t="s">
        <v>93</v>
      </c>
      <c r="E28" s="16">
        <f t="shared" si="0"/>
        <v>-3542.9842625377964</v>
      </c>
      <c r="F28" s="16">
        <f t="shared" si="1"/>
        <v>-3543</v>
      </c>
      <c r="G28">
        <f t="shared" si="2"/>
        <v>6.4881999998760875E-2</v>
      </c>
      <c r="I28">
        <f t="shared" si="6"/>
        <v>6.4881999998760875E-2</v>
      </c>
      <c r="P28">
        <f t="shared" ca="1" si="3"/>
        <v>7.9714985982428946E-2</v>
      </c>
      <c r="Q28" s="2">
        <f t="shared" si="4"/>
        <v>9394.987000000001</v>
      </c>
      <c r="R28">
        <f t="shared" si="5"/>
        <v>6.4881999998760875E-2</v>
      </c>
    </row>
    <row r="29" spans="1:19" ht="12.95" customHeight="1">
      <c r="A29" s="35" t="s">
        <v>171</v>
      </c>
      <c r="B29" s="39" t="s">
        <v>81</v>
      </c>
      <c r="C29" s="65">
        <v>26932.477999999999</v>
      </c>
      <c r="D29" s="65" t="s">
        <v>93</v>
      </c>
      <c r="E29" s="16">
        <f t="shared" si="0"/>
        <v>-2931.9900630012712</v>
      </c>
      <c r="F29" s="16">
        <f t="shared" si="1"/>
        <v>-2932</v>
      </c>
      <c r="G29">
        <f t="shared" si="2"/>
        <v>4.0967999997519655E-2</v>
      </c>
      <c r="I29">
        <f t="shared" si="6"/>
        <v>4.0967999997519655E-2</v>
      </c>
      <c r="P29">
        <f t="shared" ca="1" si="3"/>
        <v>6.9249169065798116E-2</v>
      </c>
      <c r="Q29" s="2">
        <f t="shared" si="4"/>
        <v>11913.977999999999</v>
      </c>
      <c r="R29">
        <f t="shared" si="5"/>
        <v>4.0967999997519655E-2</v>
      </c>
    </row>
    <row r="30" spans="1:19" ht="12.95" customHeight="1">
      <c r="A30" s="35" t="s">
        <v>176</v>
      </c>
      <c r="B30" s="39" t="s">
        <v>81</v>
      </c>
      <c r="C30" s="65">
        <v>27670.449000000001</v>
      </c>
      <c r="D30" s="65" t="s">
        <v>93</v>
      </c>
      <c r="E30" s="16">
        <f t="shared" si="0"/>
        <v>-2752.991408212044</v>
      </c>
      <c r="F30" s="16">
        <f t="shared" si="1"/>
        <v>-2753</v>
      </c>
      <c r="G30">
        <f t="shared" si="2"/>
        <v>3.5422000000835396E-2</v>
      </c>
      <c r="I30">
        <f t="shared" si="6"/>
        <v>3.5422000000835396E-2</v>
      </c>
      <c r="P30">
        <f t="shared" ca="1" si="3"/>
        <v>6.6183078676146853E-2</v>
      </c>
      <c r="Q30" s="2">
        <f t="shared" si="4"/>
        <v>12651.949000000001</v>
      </c>
      <c r="R30">
        <f t="shared" si="5"/>
        <v>3.5422000000835396E-2</v>
      </c>
    </row>
    <row r="31" spans="1:19" ht="12.95" customHeight="1">
      <c r="A31" s="35" t="s">
        <v>181</v>
      </c>
      <c r="B31" s="39" t="s">
        <v>81</v>
      </c>
      <c r="C31" s="65">
        <v>27769.391</v>
      </c>
      <c r="D31" s="65" t="s">
        <v>93</v>
      </c>
      <c r="E31" s="16">
        <f t="shared" si="0"/>
        <v>-2728.9925181443373</v>
      </c>
      <c r="F31" s="16">
        <f t="shared" si="1"/>
        <v>-2729</v>
      </c>
      <c r="G31">
        <f t="shared" si="2"/>
        <v>3.084599999783677E-2</v>
      </c>
      <c r="I31">
        <f t="shared" si="6"/>
        <v>3.084599999783677E-2</v>
      </c>
      <c r="P31">
        <f t="shared" ca="1" si="3"/>
        <v>6.5771982757981323E-2</v>
      </c>
      <c r="Q31" s="2">
        <f t="shared" si="4"/>
        <v>12750.891</v>
      </c>
      <c r="R31">
        <f t="shared" si="5"/>
        <v>3.084599999783677E-2</v>
      </c>
    </row>
    <row r="32" spans="1:19" ht="12.95" customHeight="1">
      <c r="A32" s="35" t="s">
        <v>181</v>
      </c>
      <c r="B32" s="39" t="s">
        <v>81</v>
      </c>
      <c r="C32" s="65">
        <v>27806.495999999999</v>
      </c>
      <c r="D32" s="65" t="s">
        <v>93</v>
      </c>
      <c r="E32" s="16">
        <f t="shared" si="0"/>
        <v>-2719.9925098974627</v>
      </c>
      <c r="F32" s="16">
        <f t="shared" si="1"/>
        <v>-2720</v>
      </c>
      <c r="G32">
        <f t="shared" si="2"/>
        <v>3.087999999843305E-2</v>
      </c>
      <c r="I32">
        <f t="shared" si="6"/>
        <v>3.087999999843305E-2</v>
      </c>
      <c r="P32">
        <f t="shared" ca="1" si="3"/>
        <v>6.5617821788669248E-2</v>
      </c>
      <c r="Q32" s="2">
        <f t="shared" si="4"/>
        <v>12787.995999999999</v>
      </c>
      <c r="R32">
        <f t="shared" si="5"/>
        <v>3.087999999843305E-2</v>
      </c>
    </row>
    <row r="33" spans="1:19" ht="12.95" customHeight="1">
      <c r="A33" s="35" t="s">
        <v>181</v>
      </c>
      <c r="B33" s="39" t="s">
        <v>81</v>
      </c>
      <c r="C33" s="65">
        <v>27827.114000000001</v>
      </c>
      <c r="D33" s="65" t="s">
        <v>93</v>
      </c>
      <c r="E33" s="16">
        <f t="shared" si="0"/>
        <v>-2714.9915081447589</v>
      </c>
      <c r="F33" s="16">
        <f t="shared" si="1"/>
        <v>-2715</v>
      </c>
      <c r="G33">
        <f t="shared" si="2"/>
        <v>3.500999999960186E-2</v>
      </c>
      <c r="I33">
        <f t="shared" si="6"/>
        <v>3.500999999960186E-2</v>
      </c>
      <c r="P33">
        <f t="shared" ca="1" si="3"/>
        <v>6.5532176805718101E-2</v>
      </c>
      <c r="Q33" s="2">
        <f t="shared" si="4"/>
        <v>12808.614000000001</v>
      </c>
      <c r="R33">
        <f t="shared" si="5"/>
        <v>3.500999999960186E-2</v>
      </c>
    </row>
    <row r="34" spans="1:19" ht="12.95" customHeight="1">
      <c r="A34" s="35" t="s">
        <v>181</v>
      </c>
      <c r="B34" s="39" t="s">
        <v>83</v>
      </c>
      <c r="C34" s="65">
        <v>28035.371999999999</v>
      </c>
      <c r="D34" s="65" t="s">
        <v>93</v>
      </c>
      <c r="E34" s="16">
        <f t="shared" si="0"/>
        <v>-2664.4774610492841</v>
      </c>
      <c r="F34" s="16">
        <f t="shared" si="1"/>
        <v>-2664.5</v>
      </c>
      <c r="G34">
        <f t="shared" si="2"/>
        <v>9.2923000000155298E-2</v>
      </c>
      <c r="I34">
        <f t="shared" si="6"/>
        <v>9.2923000000155298E-2</v>
      </c>
      <c r="P34">
        <f t="shared" ca="1" si="3"/>
        <v>6.4667162477911461E-2</v>
      </c>
      <c r="Q34" s="2">
        <f t="shared" si="4"/>
        <v>13016.871999999999</v>
      </c>
      <c r="S34">
        <f>G34</f>
        <v>9.2923000000155298E-2</v>
      </c>
    </row>
    <row r="35" spans="1:19" ht="12.95" customHeight="1">
      <c r="A35" s="35" t="s">
        <v>181</v>
      </c>
      <c r="B35" s="39" t="s">
        <v>81</v>
      </c>
      <c r="C35" s="65">
        <v>28066.228999999999</v>
      </c>
      <c r="D35" s="65" t="s">
        <v>93</v>
      </c>
      <c r="E35" s="16">
        <f t="shared" si="0"/>
        <v>-2656.9929372796087</v>
      </c>
      <c r="F35" s="16">
        <f t="shared" si="1"/>
        <v>-2657</v>
      </c>
      <c r="G35">
        <f t="shared" si="2"/>
        <v>2.9117999998561572E-2</v>
      </c>
      <c r="I35">
        <f t="shared" si="6"/>
        <v>2.9117999998561572E-2</v>
      </c>
      <c r="P35">
        <f t="shared" ca="1" si="3"/>
        <v>6.453869500348472E-2</v>
      </c>
      <c r="Q35" s="2">
        <f t="shared" si="4"/>
        <v>13047.728999999999</v>
      </c>
      <c r="R35">
        <f t="shared" ref="R35:R66" si="7">G35</f>
        <v>2.9117999998561572E-2</v>
      </c>
    </row>
    <row r="36" spans="1:19" ht="12.95" customHeight="1">
      <c r="A36" s="35" t="s">
        <v>181</v>
      </c>
      <c r="B36" s="39" t="s">
        <v>81</v>
      </c>
      <c r="C36" s="65">
        <v>28107.455999999998</v>
      </c>
      <c r="D36" s="65" t="s">
        <v>93</v>
      </c>
      <c r="E36" s="16">
        <f t="shared" si="0"/>
        <v>-2646.9931167704081</v>
      </c>
      <c r="F36" s="16">
        <f t="shared" si="1"/>
        <v>-2647</v>
      </c>
      <c r="G36">
        <f t="shared" si="2"/>
        <v>2.8377999995427672E-2</v>
      </c>
      <c r="I36">
        <f t="shared" si="6"/>
        <v>2.8377999995427672E-2</v>
      </c>
      <c r="P36">
        <f t="shared" ca="1" si="3"/>
        <v>6.4367405037582426E-2</v>
      </c>
      <c r="Q36" s="2">
        <f t="shared" si="4"/>
        <v>13088.955999999998</v>
      </c>
      <c r="R36">
        <f t="shared" si="7"/>
        <v>2.8377999995427672E-2</v>
      </c>
    </row>
    <row r="37" spans="1:19" ht="12.95" customHeight="1">
      <c r="A37" s="35" t="s">
        <v>181</v>
      </c>
      <c r="B37" s="39" t="s">
        <v>81</v>
      </c>
      <c r="C37" s="65">
        <v>28132.198</v>
      </c>
      <c r="D37" s="65" t="s">
        <v>93</v>
      </c>
      <c r="E37" s="16">
        <f t="shared" si="0"/>
        <v>-2640.9918176451101</v>
      </c>
      <c r="F37" s="16">
        <f t="shared" si="1"/>
        <v>-2641</v>
      </c>
      <c r="G37">
        <f t="shared" si="2"/>
        <v>3.3734000000549713E-2</v>
      </c>
      <c r="I37">
        <f t="shared" si="6"/>
        <v>3.3734000000549713E-2</v>
      </c>
      <c r="P37">
        <f t="shared" ca="1" si="3"/>
        <v>6.4264631058041033E-2</v>
      </c>
      <c r="Q37" s="2">
        <f t="shared" si="4"/>
        <v>13113.698</v>
      </c>
      <c r="R37">
        <f t="shared" si="7"/>
        <v>3.3734000000549713E-2</v>
      </c>
    </row>
    <row r="38" spans="1:19" ht="12.95" customHeight="1">
      <c r="A38" s="35" t="s">
        <v>181</v>
      </c>
      <c r="B38" s="39" t="s">
        <v>81</v>
      </c>
      <c r="C38" s="65">
        <v>28136.305</v>
      </c>
      <c r="D38" s="65" t="s">
        <v>93</v>
      </c>
      <c r="E38" s="16">
        <f t="shared" si="0"/>
        <v>-2639.9956437097935</v>
      </c>
      <c r="F38" s="16">
        <f t="shared" si="1"/>
        <v>-2640</v>
      </c>
      <c r="G38">
        <f t="shared" si="2"/>
        <v>1.795999999740161E-2</v>
      </c>
      <c r="I38">
        <f t="shared" si="6"/>
        <v>1.795999999740161E-2</v>
      </c>
      <c r="P38">
        <f t="shared" ca="1" si="3"/>
        <v>6.4247502061450815E-2</v>
      </c>
      <c r="Q38" s="2">
        <f t="shared" si="4"/>
        <v>13117.805</v>
      </c>
      <c r="R38">
        <f t="shared" si="7"/>
        <v>1.795999999740161E-2</v>
      </c>
    </row>
    <row r="39" spans="1:19" ht="12.95" customHeight="1">
      <c r="A39" s="35" t="s">
        <v>205</v>
      </c>
      <c r="B39" s="39" t="s">
        <v>81</v>
      </c>
      <c r="C39" s="65">
        <v>28466.125</v>
      </c>
      <c r="D39" s="65" t="s">
        <v>93</v>
      </c>
      <c r="E39" s="16">
        <f t="shared" si="0"/>
        <v>-2559.9961094156511</v>
      </c>
      <c r="F39" s="16">
        <f t="shared" si="1"/>
        <v>-2560</v>
      </c>
      <c r="G39">
        <f t="shared" si="2"/>
        <v>1.6039999998611165E-2</v>
      </c>
      <c r="I39">
        <f t="shared" si="6"/>
        <v>1.6039999998611165E-2</v>
      </c>
      <c r="P39">
        <f t="shared" ca="1" si="3"/>
        <v>6.2877182334232368E-2</v>
      </c>
      <c r="Q39" s="2">
        <f t="shared" si="4"/>
        <v>13447.625</v>
      </c>
      <c r="R39">
        <f t="shared" si="7"/>
        <v>1.6039999998611165E-2</v>
      </c>
    </row>
    <row r="40" spans="1:19" ht="12.95" customHeight="1">
      <c r="A40" s="35" t="s">
        <v>205</v>
      </c>
      <c r="B40" s="39" t="s">
        <v>81</v>
      </c>
      <c r="C40" s="65">
        <v>28478.499</v>
      </c>
      <c r="D40" s="65" t="s">
        <v>93</v>
      </c>
      <c r="E40" s="16">
        <f t="shared" si="0"/>
        <v>-2556.9947321876002</v>
      </c>
      <c r="F40" s="16">
        <f t="shared" si="1"/>
        <v>-2557</v>
      </c>
      <c r="G40">
        <f t="shared" si="2"/>
        <v>2.1717999999964377E-2</v>
      </c>
      <c r="I40">
        <f t="shared" si="6"/>
        <v>2.1717999999964377E-2</v>
      </c>
      <c r="P40">
        <f t="shared" ca="1" si="3"/>
        <v>6.2825795344461671E-2</v>
      </c>
      <c r="Q40" s="2">
        <f t="shared" si="4"/>
        <v>13459.999</v>
      </c>
      <c r="R40">
        <f t="shared" si="7"/>
        <v>2.1717999999964377E-2</v>
      </c>
    </row>
    <row r="41" spans="1:19" ht="12.95" customHeight="1">
      <c r="A41" s="35" t="s">
        <v>205</v>
      </c>
      <c r="B41" s="39" t="s">
        <v>81</v>
      </c>
      <c r="C41" s="65">
        <v>28503.243999999999</v>
      </c>
      <c r="D41" s="65" t="s">
        <v>93</v>
      </c>
      <c r="E41" s="16">
        <f t="shared" si="0"/>
        <v>-2550.9927053969009</v>
      </c>
      <c r="F41" s="16">
        <f t="shared" si="1"/>
        <v>-2551</v>
      </c>
      <c r="G41">
        <f t="shared" si="2"/>
        <v>3.0073999994783662E-2</v>
      </c>
      <c r="I41">
        <f t="shared" si="6"/>
        <v>3.0073999994783662E-2</v>
      </c>
      <c r="P41">
        <f t="shared" ca="1" si="3"/>
        <v>6.2723021364920292E-2</v>
      </c>
      <c r="Q41" s="2">
        <f t="shared" si="4"/>
        <v>13484.743999999999</v>
      </c>
      <c r="R41">
        <f t="shared" si="7"/>
        <v>3.0073999994783662E-2</v>
      </c>
    </row>
    <row r="42" spans="1:19" ht="12.95" customHeight="1">
      <c r="A42" s="35" t="s">
        <v>205</v>
      </c>
      <c r="B42" s="39" t="s">
        <v>81</v>
      </c>
      <c r="C42" s="65">
        <v>28532.098999999998</v>
      </c>
      <c r="D42" s="65" t="s">
        <v>93</v>
      </c>
      <c r="E42" s="16">
        <f t="shared" si="0"/>
        <v>-2543.993777005483</v>
      </c>
      <c r="F42" s="16">
        <f t="shared" si="1"/>
        <v>-2544</v>
      </c>
      <c r="G42">
        <f t="shared" si="2"/>
        <v>2.5655999994341983E-2</v>
      </c>
      <c r="I42">
        <f t="shared" si="6"/>
        <v>2.5655999994341983E-2</v>
      </c>
      <c r="P42">
        <f t="shared" ca="1" si="3"/>
        <v>6.2603118388788681E-2</v>
      </c>
      <c r="Q42" s="2">
        <f t="shared" si="4"/>
        <v>13513.598999999998</v>
      </c>
      <c r="R42">
        <f t="shared" si="7"/>
        <v>2.5655999994341983E-2</v>
      </c>
    </row>
    <row r="43" spans="1:19" ht="12.95" customHeight="1">
      <c r="A43" s="35" t="s">
        <v>205</v>
      </c>
      <c r="B43" s="39" t="s">
        <v>81</v>
      </c>
      <c r="C43" s="65">
        <v>28544.471000000001</v>
      </c>
      <c r="D43" s="65" t="s">
        <v>93</v>
      </c>
      <c r="E43" s="16">
        <f t="shared" si="0"/>
        <v>-2540.9928848876993</v>
      </c>
      <c r="F43" s="16">
        <f t="shared" si="1"/>
        <v>-2541</v>
      </c>
      <c r="G43">
        <f t="shared" si="2"/>
        <v>2.9334000002563698E-2</v>
      </c>
      <c r="I43">
        <f t="shared" si="6"/>
        <v>2.9334000002563698E-2</v>
      </c>
      <c r="P43">
        <f t="shared" ca="1" si="3"/>
        <v>6.2551731399017985E-2</v>
      </c>
      <c r="Q43" s="2">
        <f t="shared" si="4"/>
        <v>13525.971000000001</v>
      </c>
      <c r="R43">
        <f t="shared" si="7"/>
        <v>2.9334000002563698E-2</v>
      </c>
    </row>
    <row r="44" spans="1:19" ht="12.95" customHeight="1">
      <c r="A44" s="35" t="s">
        <v>205</v>
      </c>
      <c r="B44" s="39" t="s">
        <v>81</v>
      </c>
      <c r="C44" s="65">
        <v>28569.195</v>
      </c>
      <c r="D44" s="65" t="s">
        <v>93</v>
      </c>
      <c r="E44" s="16">
        <f t="shared" si="0"/>
        <v>-2534.9959517548141</v>
      </c>
      <c r="F44" s="16">
        <f t="shared" si="1"/>
        <v>-2535</v>
      </c>
      <c r="G44">
        <f t="shared" si="2"/>
        <v>1.6689999996742699E-2</v>
      </c>
      <c r="I44">
        <f t="shared" si="6"/>
        <v>1.6689999996742699E-2</v>
      </c>
      <c r="P44">
        <f t="shared" ca="1" si="3"/>
        <v>6.2448957419476606E-2</v>
      </c>
      <c r="Q44" s="2">
        <f t="shared" si="4"/>
        <v>13550.695</v>
      </c>
      <c r="R44">
        <f t="shared" si="7"/>
        <v>1.6689999996742699E-2</v>
      </c>
    </row>
    <row r="45" spans="1:19" ht="12.95" customHeight="1">
      <c r="A45" s="35" t="s">
        <v>205</v>
      </c>
      <c r="B45" s="39" t="s">
        <v>81</v>
      </c>
      <c r="C45" s="65">
        <v>28573.327000000001</v>
      </c>
      <c r="D45" s="65" t="s">
        <v>93</v>
      </c>
      <c r="E45" s="16">
        <f t="shared" si="0"/>
        <v>-2533.9937139411472</v>
      </c>
      <c r="F45" s="16">
        <f t="shared" si="1"/>
        <v>-2534</v>
      </c>
      <c r="G45">
        <f t="shared" si="2"/>
        <v>2.5916000002325745E-2</v>
      </c>
      <c r="I45">
        <f t="shared" si="6"/>
        <v>2.5916000002325745E-2</v>
      </c>
      <c r="P45">
        <f t="shared" ca="1" si="3"/>
        <v>6.2431828422886373E-2</v>
      </c>
      <c r="Q45" s="2">
        <f t="shared" si="4"/>
        <v>13554.827000000001</v>
      </c>
      <c r="R45">
        <f t="shared" si="7"/>
        <v>2.5916000002325745E-2</v>
      </c>
    </row>
    <row r="46" spans="1:19" ht="12.95" customHeight="1">
      <c r="A46" s="35" t="s">
        <v>205</v>
      </c>
      <c r="B46" s="39" t="s">
        <v>81</v>
      </c>
      <c r="C46" s="65">
        <v>28779.444</v>
      </c>
      <c r="D46" s="65" t="s">
        <v>93</v>
      </c>
      <c r="E46" s="16">
        <f t="shared" si="0"/>
        <v>-2483.9989773875554</v>
      </c>
      <c r="F46" s="16">
        <f t="shared" si="1"/>
        <v>-2484</v>
      </c>
      <c r="G46">
        <f t="shared" si="2"/>
        <v>4.2159999975410756E-3</v>
      </c>
      <c r="I46">
        <f t="shared" si="6"/>
        <v>4.2159999975410756E-3</v>
      </c>
      <c r="P46">
        <f t="shared" ca="1" si="3"/>
        <v>6.1575378593374849E-2</v>
      </c>
      <c r="Q46" s="2">
        <f t="shared" si="4"/>
        <v>13760.944</v>
      </c>
      <c r="R46">
        <f t="shared" si="7"/>
        <v>4.2159999975410756E-3</v>
      </c>
    </row>
    <row r="47" spans="1:19" ht="12.95" customHeight="1">
      <c r="A47" s="35" t="s">
        <v>205</v>
      </c>
      <c r="B47" s="39" t="s">
        <v>81</v>
      </c>
      <c r="C47" s="65">
        <v>28804.197</v>
      </c>
      <c r="D47" s="65" t="s">
        <v>93</v>
      </c>
      <c r="E47" s="16">
        <f t="shared" si="0"/>
        <v>-2477.9950101557838</v>
      </c>
      <c r="F47" s="16">
        <f t="shared" si="1"/>
        <v>-2478</v>
      </c>
      <c r="G47">
        <f t="shared" si="2"/>
        <v>2.0572000001266133E-2</v>
      </c>
      <c r="I47">
        <f t="shared" si="6"/>
        <v>2.0572000001266133E-2</v>
      </c>
      <c r="P47">
        <f t="shared" ca="1" si="3"/>
        <v>6.147260461383347E-2</v>
      </c>
      <c r="Q47" s="2">
        <f t="shared" si="4"/>
        <v>13785.697</v>
      </c>
      <c r="R47">
        <f t="shared" si="7"/>
        <v>2.0572000001266133E-2</v>
      </c>
    </row>
    <row r="48" spans="1:19" ht="12.95" customHeight="1">
      <c r="A48" s="35" t="s">
        <v>205</v>
      </c>
      <c r="B48" s="39" t="s">
        <v>81</v>
      </c>
      <c r="C48" s="65">
        <v>28808.319</v>
      </c>
      <c r="D48" s="65" t="s">
        <v>93</v>
      </c>
      <c r="E48" s="16">
        <f t="shared" si="0"/>
        <v>-2476.9951978934578</v>
      </c>
      <c r="F48" s="16">
        <f t="shared" si="1"/>
        <v>-2477</v>
      </c>
      <c r="G48">
        <f t="shared" si="2"/>
        <v>1.9797999997535953E-2</v>
      </c>
      <c r="I48">
        <f t="shared" si="6"/>
        <v>1.9797999997535953E-2</v>
      </c>
      <c r="P48">
        <f t="shared" ca="1" si="3"/>
        <v>6.1455475617243238E-2</v>
      </c>
      <c r="Q48" s="2">
        <f t="shared" si="4"/>
        <v>13789.819</v>
      </c>
      <c r="R48">
        <f t="shared" si="7"/>
        <v>1.9797999997535953E-2</v>
      </c>
    </row>
    <row r="49" spans="1:18" ht="12.95" customHeight="1">
      <c r="A49" s="35" t="s">
        <v>205</v>
      </c>
      <c r="B49" s="39" t="s">
        <v>81</v>
      </c>
      <c r="C49" s="65">
        <v>28837.183000000001</v>
      </c>
      <c r="D49" s="65" t="s">
        <v>93</v>
      </c>
      <c r="E49" s="16">
        <f t="shared" si="0"/>
        <v>-2469.9940865058334</v>
      </c>
      <c r="F49" s="16">
        <f t="shared" si="1"/>
        <v>-2470</v>
      </c>
      <c r="G49">
        <f t="shared" si="2"/>
        <v>2.4379999998927815E-2</v>
      </c>
      <c r="I49">
        <f t="shared" si="6"/>
        <v>2.4379999998927815E-2</v>
      </c>
      <c r="P49">
        <f t="shared" ca="1" si="3"/>
        <v>6.1335572641111627E-2</v>
      </c>
      <c r="Q49" s="2">
        <f t="shared" si="4"/>
        <v>13818.683000000001</v>
      </c>
      <c r="R49">
        <f t="shared" si="7"/>
        <v>2.4379999998927815E-2</v>
      </c>
    </row>
    <row r="50" spans="1:18" ht="12.95" customHeight="1">
      <c r="A50" s="35" t="s">
        <v>205</v>
      </c>
      <c r="B50" s="39" t="s">
        <v>81</v>
      </c>
      <c r="C50" s="65">
        <v>28845.423999999999</v>
      </c>
      <c r="D50" s="65" t="s">
        <v>93</v>
      </c>
      <c r="E50" s="16">
        <f t="shared" si="0"/>
        <v>-2467.9951896465832</v>
      </c>
      <c r="F50" s="16">
        <f t="shared" si="1"/>
        <v>-2468</v>
      </c>
      <c r="G50">
        <f t="shared" si="2"/>
        <v>1.9831999998132233E-2</v>
      </c>
      <c r="I50">
        <f t="shared" si="6"/>
        <v>1.9831999998132233E-2</v>
      </c>
      <c r="P50">
        <f t="shared" ca="1" si="3"/>
        <v>6.1301314647931163E-2</v>
      </c>
      <c r="Q50" s="2">
        <f t="shared" si="4"/>
        <v>13826.923999999999</v>
      </c>
      <c r="R50">
        <f t="shared" si="7"/>
        <v>1.9831999998132233E-2</v>
      </c>
    </row>
    <row r="51" spans="1:18" ht="12.95" customHeight="1">
      <c r="A51" s="35" t="s">
        <v>205</v>
      </c>
      <c r="B51" s="39" t="s">
        <v>81</v>
      </c>
      <c r="C51" s="65">
        <v>28870.167000000001</v>
      </c>
      <c r="D51" s="65" t="s">
        <v>93</v>
      </c>
      <c r="E51" s="16">
        <f t="shared" si="0"/>
        <v>-2461.993647966151</v>
      </c>
      <c r="F51" s="16">
        <f t="shared" si="1"/>
        <v>-2462</v>
      </c>
      <c r="G51">
        <f t="shared" si="2"/>
        <v>2.6187999999820022E-2</v>
      </c>
      <c r="I51">
        <f t="shared" si="6"/>
        <v>2.6187999999820022E-2</v>
      </c>
      <c r="P51">
        <f t="shared" ca="1" si="3"/>
        <v>6.1198540668389784E-2</v>
      </c>
      <c r="Q51" s="2">
        <f t="shared" si="4"/>
        <v>13851.667000000001</v>
      </c>
      <c r="R51">
        <f t="shared" si="7"/>
        <v>2.6187999999820022E-2</v>
      </c>
    </row>
    <row r="52" spans="1:18" ht="12.95" customHeight="1">
      <c r="A52" s="35" t="s">
        <v>205</v>
      </c>
      <c r="B52" s="39" t="s">
        <v>81</v>
      </c>
      <c r="C52" s="65">
        <v>28874.288</v>
      </c>
      <c r="D52" s="65" t="s">
        <v>93</v>
      </c>
      <c r="E52" s="16">
        <f t="shared" si="0"/>
        <v>-2460.9940782589588</v>
      </c>
      <c r="F52" s="16">
        <f t="shared" si="1"/>
        <v>-2461</v>
      </c>
      <c r="G52">
        <f t="shared" si="2"/>
        <v>2.4413999999524094E-2</v>
      </c>
      <c r="I52">
        <f t="shared" si="6"/>
        <v>2.4413999999524094E-2</v>
      </c>
      <c r="P52">
        <f t="shared" ca="1" si="3"/>
        <v>6.1181411671799552E-2</v>
      </c>
      <c r="Q52" s="2">
        <f t="shared" si="4"/>
        <v>13855.788</v>
      </c>
      <c r="R52">
        <f t="shared" si="7"/>
        <v>2.4413999999524094E-2</v>
      </c>
    </row>
    <row r="53" spans="1:18" ht="12.95" customHeight="1">
      <c r="A53" s="35" t="s">
        <v>205</v>
      </c>
      <c r="B53" s="39" t="s">
        <v>81</v>
      </c>
      <c r="C53" s="65">
        <v>28882.542000000001</v>
      </c>
      <c r="D53" s="65" t="s">
        <v>93</v>
      </c>
      <c r="E53" s="16">
        <f t="shared" ref="E53:E84" si="8">+(C53-C$7)/C$8</f>
        <v>-2458.9920281829664</v>
      </c>
      <c r="F53" s="16">
        <f t="shared" ref="F53:F84" si="9">ROUND(2*E53,0)/2</f>
        <v>-2459</v>
      </c>
      <c r="G53">
        <f t="shared" ref="G53:G84" si="10">+C53-(C$7+F53*C$8)</f>
        <v>3.286600000137696E-2</v>
      </c>
      <c r="I53">
        <f t="shared" si="6"/>
        <v>3.286600000137696E-2</v>
      </c>
      <c r="P53">
        <f t="shared" ca="1" si="3"/>
        <v>6.1147153678619087E-2</v>
      </c>
      <c r="Q53" s="2">
        <f t="shared" ref="Q53:Q84" si="11">+C53-15018.5</f>
        <v>13864.042000000001</v>
      </c>
      <c r="R53">
        <f t="shared" si="7"/>
        <v>3.286600000137696E-2</v>
      </c>
    </row>
    <row r="54" spans="1:18" ht="12.95" customHeight="1">
      <c r="A54" s="35" t="s">
        <v>205</v>
      </c>
      <c r="B54" s="39" t="s">
        <v>81</v>
      </c>
      <c r="C54" s="65">
        <v>28936.129000000001</v>
      </c>
      <c r="D54" s="65" t="s">
        <v>93</v>
      </c>
      <c r="E54" s="16">
        <f t="shared" si="8"/>
        <v>-2445.9942262175905</v>
      </c>
      <c r="F54" s="16">
        <f t="shared" si="9"/>
        <v>-2446</v>
      </c>
      <c r="G54">
        <f t="shared" si="10"/>
        <v>2.3803999996744096E-2</v>
      </c>
      <c r="I54">
        <f t="shared" si="6"/>
        <v>2.3803999996744096E-2</v>
      </c>
      <c r="P54">
        <f t="shared" ca="1" si="3"/>
        <v>6.0924476722946097E-2</v>
      </c>
      <c r="Q54" s="2">
        <f t="shared" si="11"/>
        <v>13917.629000000001</v>
      </c>
      <c r="R54">
        <f t="shared" si="7"/>
        <v>2.3803999996744096E-2</v>
      </c>
    </row>
    <row r="55" spans="1:18" ht="12.95" customHeight="1">
      <c r="A55" s="35" t="s">
        <v>205</v>
      </c>
      <c r="B55" s="39" t="s">
        <v>81</v>
      </c>
      <c r="C55" s="65">
        <v>29117.530999999999</v>
      </c>
      <c r="D55" s="65" t="s">
        <v>93</v>
      </c>
      <c r="E55" s="16">
        <f t="shared" si="8"/>
        <v>-2401.9942398006783</v>
      </c>
      <c r="F55" s="16">
        <f t="shared" si="9"/>
        <v>-2402</v>
      </c>
      <c r="G55">
        <f t="shared" si="10"/>
        <v>2.3747999995975988E-2</v>
      </c>
      <c r="I55">
        <f t="shared" si="6"/>
        <v>2.3747999995975988E-2</v>
      </c>
      <c r="P55">
        <f t="shared" ca="1" si="3"/>
        <v>6.0170800872975952E-2</v>
      </c>
      <c r="Q55" s="2">
        <f t="shared" si="11"/>
        <v>14099.030999999999</v>
      </c>
      <c r="R55">
        <f t="shared" si="7"/>
        <v>2.3747999995975988E-2</v>
      </c>
    </row>
    <row r="56" spans="1:18" ht="12.95" customHeight="1">
      <c r="A56" s="35" t="s">
        <v>253</v>
      </c>
      <c r="B56" s="39" t="s">
        <v>81</v>
      </c>
      <c r="C56" s="65">
        <v>30086.351999999999</v>
      </c>
      <c r="D56" s="65" t="s">
        <v>93</v>
      </c>
      <c r="E56" s="16">
        <f t="shared" si="8"/>
        <v>-2167.0017323287675</v>
      </c>
      <c r="F56" s="16">
        <f t="shared" si="9"/>
        <v>-2167</v>
      </c>
      <c r="G56">
        <f t="shared" si="10"/>
        <v>-7.1420000022044405E-3</v>
      </c>
      <c r="I56">
        <f t="shared" si="6"/>
        <v>-7.1420000022044405E-3</v>
      </c>
      <c r="P56">
        <f t="shared" ca="1" si="3"/>
        <v>5.6145486674271786E-2</v>
      </c>
      <c r="Q56" s="2">
        <f t="shared" si="11"/>
        <v>15067.851999999999</v>
      </c>
      <c r="R56">
        <f t="shared" si="7"/>
        <v>-7.1420000022044405E-3</v>
      </c>
    </row>
    <row r="57" spans="1:18" ht="12.95" customHeight="1">
      <c r="A57" s="35" t="s">
        <v>258</v>
      </c>
      <c r="B57" s="39" t="s">
        <v>81</v>
      </c>
      <c r="C57" s="65">
        <v>33174.317000000003</v>
      </c>
      <c r="D57" s="65" t="s">
        <v>93</v>
      </c>
      <c r="E57" s="16">
        <f t="shared" si="8"/>
        <v>-1417.999967982722</v>
      </c>
      <c r="F57" s="16">
        <f t="shared" si="9"/>
        <v>-1418</v>
      </c>
      <c r="G57">
        <f t="shared" si="10"/>
        <v>1.3200000103097409E-4</v>
      </c>
      <c r="I57">
        <f t="shared" si="6"/>
        <v>1.3200000103097409E-4</v>
      </c>
      <c r="P57">
        <f t="shared" ca="1" si="3"/>
        <v>4.3315868228189135E-2</v>
      </c>
      <c r="Q57" s="2">
        <f t="shared" si="11"/>
        <v>18155.817000000003</v>
      </c>
      <c r="R57">
        <f t="shared" si="7"/>
        <v>1.3200000103097409E-4</v>
      </c>
    </row>
    <row r="58" spans="1:18" ht="12.95" customHeight="1">
      <c r="A58" s="35" t="s">
        <v>258</v>
      </c>
      <c r="B58" s="39" t="s">
        <v>81</v>
      </c>
      <c r="C58" s="65">
        <v>33211.419000000002</v>
      </c>
      <c r="D58" s="65" t="s">
        <v>93</v>
      </c>
      <c r="E58" s="16">
        <f t="shared" si="8"/>
        <v>-1409.0006874012495</v>
      </c>
      <c r="F58" s="16">
        <f t="shared" si="9"/>
        <v>-1409</v>
      </c>
      <c r="G58">
        <f t="shared" si="10"/>
        <v>-2.8339999989839271E-3</v>
      </c>
      <c r="I58">
        <f t="shared" si="6"/>
        <v>-2.8339999989839271E-3</v>
      </c>
      <c r="P58">
        <f t="shared" ca="1" si="3"/>
        <v>4.3161707258877059E-2</v>
      </c>
      <c r="Q58" s="2">
        <f t="shared" si="11"/>
        <v>18192.919000000002</v>
      </c>
      <c r="R58">
        <f t="shared" si="7"/>
        <v>-2.8339999989839271E-3</v>
      </c>
    </row>
    <row r="59" spans="1:18" ht="12.95" customHeight="1">
      <c r="A59" s="48" t="s">
        <v>118</v>
      </c>
      <c r="B59" s="67"/>
      <c r="C59" s="49">
        <v>33483.536</v>
      </c>
      <c r="D59" s="90" t="s">
        <v>93</v>
      </c>
      <c r="E59" s="16">
        <f t="shared" si="8"/>
        <v>-1342.9973120040054</v>
      </c>
      <c r="F59" s="16">
        <f t="shared" si="9"/>
        <v>-1343</v>
      </c>
      <c r="G59">
        <f t="shared" si="10"/>
        <v>1.1081999997259118E-2</v>
      </c>
      <c r="I59">
        <f t="shared" si="6"/>
        <v>1.1081999997259118E-2</v>
      </c>
      <c r="P59">
        <f t="shared" ca="1" si="3"/>
        <v>4.2031193483921848E-2</v>
      </c>
      <c r="Q59" s="2">
        <f t="shared" si="11"/>
        <v>18465.036</v>
      </c>
      <c r="R59">
        <f t="shared" si="7"/>
        <v>1.1081999997259118E-2</v>
      </c>
    </row>
    <row r="60" spans="1:18" ht="12.95" customHeight="1">
      <c r="A60" s="35" t="s">
        <v>258</v>
      </c>
      <c r="B60" s="39" t="s">
        <v>81</v>
      </c>
      <c r="C60" s="65">
        <v>33949.387999999999</v>
      </c>
      <c r="D60" s="65" t="s">
        <v>93</v>
      </c>
      <c r="E60" s="16">
        <f t="shared" si="8"/>
        <v>-1230.0025177222913</v>
      </c>
      <c r="F60" s="16">
        <f t="shared" si="9"/>
        <v>-1230</v>
      </c>
      <c r="G60">
        <f t="shared" si="10"/>
        <v>-1.0379999999713618E-2</v>
      </c>
      <c r="I60">
        <f t="shared" si="6"/>
        <v>-1.0379999999713618E-2</v>
      </c>
      <c r="P60">
        <f t="shared" ca="1" si="3"/>
        <v>4.0095616869225803E-2</v>
      </c>
      <c r="Q60" s="2">
        <f t="shared" si="11"/>
        <v>18930.887999999999</v>
      </c>
      <c r="R60">
        <f t="shared" si="7"/>
        <v>-1.0379999999713618E-2</v>
      </c>
    </row>
    <row r="61" spans="1:18" ht="12.95" customHeight="1">
      <c r="A61" s="35" t="s">
        <v>273</v>
      </c>
      <c r="B61" s="39" t="s">
        <v>81</v>
      </c>
      <c r="C61" s="65">
        <v>34654.381999999998</v>
      </c>
      <c r="D61" s="65" t="s">
        <v>93</v>
      </c>
      <c r="E61" s="16">
        <f t="shared" si="8"/>
        <v>-1059.0026035868091</v>
      </c>
      <c r="F61" s="16">
        <f t="shared" si="9"/>
        <v>-1059</v>
      </c>
      <c r="G61">
        <f t="shared" si="10"/>
        <v>-1.0734000003139954E-2</v>
      </c>
      <c r="I61">
        <f t="shared" si="6"/>
        <v>-1.0734000003139954E-2</v>
      </c>
      <c r="P61">
        <f t="shared" ca="1" si="3"/>
        <v>3.7166558452296383E-2</v>
      </c>
      <c r="Q61" s="2">
        <f t="shared" si="11"/>
        <v>19635.881999999998</v>
      </c>
      <c r="R61">
        <f t="shared" si="7"/>
        <v>-1.0734000003139954E-2</v>
      </c>
    </row>
    <row r="62" spans="1:18" ht="12.95" customHeight="1">
      <c r="A62" s="35" t="s">
        <v>278</v>
      </c>
      <c r="B62" s="39" t="s">
        <v>81</v>
      </c>
      <c r="C62" s="65">
        <v>35693.326999999997</v>
      </c>
      <c r="D62" s="65" t="s">
        <v>93</v>
      </c>
      <c r="E62" s="16">
        <f t="shared" si="8"/>
        <v>-807.00115989865162</v>
      </c>
      <c r="F62" s="16">
        <f t="shared" si="9"/>
        <v>-807</v>
      </c>
      <c r="G62">
        <f t="shared" si="10"/>
        <v>-4.7820000036153942E-3</v>
      </c>
      <c r="I62">
        <f t="shared" si="6"/>
        <v>-4.7820000036153942E-3</v>
      </c>
      <c r="P62">
        <f t="shared" ca="1" si="3"/>
        <v>3.2850051311558298E-2</v>
      </c>
      <c r="Q62" s="2">
        <f t="shared" si="11"/>
        <v>20674.826999999997</v>
      </c>
      <c r="R62">
        <f t="shared" si="7"/>
        <v>-4.7820000036153942E-3</v>
      </c>
    </row>
    <row r="63" spans="1:18" ht="12.95" customHeight="1">
      <c r="A63" s="48" t="s">
        <v>119</v>
      </c>
      <c r="B63" s="67"/>
      <c r="C63" s="49">
        <v>36868.317000000003</v>
      </c>
      <c r="D63" s="90" t="s">
        <v>93</v>
      </c>
      <c r="E63" s="16">
        <f t="shared" si="8"/>
        <v>-522.00130300617934</v>
      </c>
      <c r="F63" s="16">
        <f t="shared" si="9"/>
        <v>-522</v>
      </c>
      <c r="G63">
        <f t="shared" si="10"/>
        <v>-5.371999999624677E-3</v>
      </c>
      <c r="I63">
        <f t="shared" si="6"/>
        <v>-5.371999999624677E-3</v>
      </c>
      <c r="P63">
        <f t="shared" ca="1" si="3"/>
        <v>2.7968287283342608E-2</v>
      </c>
      <c r="Q63" s="2">
        <f t="shared" si="11"/>
        <v>21849.817000000003</v>
      </c>
      <c r="R63">
        <f t="shared" si="7"/>
        <v>-5.371999999624677E-3</v>
      </c>
    </row>
    <row r="64" spans="1:18" ht="12.95" customHeight="1">
      <c r="A64" s="48" t="s">
        <v>119</v>
      </c>
      <c r="B64" s="67"/>
      <c r="C64" s="49">
        <v>36868.32</v>
      </c>
      <c r="D64" s="90" t="s">
        <v>93</v>
      </c>
      <c r="E64" s="16">
        <f t="shared" si="8"/>
        <v>-522.00057534077814</v>
      </c>
      <c r="F64" s="16">
        <f t="shared" si="9"/>
        <v>-522</v>
      </c>
      <c r="G64">
        <f t="shared" si="10"/>
        <v>-2.3720000026514754E-3</v>
      </c>
      <c r="I64">
        <f t="shared" si="6"/>
        <v>-2.3720000026514754E-3</v>
      </c>
      <c r="P64">
        <f t="shared" ca="1" si="3"/>
        <v>2.7968287283342608E-2</v>
      </c>
      <c r="Q64" s="2">
        <f t="shared" si="11"/>
        <v>21849.82</v>
      </c>
      <c r="R64">
        <f t="shared" si="7"/>
        <v>-2.3720000026514754E-3</v>
      </c>
    </row>
    <row r="65" spans="1:18" ht="12.95" customHeight="1">
      <c r="A65" s="35" t="s">
        <v>292</v>
      </c>
      <c r="B65" s="39" t="s">
        <v>81</v>
      </c>
      <c r="C65" s="65">
        <v>37948.487999999998</v>
      </c>
      <c r="D65" s="65" t="s">
        <v>93</v>
      </c>
      <c r="E65" s="16">
        <f t="shared" si="8"/>
        <v>-260.00028136395622</v>
      </c>
      <c r="F65" s="16">
        <f t="shared" si="9"/>
        <v>-260</v>
      </c>
      <c r="G65">
        <f t="shared" si="10"/>
        <v>-1.1599999997997656E-3</v>
      </c>
      <c r="I65">
        <f t="shared" si="6"/>
        <v>-1.1599999997997656E-3</v>
      </c>
      <c r="P65">
        <f t="shared" ca="1" si="3"/>
        <v>2.3480490176702215E-2</v>
      </c>
      <c r="Q65" s="2">
        <f t="shared" si="11"/>
        <v>22929.987999999998</v>
      </c>
      <c r="R65">
        <f t="shared" si="7"/>
        <v>-1.1599999997997656E-3</v>
      </c>
    </row>
    <row r="66" spans="1:18" ht="12.95" customHeight="1">
      <c r="A66" t="s">
        <v>27</v>
      </c>
      <c r="C66" s="15">
        <v>38286.556799999998</v>
      </c>
      <c r="D66" s="15"/>
      <c r="E66">
        <f t="shared" si="8"/>
        <v>-177.99995828051749</v>
      </c>
      <c r="F66">
        <f t="shared" si="9"/>
        <v>-178</v>
      </c>
      <c r="G66">
        <f t="shared" si="10"/>
        <v>1.720000000204891E-4</v>
      </c>
      <c r="J66">
        <f>G66</f>
        <v>1.720000000204891E-4</v>
      </c>
      <c r="P66">
        <f t="shared" ca="1" si="3"/>
        <v>2.2075912456303311E-2</v>
      </c>
      <c r="Q66" s="2">
        <f t="shared" si="11"/>
        <v>23268.056799999998</v>
      </c>
      <c r="R66">
        <f t="shared" si="7"/>
        <v>1.720000000204891E-4</v>
      </c>
    </row>
    <row r="67" spans="1:18" ht="12.95" customHeight="1">
      <c r="A67" s="35" t="s">
        <v>299</v>
      </c>
      <c r="B67" s="39" t="s">
        <v>81</v>
      </c>
      <c r="C67" s="65">
        <v>39020.410100000001</v>
      </c>
      <c r="D67" s="65" t="s">
        <v>93</v>
      </c>
      <c r="E67" s="16">
        <f t="shared" si="8"/>
        <v>-7.2766540125003264E-5</v>
      </c>
      <c r="F67" s="16">
        <f t="shared" si="9"/>
        <v>0</v>
      </c>
      <c r="G67">
        <f t="shared" si="10"/>
        <v>-2.9999999969732016E-4</v>
      </c>
      <c r="I67">
        <f>G67</f>
        <v>-2.9999999969732016E-4</v>
      </c>
      <c r="P67">
        <f t="shared" ca="1" si="3"/>
        <v>1.9026951063242283E-2</v>
      </c>
      <c r="Q67" s="2">
        <f t="shared" si="11"/>
        <v>24001.910100000001</v>
      </c>
      <c r="R67">
        <f t="shared" ref="R67:R95" si="12">G67</f>
        <v>-2.9999999969732016E-4</v>
      </c>
    </row>
    <row r="68" spans="1:18" ht="12.95" customHeight="1">
      <c r="A68" s="16" t="s">
        <v>15</v>
      </c>
      <c r="B68" s="19"/>
      <c r="C68" s="17">
        <v>39020.410400000001</v>
      </c>
      <c r="D68" s="17" t="s">
        <v>17</v>
      </c>
      <c r="E68" s="16">
        <f t="shared" si="8"/>
        <v>0</v>
      </c>
      <c r="F68" s="16">
        <f t="shared" si="9"/>
        <v>0</v>
      </c>
      <c r="G68">
        <f t="shared" si="10"/>
        <v>0</v>
      </c>
      <c r="J68">
        <f>G68</f>
        <v>0</v>
      </c>
      <c r="P68">
        <f t="shared" ca="1" si="3"/>
        <v>1.9026951063242283E-2</v>
      </c>
      <c r="Q68" s="2">
        <f t="shared" si="11"/>
        <v>24001.910400000001</v>
      </c>
      <c r="R68">
        <f t="shared" si="12"/>
        <v>0</v>
      </c>
    </row>
    <row r="69" spans="1:18" ht="12.95" customHeight="1">
      <c r="A69" s="35" t="s">
        <v>308</v>
      </c>
      <c r="B69" s="39" t="s">
        <v>81</v>
      </c>
      <c r="C69" s="65">
        <v>39024.485999999997</v>
      </c>
      <c r="D69" s="65" t="s">
        <v>93</v>
      </c>
      <c r="E69" s="16">
        <f t="shared" si="8"/>
        <v>0.98855770410807975</v>
      </c>
      <c r="F69" s="16">
        <f t="shared" si="9"/>
        <v>1</v>
      </c>
      <c r="G69">
        <f t="shared" si="10"/>
        <v>-4.7174000006634742E-2</v>
      </c>
      <c r="I69">
        <f t="shared" ref="I69:I100" si="13">G69</f>
        <v>-4.7174000006634742E-2</v>
      </c>
      <c r="P69">
        <f t="shared" ca="1" si="3"/>
        <v>1.9009822066652051E-2</v>
      </c>
      <c r="Q69" s="2">
        <f t="shared" si="11"/>
        <v>24005.985999999997</v>
      </c>
      <c r="R69">
        <f t="shared" si="12"/>
        <v>-4.7174000006634742E-2</v>
      </c>
    </row>
    <row r="70" spans="1:18" ht="12.95" customHeight="1">
      <c r="A70" s="16" t="s">
        <v>30</v>
      </c>
      <c r="B70" s="19"/>
      <c r="C70" s="17">
        <v>39024.538</v>
      </c>
      <c r="D70" s="17"/>
      <c r="E70" s="16">
        <f t="shared" si="8"/>
        <v>1.0011705710766106</v>
      </c>
      <c r="F70" s="16">
        <f t="shared" si="9"/>
        <v>1</v>
      </c>
      <c r="G70">
        <f t="shared" si="10"/>
        <v>4.8259999966830947E-3</v>
      </c>
      <c r="I70">
        <f t="shared" si="13"/>
        <v>4.8259999966830947E-3</v>
      </c>
      <c r="P70">
        <f t="shared" ca="1" si="3"/>
        <v>1.9009822066652051E-2</v>
      </c>
      <c r="Q70" s="2">
        <f t="shared" si="11"/>
        <v>24006.038</v>
      </c>
      <c r="R70">
        <f t="shared" si="12"/>
        <v>4.8259999966830947E-3</v>
      </c>
    </row>
    <row r="71" spans="1:18" ht="12.95" customHeight="1">
      <c r="A71" s="35" t="s">
        <v>308</v>
      </c>
      <c r="B71" s="39" t="s">
        <v>81</v>
      </c>
      <c r="C71" s="65">
        <v>39053.364999999998</v>
      </c>
      <c r="D71" s="65" t="s">
        <v>93</v>
      </c>
      <c r="E71" s="16">
        <f t="shared" si="8"/>
        <v>7.9933074187421624</v>
      </c>
      <c r="F71" s="16">
        <f t="shared" si="9"/>
        <v>8</v>
      </c>
      <c r="G71">
        <f t="shared" si="10"/>
        <v>-2.7592000005824957E-2</v>
      </c>
      <c r="I71">
        <f t="shared" si="13"/>
        <v>-2.7592000005824957E-2</v>
      </c>
      <c r="P71">
        <f t="shared" ca="1" si="3"/>
        <v>1.888991909052044E-2</v>
      </c>
      <c r="Q71" s="2">
        <f t="shared" si="11"/>
        <v>24034.864999999998</v>
      </c>
      <c r="R71">
        <f t="shared" si="12"/>
        <v>-2.7592000005824957E-2</v>
      </c>
    </row>
    <row r="72" spans="1:18" ht="12.95" customHeight="1">
      <c r="A72" s="10" t="s">
        <v>82</v>
      </c>
      <c r="B72" s="21" t="s">
        <v>97</v>
      </c>
      <c r="C72" s="10">
        <v>39053.385000000002</v>
      </c>
      <c r="D72" s="10">
        <v>5.0000000000000001E-3</v>
      </c>
      <c r="E72" s="16">
        <f t="shared" si="8"/>
        <v>7.9981585214230462</v>
      </c>
      <c r="F72" s="16">
        <f t="shared" si="9"/>
        <v>8</v>
      </c>
      <c r="G72">
        <f t="shared" si="10"/>
        <v>-7.5920000017504208E-3</v>
      </c>
      <c r="I72">
        <f t="shared" si="13"/>
        <v>-7.5920000017504208E-3</v>
      </c>
      <c r="P72">
        <f t="shared" ca="1" si="3"/>
        <v>1.888991909052044E-2</v>
      </c>
      <c r="Q72" s="2">
        <f t="shared" si="11"/>
        <v>24034.885000000002</v>
      </c>
      <c r="R72">
        <f t="shared" si="12"/>
        <v>-7.5920000017504208E-3</v>
      </c>
    </row>
    <row r="73" spans="1:18" ht="12.95" customHeight="1">
      <c r="A73" s="16" t="s">
        <v>30</v>
      </c>
      <c r="B73" s="19"/>
      <c r="C73" s="17">
        <v>39053.391000000003</v>
      </c>
      <c r="D73" s="17"/>
      <c r="E73" s="16">
        <f t="shared" si="8"/>
        <v>7.999613852227311</v>
      </c>
      <c r="F73" s="16">
        <f t="shared" si="9"/>
        <v>8</v>
      </c>
      <c r="G73">
        <f t="shared" si="10"/>
        <v>-1.5920000005280599E-3</v>
      </c>
      <c r="I73">
        <f t="shared" si="13"/>
        <v>-1.5920000005280599E-3</v>
      </c>
      <c r="P73">
        <f t="shared" ca="1" si="3"/>
        <v>1.888991909052044E-2</v>
      </c>
      <c r="Q73" s="2">
        <f t="shared" si="11"/>
        <v>24034.891000000003</v>
      </c>
      <c r="R73">
        <f t="shared" si="12"/>
        <v>-1.5920000005280599E-3</v>
      </c>
    </row>
    <row r="74" spans="1:18" ht="12.95" customHeight="1">
      <c r="A74" s="35" t="s">
        <v>308</v>
      </c>
      <c r="B74" s="39" t="s">
        <v>81</v>
      </c>
      <c r="C74" s="65">
        <v>39057.491999999998</v>
      </c>
      <c r="D74" s="65" t="s">
        <v>93</v>
      </c>
      <c r="E74" s="16">
        <f t="shared" si="8"/>
        <v>8.9943324567385226</v>
      </c>
      <c r="F74" s="16">
        <f t="shared" si="9"/>
        <v>9</v>
      </c>
      <c r="G74">
        <f t="shared" si="10"/>
        <v>-2.3366000001260545E-2</v>
      </c>
      <c r="I74">
        <f t="shared" si="13"/>
        <v>-2.3366000001260545E-2</v>
      </c>
      <c r="P74">
        <f t="shared" ca="1" si="3"/>
        <v>1.8872790093930208E-2</v>
      </c>
      <c r="Q74" s="2">
        <f t="shared" si="11"/>
        <v>24038.991999999998</v>
      </c>
      <c r="R74">
        <f t="shared" si="12"/>
        <v>-2.3366000001260545E-2</v>
      </c>
    </row>
    <row r="75" spans="1:18" ht="12.95" customHeight="1">
      <c r="A75" s="16" t="s">
        <v>31</v>
      </c>
      <c r="B75" s="19"/>
      <c r="C75" s="17">
        <v>39391.434999999998</v>
      </c>
      <c r="D75" s="17"/>
      <c r="E75" s="16">
        <f t="shared" si="8"/>
        <v>89.993921568341378</v>
      </c>
      <c r="F75" s="16">
        <f t="shared" si="9"/>
        <v>90</v>
      </c>
      <c r="G75">
        <f t="shared" si="10"/>
        <v>-2.5059999999939464E-2</v>
      </c>
      <c r="I75">
        <f t="shared" si="13"/>
        <v>-2.5059999999939464E-2</v>
      </c>
      <c r="P75">
        <f t="shared" ca="1" si="3"/>
        <v>1.7485341370121539E-2</v>
      </c>
      <c r="Q75" s="2">
        <f t="shared" si="11"/>
        <v>24372.934999999998</v>
      </c>
      <c r="R75">
        <f t="shared" si="12"/>
        <v>-2.5059999999939464E-2</v>
      </c>
    </row>
    <row r="76" spans="1:18" ht="12.95" customHeight="1">
      <c r="A76" s="10" t="s">
        <v>82</v>
      </c>
      <c r="B76" s="21" t="s">
        <v>97</v>
      </c>
      <c r="C76" s="10">
        <v>39791.366000000002</v>
      </c>
      <c r="D76" s="10">
        <v>2E-3</v>
      </c>
      <c r="E76" s="16">
        <f t="shared" si="8"/>
        <v>186.99923886198982</v>
      </c>
      <c r="F76" s="16">
        <f t="shared" si="9"/>
        <v>187</v>
      </c>
      <c r="G76">
        <f t="shared" si="10"/>
        <v>-3.1380000000353903E-3</v>
      </c>
      <c r="I76">
        <f t="shared" si="13"/>
        <v>-3.1380000000353903E-3</v>
      </c>
      <c r="P76">
        <f t="shared" ca="1" si="3"/>
        <v>1.582382870086918E-2</v>
      </c>
      <c r="Q76" s="2">
        <f t="shared" si="11"/>
        <v>24772.866000000002</v>
      </c>
      <c r="R76">
        <f t="shared" si="12"/>
        <v>-3.1380000000353903E-3</v>
      </c>
    </row>
    <row r="77" spans="1:18" ht="12.95" customHeight="1">
      <c r="A77" s="10" t="s">
        <v>80</v>
      </c>
      <c r="B77" s="21" t="s">
        <v>81</v>
      </c>
      <c r="C77" s="10">
        <v>40475.747000000003</v>
      </c>
      <c r="D77" s="10"/>
      <c r="E77" s="16">
        <f t="shared" si="8"/>
        <v>352.99936402043926</v>
      </c>
      <c r="F77" s="16">
        <f t="shared" si="9"/>
        <v>353</v>
      </c>
      <c r="G77">
        <f t="shared" si="10"/>
        <v>-2.621999999973923E-3</v>
      </c>
      <c r="I77">
        <f t="shared" si="13"/>
        <v>-2.621999999973923E-3</v>
      </c>
      <c r="P77">
        <f t="shared" ca="1" si="3"/>
        <v>1.2980415266890916E-2</v>
      </c>
      <c r="Q77" s="2">
        <f t="shared" si="11"/>
        <v>25457.247000000003</v>
      </c>
      <c r="R77">
        <f t="shared" si="12"/>
        <v>-2.621999999973923E-3</v>
      </c>
    </row>
    <row r="78" spans="1:18" ht="12.95" customHeight="1">
      <c r="A78" s="10" t="s">
        <v>80</v>
      </c>
      <c r="B78" s="21" t="s">
        <v>81</v>
      </c>
      <c r="C78" s="10">
        <v>40512.86</v>
      </c>
      <c r="D78" s="10"/>
      <c r="E78" s="16">
        <f t="shared" si="8"/>
        <v>362.00131270838517</v>
      </c>
      <c r="F78" s="16">
        <f t="shared" si="9"/>
        <v>362</v>
      </c>
      <c r="G78">
        <f t="shared" si="10"/>
        <v>5.411999998614192E-3</v>
      </c>
      <c r="I78">
        <f t="shared" si="13"/>
        <v>5.411999998614192E-3</v>
      </c>
      <c r="P78">
        <f t="shared" ca="1" si="3"/>
        <v>1.2826254297578842E-2</v>
      </c>
      <c r="Q78" s="2">
        <f t="shared" si="11"/>
        <v>25494.36</v>
      </c>
      <c r="R78">
        <f t="shared" si="12"/>
        <v>5.411999998614192E-3</v>
      </c>
    </row>
    <row r="79" spans="1:18" ht="12.95" customHeight="1">
      <c r="A79" s="16" t="s">
        <v>34</v>
      </c>
      <c r="B79" s="19"/>
      <c r="C79" s="17">
        <v>41172.502999999997</v>
      </c>
      <c r="D79" s="17"/>
      <c r="E79" s="16">
        <f t="shared" si="8"/>
        <v>522.00110896207173</v>
      </c>
      <c r="F79" s="16">
        <f t="shared" si="9"/>
        <v>522</v>
      </c>
      <c r="G79">
        <f t="shared" si="10"/>
        <v>4.571999998006504E-3</v>
      </c>
      <c r="I79">
        <f t="shared" si="13"/>
        <v>4.571999998006504E-3</v>
      </c>
      <c r="P79">
        <f t="shared" ca="1" si="3"/>
        <v>1.008561484314196E-2</v>
      </c>
      <c r="Q79" s="2">
        <f t="shared" si="11"/>
        <v>26154.002999999997</v>
      </c>
      <c r="R79">
        <f t="shared" si="12"/>
        <v>4.571999998006504E-3</v>
      </c>
    </row>
    <row r="80" spans="1:18" ht="12.95" customHeight="1">
      <c r="A80" s="16" t="s">
        <v>32</v>
      </c>
      <c r="B80" s="19"/>
      <c r="C80" s="17">
        <v>41172.502999999997</v>
      </c>
      <c r="D80" s="17"/>
      <c r="E80" s="16">
        <f t="shared" si="8"/>
        <v>522.00110896207173</v>
      </c>
      <c r="F80" s="16">
        <f t="shared" si="9"/>
        <v>522</v>
      </c>
      <c r="G80">
        <f t="shared" si="10"/>
        <v>4.571999998006504E-3</v>
      </c>
      <c r="I80">
        <f t="shared" si="13"/>
        <v>4.571999998006504E-3</v>
      </c>
      <c r="P80">
        <f t="shared" ca="1" si="3"/>
        <v>1.008561484314196E-2</v>
      </c>
      <c r="Q80" s="2">
        <f t="shared" si="11"/>
        <v>26154.002999999997</v>
      </c>
      <c r="R80">
        <f t="shared" si="12"/>
        <v>4.571999998006504E-3</v>
      </c>
    </row>
    <row r="81" spans="1:32" ht="12.95" customHeight="1">
      <c r="A81" s="16" t="s">
        <v>36</v>
      </c>
      <c r="B81" s="19"/>
      <c r="C81" s="17">
        <v>41267.324000000001</v>
      </c>
      <c r="D81" s="17"/>
      <c r="E81" s="16">
        <f t="shared" si="8"/>
        <v>545.00042932258714</v>
      </c>
      <c r="F81" s="16">
        <f t="shared" si="9"/>
        <v>545</v>
      </c>
      <c r="G81">
        <f t="shared" si="10"/>
        <v>1.7700000025797635E-3</v>
      </c>
      <c r="I81">
        <f t="shared" si="13"/>
        <v>1.7700000025797635E-3</v>
      </c>
      <c r="P81">
        <f t="shared" ca="1" si="3"/>
        <v>9.6916479215666592E-3</v>
      </c>
      <c r="Q81" s="2">
        <f t="shared" si="11"/>
        <v>26248.824000000001</v>
      </c>
      <c r="R81">
        <f t="shared" si="12"/>
        <v>1.7700000025797635E-3</v>
      </c>
    </row>
    <row r="82" spans="1:32" ht="12.95" customHeight="1">
      <c r="A82" s="35" t="s">
        <v>308</v>
      </c>
      <c r="B82" s="39" t="s">
        <v>81</v>
      </c>
      <c r="C82" s="65">
        <v>41601.292999999998</v>
      </c>
      <c r="D82" s="65" t="s">
        <v>93</v>
      </c>
      <c r="E82" s="16">
        <f t="shared" si="8"/>
        <v>626.00632486767336</v>
      </c>
      <c r="F82" s="16">
        <f t="shared" si="9"/>
        <v>626</v>
      </c>
      <c r="G82">
        <f t="shared" si="10"/>
        <v>2.6075999994645827E-2</v>
      </c>
      <c r="I82">
        <f t="shared" si="13"/>
        <v>2.6075999994645827E-2</v>
      </c>
      <c r="P82">
        <f t="shared" ca="1" si="3"/>
        <v>8.3041991977579888E-3</v>
      </c>
      <c r="Q82" s="2">
        <f t="shared" si="11"/>
        <v>26582.792999999998</v>
      </c>
      <c r="R82">
        <f t="shared" si="12"/>
        <v>2.6075999994645827E-2</v>
      </c>
    </row>
    <row r="83" spans="1:32" ht="12.95" customHeight="1">
      <c r="A83" s="16" t="s">
        <v>37</v>
      </c>
      <c r="B83" s="19"/>
      <c r="C83" s="17">
        <v>41605.379999999997</v>
      </c>
      <c r="D83" s="17"/>
      <c r="E83" s="16">
        <f t="shared" si="8"/>
        <v>626.99764770030981</v>
      </c>
      <c r="F83" s="16">
        <f t="shared" si="9"/>
        <v>627</v>
      </c>
      <c r="G83">
        <f t="shared" si="10"/>
        <v>-9.6980000016628765E-3</v>
      </c>
      <c r="I83">
        <f t="shared" si="13"/>
        <v>-9.6980000016628765E-3</v>
      </c>
      <c r="P83">
        <f t="shared" ca="1" si="3"/>
        <v>8.2870702011677583E-3</v>
      </c>
      <c r="Q83" s="2">
        <f t="shared" si="11"/>
        <v>26586.879999999997</v>
      </c>
      <c r="R83">
        <f t="shared" si="12"/>
        <v>-9.6980000016628765E-3</v>
      </c>
    </row>
    <row r="84" spans="1:32" ht="12.95" customHeight="1">
      <c r="A84" s="16" t="s">
        <v>38</v>
      </c>
      <c r="B84" s="19"/>
      <c r="C84" s="17">
        <v>41605.385999999999</v>
      </c>
      <c r="D84" s="17"/>
      <c r="E84" s="16">
        <f t="shared" si="8"/>
        <v>626.99910303111403</v>
      </c>
      <c r="F84" s="16">
        <f t="shared" si="9"/>
        <v>627</v>
      </c>
      <c r="G84">
        <f t="shared" si="10"/>
        <v>-3.6980000004405156E-3</v>
      </c>
      <c r="I84">
        <f t="shared" si="13"/>
        <v>-3.6980000004405156E-3</v>
      </c>
      <c r="P84">
        <f t="shared" ca="1" si="3"/>
        <v>8.2870702011677583E-3</v>
      </c>
      <c r="Q84" s="2">
        <f t="shared" si="11"/>
        <v>26586.885999999999</v>
      </c>
      <c r="R84">
        <f t="shared" si="12"/>
        <v>-3.6980000004405156E-3</v>
      </c>
    </row>
    <row r="85" spans="1:32" ht="12.95" customHeight="1">
      <c r="A85" s="16" t="s">
        <v>39</v>
      </c>
      <c r="B85" s="19"/>
      <c r="C85" s="17">
        <v>41605.387000000002</v>
      </c>
      <c r="D85" s="17"/>
      <c r="E85" s="16">
        <f t="shared" ref="E85:E116" si="14">+(C85-C$7)/C$8</f>
        <v>626.99934558624898</v>
      </c>
      <c r="F85" s="16">
        <f t="shared" ref="F85:F116" si="15">ROUND(2*E85,0)/2</f>
        <v>627</v>
      </c>
      <c r="G85">
        <f t="shared" ref="G85:G116" si="16">+C85-(C$7+F85*C$8)</f>
        <v>-2.69799999659881E-3</v>
      </c>
      <c r="I85">
        <f t="shared" si="13"/>
        <v>-2.69799999659881E-3</v>
      </c>
      <c r="P85">
        <f t="shared" ref="P85:P148" ca="1" si="17">+D$11+D$12*$F85</f>
        <v>8.2870702011677583E-3</v>
      </c>
      <c r="Q85" s="2">
        <f t="shared" ref="Q85:Q116" si="18">+C85-15018.5</f>
        <v>26586.887000000002</v>
      </c>
      <c r="R85">
        <f t="shared" si="12"/>
        <v>-2.69799999659881E-3</v>
      </c>
    </row>
    <row r="86" spans="1:32" ht="12.95" customHeight="1">
      <c r="A86" s="16" t="s">
        <v>38</v>
      </c>
      <c r="B86" s="19"/>
      <c r="C86" s="17">
        <v>41605.392999999996</v>
      </c>
      <c r="D86" s="17"/>
      <c r="E86" s="16">
        <f t="shared" si="14"/>
        <v>627.00080091705149</v>
      </c>
      <c r="F86" s="16">
        <f t="shared" si="15"/>
        <v>627</v>
      </c>
      <c r="G86">
        <f t="shared" si="16"/>
        <v>3.3019999973475933E-3</v>
      </c>
      <c r="I86">
        <f t="shared" si="13"/>
        <v>3.3019999973475933E-3</v>
      </c>
      <c r="P86">
        <f t="shared" ca="1" si="17"/>
        <v>8.2870702011677583E-3</v>
      </c>
      <c r="Q86" s="2">
        <f t="shared" si="18"/>
        <v>26586.892999999996</v>
      </c>
      <c r="R86">
        <f t="shared" si="12"/>
        <v>3.3019999973475933E-3</v>
      </c>
    </row>
    <row r="87" spans="1:32" ht="12.95" customHeight="1">
      <c r="A87" s="16" t="s">
        <v>41</v>
      </c>
      <c r="B87" s="19"/>
      <c r="C87" s="17">
        <v>41877.493999999999</v>
      </c>
      <c r="D87" s="17"/>
      <c r="E87" s="16">
        <f t="shared" si="14"/>
        <v>693.00029543215283</v>
      </c>
      <c r="F87" s="16">
        <f t="shared" si="15"/>
        <v>693</v>
      </c>
      <c r="G87">
        <f t="shared" si="16"/>
        <v>1.2179999976069666E-3</v>
      </c>
      <c r="I87">
        <f t="shared" si="13"/>
        <v>1.2179999976069666E-3</v>
      </c>
      <c r="P87">
        <f t="shared" ca="1" si="17"/>
        <v>7.1565564262125458E-3</v>
      </c>
      <c r="Q87" s="2">
        <f t="shared" si="18"/>
        <v>26858.993999999999</v>
      </c>
      <c r="R87">
        <f t="shared" si="12"/>
        <v>1.2179999976069666E-3</v>
      </c>
    </row>
    <row r="88" spans="1:32" ht="12.95" customHeight="1">
      <c r="A88" s="16" t="s">
        <v>42</v>
      </c>
      <c r="B88" s="19"/>
      <c r="C88" s="17">
        <v>42005.29</v>
      </c>
      <c r="D88" s="17"/>
      <c r="E88" s="16">
        <f t="shared" si="14"/>
        <v>723.99787133614416</v>
      </c>
      <c r="F88" s="16">
        <f t="shared" si="15"/>
        <v>724</v>
      </c>
      <c r="G88">
        <f t="shared" si="16"/>
        <v>-8.776000002399087E-3</v>
      </c>
      <c r="I88">
        <f t="shared" si="13"/>
        <v>-8.776000002399087E-3</v>
      </c>
      <c r="P88">
        <f t="shared" ca="1" si="17"/>
        <v>6.6255575319153995E-3</v>
      </c>
      <c r="Q88" s="2">
        <f t="shared" si="18"/>
        <v>26986.79</v>
      </c>
      <c r="R88">
        <f t="shared" si="12"/>
        <v>-8.776000002399087E-3</v>
      </c>
    </row>
    <row r="89" spans="1:32" ht="12.95" customHeight="1">
      <c r="A89" s="35" t="s">
        <v>308</v>
      </c>
      <c r="B89" s="39" t="s">
        <v>81</v>
      </c>
      <c r="C89" s="65">
        <v>42009.406999999999</v>
      </c>
      <c r="D89" s="65" t="s">
        <v>93</v>
      </c>
      <c r="E89" s="16">
        <f t="shared" si="14"/>
        <v>724.99647082280012</v>
      </c>
      <c r="F89" s="16">
        <f t="shared" si="15"/>
        <v>725</v>
      </c>
      <c r="G89">
        <f t="shared" si="16"/>
        <v>-1.4549999999871943E-2</v>
      </c>
      <c r="I89">
        <f t="shared" si="13"/>
        <v>-1.4549999999871943E-2</v>
      </c>
      <c r="P89">
        <f t="shared" ca="1" si="17"/>
        <v>6.6084285353251691E-3</v>
      </c>
      <c r="Q89" s="2">
        <f t="shared" si="18"/>
        <v>26990.906999999999</v>
      </c>
      <c r="R89">
        <f t="shared" si="12"/>
        <v>-1.4549999999871943E-2</v>
      </c>
    </row>
    <row r="90" spans="1:32" ht="12.95" customHeight="1">
      <c r="A90" s="16" t="s">
        <v>43</v>
      </c>
      <c r="B90" s="19"/>
      <c r="C90" s="17">
        <v>42640.213000000003</v>
      </c>
      <c r="D90" s="17"/>
      <c r="E90" s="16">
        <f t="shared" si="14"/>
        <v>878.00170467748239</v>
      </c>
      <c r="F90" s="16">
        <f t="shared" si="15"/>
        <v>878</v>
      </c>
      <c r="G90">
        <f t="shared" si="16"/>
        <v>7.0279999999911524E-3</v>
      </c>
      <c r="I90">
        <f t="shared" si="13"/>
        <v>7.0279999999911524E-3</v>
      </c>
      <c r="P90">
        <f t="shared" ca="1" si="17"/>
        <v>3.987692057019902E-3</v>
      </c>
      <c r="Q90" s="2">
        <f t="shared" si="18"/>
        <v>27621.713000000003</v>
      </c>
      <c r="R90">
        <f t="shared" si="12"/>
        <v>7.0279999999911524E-3</v>
      </c>
    </row>
    <row r="91" spans="1:32" ht="12.95" customHeight="1">
      <c r="A91" s="35" t="s">
        <v>382</v>
      </c>
      <c r="B91" s="39" t="s">
        <v>81</v>
      </c>
      <c r="C91" s="65">
        <v>42640.218999999997</v>
      </c>
      <c r="D91" s="65" t="s">
        <v>93</v>
      </c>
      <c r="E91" s="16">
        <f t="shared" si="14"/>
        <v>878.00316000828491</v>
      </c>
      <c r="F91" s="16">
        <f t="shared" si="15"/>
        <v>878</v>
      </c>
      <c r="G91">
        <f t="shared" si="16"/>
        <v>1.3027999993937556E-2</v>
      </c>
      <c r="I91">
        <f t="shared" si="13"/>
        <v>1.3027999993937556E-2</v>
      </c>
      <c r="P91">
        <f t="shared" ca="1" si="17"/>
        <v>3.987692057019902E-3</v>
      </c>
      <c r="Q91" s="2">
        <f t="shared" si="18"/>
        <v>27621.718999999997</v>
      </c>
      <c r="R91">
        <f t="shared" si="12"/>
        <v>1.3027999993937556E-2</v>
      </c>
      <c r="AA91" t="s">
        <v>29</v>
      </c>
      <c r="AF91" t="s">
        <v>28</v>
      </c>
    </row>
    <row r="92" spans="1:32" ht="12.95" customHeight="1">
      <c r="A92" s="16" t="s">
        <v>44</v>
      </c>
      <c r="B92" s="19"/>
      <c r="C92" s="17">
        <v>42660.777999999998</v>
      </c>
      <c r="D92" s="17"/>
      <c r="E92" s="16">
        <f t="shared" si="14"/>
        <v>882.98985100808295</v>
      </c>
      <c r="F92" s="16">
        <f t="shared" si="15"/>
        <v>883</v>
      </c>
      <c r="G92">
        <f t="shared" si="16"/>
        <v>-4.1841999998723622E-2</v>
      </c>
      <c r="I92">
        <f t="shared" si="13"/>
        <v>-4.1841999998723622E-2</v>
      </c>
      <c r="P92">
        <f t="shared" ca="1" si="17"/>
        <v>3.9020470740687499E-3</v>
      </c>
      <c r="Q92" s="2">
        <f t="shared" si="18"/>
        <v>27642.277999999998</v>
      </c>
      <c r="R92">
        <f t="shared" si="12"/>
        <v>-4.1841999998723622E-2</v>
      </c>
      <c r="AA92" t="s">
        <v>29</v>
      </c>
      <c r="AF92" t="s">
        <v>28</v>
      </c>
    </row>
    <row r="93" spans="1:32" ht="12.95" customHeight="1">
      <c r="A93" s="16" t="s">
        <v>45</v>
      </c>
      <c r="B93" s="19"/>
      <c r="C93" s="17">
        <v>42681.438000000002</v>
      </c>
      <c r="D93" s="17"/>
      <c r="E93" s="16">
        <f t="shared" si="14"/>
        <v>888.00104007641494</v>
      </c>
      <c r="F93" s="16">
        <f t="shared" si="15"/>
        <v>888</v>
      </c>
      <c r="G93">
        <f t="shared" si="16"/>
        <v>4.288000003725756E-3</v>
      </c>
      <c r="I93">
        <f t="shared" si="13"/>
        <v>4.288000003725756E-3</v>
      </c>
      <c r="P93">
        <f t="shared" ca="1" si="17"/>
        <v>3.8164020911175978E-3</v>
      </c>
      <c r="Q93" s="2">
        <f t="shared" si="18"/>
        <v>27662.938000000002</v>
      </c>
      <c r="R93">
        <f t="shared" si="12"/>
        <v>4.288000003725756E-3</v>
      </c>
      <c r="AA93" t="s">
        <v>29</v>
      </c>
      <c r="AF93" t="s">
        <v>28</v>
      </c>
    </row>
    <row r="94" spans="1:32" ht="12.95" customHeight="1">
      <c r="A94" s="16" t="s">
        <v>44</v>
      </c>
      <c r="B94" s="19"/>
      <c r="C94" s="17">
        <v>42689.665999999997</v>
      </c>
      <c r="D94" s="17"/>
      <c r="E94" s="16">
        <f t="shared" si="14"/>
        <v>889.99678371892253</v>
      </c>
      <c r="F94" s="16">
        <f t="shared" si="15"/>
        <v>890</v>
      </c>
      <c r="G94">
        <f t="shared" si="16"/>
        <v>-1.3259999999718275E-2</v>
      </c>
      <c r="I94">
        <f t="shared" si="13"/>
        <v>-1.3259999999718275E-2</v>
      </c>
      <c r="P94">
        <f t="shared" ca="1" si="17"/>
        <v>3.782144097937137E-3</v>
      </c>
      <c r="Q94" s="2">
        <f t="shared" si="18"/>
        <v>27671.165999999997</v>
      </c>
      <c r="R94">
        <f t="shared" si="12"/>
        <v>-1.3259999999718275E-2</v>
      </c>
      <c r="AA94" t="s">
        <v>29</v>
      </c>
      <c r="AF94" t="s">
        <v>28</v>
      </c>
    </row>
    <row r="95" spans="1:32" ht="12.95" customHeight="1">
      <c r="A95" s="35" t="s">
        <v>389</v>
      </c>
      <c r="B95" s="39" t="s">
        <v>81</v>
      </c>
      <c r="C95" s="65">
        <v>42710.296000000002</v>
      </c>
      <c r="D95" s="65" t="s">
        <v>93</v>
      </c>
      <c r="E95" s="16">
        <f t="shared" si="14"/>
        <v>895.00069613323501</v>
      </c>
      <c r="F95" s="16">
        <f t="shared" si="15"/>
        <v>895</v>
      </c>
      <c r="G95">
        <f t="shared" si="16"/>
        <v>2.8700000038952567E-3</v>
      </c>
      <c r="I95">
        <f t="shared" si="13"/>
        <v>2.8700000038952567E-3</v>
      </c>
      <c r="P95">
        <f t="shared" ca="1" si="17"/>
        <v>3.6964991149859849E-3</v>
      </c>
      <c r="Q95" s="2">
        <f t="shared" si="18"/>
        <v>27691.796000000002</v>
      </c>
      <c r="R95">
        <f t="shared" si="12"/>
        <v>2.8700000038952567E-3</v>
      </c>
      <c r="AA95" t="s">
        <v>29</v>
      </c>
      <c r="AF95" t="s">
        <v>28</v>
      </c>
    </row>
    <row r="96" spans="1:32" ht="12.95" customHeight="1">
      <c r="A96" s="16" t="s">
        <v>45</v>
      </c>
      <c r="B96" s="19" t="s">
        <v>83</v>
      </c>
      <c r="C96" s="17">
        <v>42712.296000000002</v>
      </c>
      <c r="D96" s="17"/>
      <c r="E96" s="16">
        <f t="shared" si="14"/>
        <v>895.48580640122441</v>
      </c>
      <c r="F96" s="16">
        <f t="shared" si="15"/>
        <v>895.5</v>
      </c>
      <c r="G96">
        <f t="shared" si="16"/>
        <v>-5.8516999997664243E-2</v>
      </c>
      <c r="I96">
        <f t="shared" si="13"/>
        <v>-5.8516999997664243E-2</v>
      </c>
      <c r="P96">
        <f t="shared" ca="1" si="17"/>
        <v>3.6879346166908689E-3</v>
      </c>
      <c r="Q96" s="2">
        <f t="shared" si="18"/>
        <v>27693.796000000002</v>
      </c>
      <c r="S96">
        <f>G96</f>
        <v>-5.8516999997664243E-2</v>
      </c>
      <c r="AA96" t="s">
        <v>26</v>
      </c>
      <c r="AF96" t="s">
        <v>28</v>
      </c>
    </row>
    <row r="97" spans="1:32" ht="12.95" customHeight="1">
      <c r="A97" s="16" t="s">
        <v>44</v>
      </c>
      <c r="B97" s="19"/>
      <c r="C97" s="17">
        <v>42722.652999999998</v>
      </c>
      <c r="D97" s="17"/>
      <c r="E97" s="16">
        <f t="shared" si="14"/>
        <v>897.997949924007</v>
      </c>
      <c r="F97" s="16">
        <f t="shared" si="15"/>
        <v>898</v>
      </c>
      <c r="G97">
        <f t="shared" si="16"/>
        <v>-8.4520000018528663E-3</v>
      </c>
      <c r="I97">
        <f t="shared" si="13"/>
        <v>-8.4520000018528663E-3</v>
      </c>
      <c r="P97">
        <f t="shared" ca="1" si="17"/>
        <v>3.645112125215292E-3</v>
      </c>
      <c r="Q97" s="2">
        <f t="shared" si="18"/>
        <v>27704.152999999998</v>
      </c>
      <c r="R97">
        <f t="shared" ref="R97:R128" si="19">G97</f>
        <v>-8.4520000018528663E-3</v>
      </c>
      <c r="AA97" t="s">
        <v>29</v>
      </c>
      <c r="AF97" t="s">
        <v>28</v>
      </c>
    </row>
    <row r="98" spans="1:32" ht="12.95" customHeight="1">
      <c r="A98" s="16" t="s">
        <v>46</v>
      </c>
      <c r="B98" s="19"/>
      <c r="C98" s="17">
        <v>42780.379000000001</v>
      </c>
      <c r="D98" s="17"/>
      <c r="E98" s="16">
        <f t="shared" si="14"/>
        <v>911.99968758898751</v>
      </c>
      <c r="F98" s="16">
        <f t="shared" si="15"/>
        <v>912</v>
      </c>
      <c r="G98">
        <f t="shared" si="16"/>
        <v>-1.2879999994765967E-3</v>
      </c>
      <c r="I98">
        <f t="shared" si="13"/>
        <v>-1.2879999994765967E-3</v>
      </c>
      <c r="P98">
        <f t="shared" ca="1" si="17"/>
        <v>3.4053061729520662E-3</v>
      </c>
      <c r="Q98" s="2">
        <f t="shared" si="18"/>
        <v>27761.879000000001</v>
      </c>
      <c r="R98">
        <f t="shared" si="19"/>
        <v>-1.2879999994765967E-3</v>
      </c>
    </row>
    <row r="99" spans="1:32" ht="12.95" customHeight="1">
      <c r="A99" s="35" t="s">
        <v>308</v>
      </c>
      <c r="B99" s="39" t="s">
        <v>81</v>
      </c>
      <c r="C99" s="65">
        <v>43015.38</v>
      </c>
      <c r="D99" s="65" t="s">
        <v>93</v>
      </c>
      <c r="E99" s="16">
        <f t="shared" si="14"/>
        <v>969.00038663288285</v>
      </c>
      <c r="F99" s="16">
        <f t="shared" si="15"/>
        <v>969</v>
      </c>
      <c r="G99">
        <f t="shared" si="16"/>
        <v>1.5939999939291738E-3</v>
      </c>
      <c r="I99">
        <f t="shared" si="13"/>
        <v>1.5939999939291738E-3</v>
      </c>
      <c r="P99">
        <f t="shared" ca="1" si="17"/>
        <v>2.4289533673089274E-3</v>
      </c>
      <c r="Q99" s="2">
        <f t="shared" si="18"/>
        <v>27996.879999999997</v>
      </c>
      <c r="R99">
        <f t="shared" si="19"/>
        <v>1.5939999939291738E-3</v>
      </c>
    </row>
    <row r="100" spans="1:32" ht="12.95" customHeight="1">
      <c r="A100" s="16" t="s">
        <v>47</v>
      </c>
      <c r="B100" s="19"/>
      <c r="C100" s="17">
        <v>43048.39</v>
      </c>
      <c r="D100" s="17"/>
      <c r="E100" s="16">
        <f t="shared" si="14"/>
        <v>977.00713160604948</v>
      </c>
      <c r="F100" s="16">
        <f t="shared" si="15"/>
        <v>977</v>
      </c>
      <c r="G100">
        <f t="shared" si="16"/>
        <v>2.9402000000118278E-2</v>
      </c>
      <c r="I100">
        <f t="shared" si="13"/>
        <v>2.9402000000118278E-2</v>
      </c>
      <c r="P100">
        <f t="shared" ca="1" si="17"/>
        <v>2.2919213945870841E-3</v>
      </c>
      <c r="Q100" s="2">
        <f t="shared" si="18"/>
        <v>28029.89</v>
      </c>
      <c r="R100">
        <f t="shared" si="19"/>
        <v>2.9402000000118278E-2</v>
      </c>
    </row>
    <row r="101" spans="1:32" ht="12.95" customHeight="1">
      <c r="A101" s="16" t="s">
        <v>48</v>
      </c>
      <c r="B101" s="19"/>
      <c r="C101" s="17">
        <v>43790.442000000003</v>
      </c>
      <c r="D101" s="17"/>
      <c r="E101" s="16">
        <f t="shared" si="14"/>
        <v>1156.9956538971096</v>
      </c>
      <c r="F101" s="16">
        <f t="shared" si="15"/>
        <v>1157</v>
      </c>
      <c r="G101">
        <f t="shared" si="16"/>
        <v>-1.7917999997735023E-2</v>
      </c>
      <c r="I101">
        <f t="shared" ref="I101:I132" si="20">G101</f>
        <v>-1.7917999997735023E-2</v>
      </c>
      <c r="P101">
        <f t="shared" ca="1" si="17"/>
        <v>-7.9129799165440773E-4</v>
      </c>
      <c r="Q101" s="2">
        <f t="shared" si="18"/>
        <v>28771.942000000003</v>
      </c>
      <c r="R101">
        <f t="shared" si="19"/>
        <v>-1.7917999997735023E-2</v>
      </c>
    </row>
    <row r="102" spans="1:32" ht="12.95" customHeight="1">
      <c r="A102" s="35" t="s">
        <v>419</v>
      </c>
      <c r="B102" s="39" t="s">
        <v>81</v>
      </c>
      <c r="C102" s="65">
        <v>44462.457999999999</v>
      </c>
      <c r="D102" s="65" t="s">
        <v>93</v>
      </c>
      <c r="E102" s="16">
        <f t="shared" si="14"/>
        <v>1319.996584823713</v>
      </c>
      <c r="F102" s="16">
        <f t="shared" si="15"/>
        <v>1320</v>
      </c>
      <c r="G102">
        <f t="shared" si="16"/>
        <v>-1.4080000000831205E-2</v>
      </c>
      <c r="I102">
        <f t="shared" si="20"/>
        <v>-1.4080000000831205E-2</v>
      </c>
      <c r="P102">
        <f t="shared" ca="1" si="17"/>
        <v>-3.5833244358619808E-3</v>
      </c>
      <c r="Q102" s="2">
        <f t="shared" si="18"/>
        <v>29443.957999999999</v>
      </c>
      <c r="R102">
        <f t="shared" si="19"/>
        <v>-1.4080000000831205E-2</v>
      </c>
    </row>
    <row r="103" spans="1:32" ht="12.95" customHeight="1">
      <c r="A103" s="16" t="s">
        <v>49</v>
      </c>
      <c r="B103" s="19"/>
      <c r="C103" s="17">
        <v>44561.413999999997</v>
      </c>
      <c r="D103" s="17"/>
      <c r="E103" s="16">
        <f t="shared" si="14"/>
        <v>1343.9988706632953</v>
      </c>
      <c r="F103" s="16">
        <f t="shared" si="15"/>
        <v>1344</v>
      </c>
      <c r="G103">
        <f t="shared" si="16"/>
        <v>-4.6560000046156347E-3</v>
      </c>
      <c r="I103">
        <f t="shared" si="20"/>
        <v>-4.6560000046156347E-3</v>
      </c>
      <c r="P103">
        <f t="shared" ca="1" si="17"/>
        <v>-3.9944203540275107E-3</v>
      </c>
      <c r="Q103" s="2">
        <f t="shared" si="18"/>
        <v>29542.913999999997</v>
      </c>
      <c r="R103">
        <f t="shared" si="19"/>
        <v>-4.6560000046156347E-3</v>
      </c>
    </row>
    <row r="104" spans="1:32" ht="12.95" customHeight="1">
      <c r="A104" s="16" t="s">
        <v>51</v>
      </c>
      <c r="B104" s="19"/>
      <c r="C104" s="17">
        <v>44590.286</v>
      </c>
      <c r="D104" s="17"/>
      <c r="E104" s="16">
        <f t="shared" si="14"/>
        <v>1351.001922491992</v>
      </c>
      <c r="F104" s="16">
        <f t="shared" si="15"/>
        <v>1351</v>
      </c>
      <c r="G104">
        <f t="shared" si="16"/>
        <v>7.9259999984060414E-3</v>
      </c>
      <c r="I104">
        <f t="shared" si="20"/>
        <v>7.9259999984060414E-3</v>
      </c>
      <c r="P104">
        <f t="shared" ca="1" si="17"/>
        <v>-4.1143233301591253E-3</v>
      </c>
      <c r="Q104" s="2">
        <f t="shared" si="18"/>
        <v>29571.786</v>
      </c>
      <c r="R104">
        <f t="shared" si="19"/>
        <v>7.9259999984060414E-3</v>
      </c>
      <c r="AA104" t="s">
        <v>56</v>
      </c>
      <c r="AF104" t="s">
        <v>28</v>
      </c>
    </row>
    <row r="105" spans="1:32" ht="12.95" customHeight="1">
      <c r="A105" s="16" t="s">
        <v>52</v>
      </c>
      <c r="B105" s="19"/>
      <c r="C105" s="17">
        <v>44767.542999999998</v>
      </c>
      <c r="D105" s="17"/>
      <c r="E105" s="16">
        <f t="shared" si="14"/>
        <v>1393.9965178784958</v>
      </c>
      <c r="F105" s="16">
        <f t="shared" si="15"/>
        <v>1394</v>
      </c>
      <c r="G105">
        <f t="shared" si="16"/>
        <v>-1.4355999999679625E-2</v>
      </c>
      <c r="I105">
        <f t="shared" si="20"/>
        <v>-1.4355999999679625E-2</v>
      </c>
      <c r="P105">
        <f t="shared" ca="1" si="17"/>
        <v>-4.8508701835390348E-3</v>
      </c>
      <c r="Q105" s="2">
        <f t="shared" si="18"/>
        <v>29749.042999999998</v>
      </c>
      <c r="R105">
        <f t="shared" si="19"/>
        <v>-1.4355999999679625E-2</v>
      </c>
      <c r="AA105" t="s">
        <v>29</v>
      </c>
      <c r="AF105" t="s">
        <v>28</v>
      </c>
    </row>
    <row r="106" spans="1:32" ht="12.95" customHeight="1">
      <c r="A106" s="35" t="s">
        <v>437</v>
      </c>
      <c r="B106" s="39" t="s">
        <v>81</v>
      </c>
      <c r="C106" s="65">
        <v>44845.862999999998</v>
      </c>
      <c r="D106" s="65" t="s">
        <v>93</v>
      </c>
      <c r="E106" s="16">
        <f t="shared" si="14"/>
        <v>1412.9934359729632</v>
      </c>
      <c r="F106" s="16">
        <f t="shared" si="15"/>
        <v>1413</v>
      </c>
      <c r="G106">
        <f t="shared" si="16"/>
        <v>-2.7062000001023989E-2</v>
      </c>
      <c r="I106">
        <f t="shared" si="20"/>
        <v>-2.7062000001023989E-2</v>
      </c>
      <c r="P106">
        <f t="shared" ca="1" si="17"/>
        <v>-5.1763211187534144E-3</v>
      </c>
      <c r="Q106" s="2">
        <f t="shared" si="18"/>
        <v>29827.362999999998</v>
      </c>
      <c r="R106">
        <f t="shared" si="19"/>
        <v>-2.7062000001023989E-2</v>
      </c>
    </row>
    <row r="107" spans="1:32" ht="12.95" customHeight="1">
      <c r="A107" s="16" t="s">
        <v>53</v>
      </c>
      <c r="B107" s="19"/>
      <c r="C107" s="17">
        <v>44895.347000000002</v>
      </c>
      <c r="D107" s="17"/>
      <c r="E107" s="16">
        <f t="shared" si="14"/>
        <v>1424.9960342235595</v>
      </c>
      <c r="F107" s="16">
        <f t="shared" si="15"/>
        <v>1425</v>
      </c>
      <c r="G107">
        <f t="shared" si="16"/>
        <v>-1.6349999998055864E-2</v>
      </c>
      <c r="I107">
        <f t="shared" si="20"/>
        <v>-1.6349999998055864E-2</v>
      </c>
      <c r="P107">
        <f t="shared" ca="1" si="17"/>
        <v>-5.3818690778361829E-3</v>
      </c>
      <c r="Q107" s="2">
        <f t="shared" si="18"/>
        <v>29876.847000000002</v>
      </c>
      <c r="R107">
        <f t="shared" si="19"/>
        <v>-1.6349999998055864E-2</v>
      </c>
      <c r="AB107">
        <v>16</v>
      </c>
      <c r="AD107" t="s">
        <v>33</v>
      </c>
      <c r="AF107" t="s">
        <v>35</v>
      </c>
    </row>
    <row r="108" spans="1:32" ht="12.95" customHeight="1">
      <c r="A108" s="16" t="s">
        <v>54</v>
      </c>
      <c r="B108" s="19"/>
      <c r="C108" s="17">
        <v>44928.324000000001</v>
      </c>
      <c r="D108" s="17"/>
      <c r="E108" s="16">
        <f t="shared" si="14"/>
        <v>1432.9947748773036</v>
      </c>
      <c r="F108" s="16">
        <f t="shared" si="15"/>
        <v>1433</v>
      </c>
      <c r="G108">
        <f t="shared" si="16"/>
        <v>-2.1542000002227724E-2</v>
      </c>
      <c r="I108">
        <f t="shared" si="20"/>
        <v>-2.1542000002227724E-2</v>
      </c>
      <c r="P108">
        <f t="shared" ca="1" si="17"/>
        <v>-5.5189010505580262E-3</v>
      </c>
      <c r="Q108" s="2">
        <f t="shared" si="18"/>
        <v>29909.824000000001</v>
      </c>
      <c r="R108">
        <f t="shared" si="19"/>
        <v>-2.1542000002227724E-2</v>
      </c>
      <c r="AA108" t="s">
        <v>29</v>
      </c>
      <c r="AB108">
        <v>11</v>
      </c>
      <c r="AD108" t="s">
        <v>40</v>
      </c>
      <c r="AF108" t="s">
        <v>35</v>
      </c>
    </row>
    <row r="109" spans="1:32" ht="12.95" customHeight="1">
      <c r="A109" s="16" t="s">
        <v>55</v>
      </c>
      <c r="B109" s="19"/>
      <c r="C109" s="17">
        <v>45200.442000000003</v>
      </c>
      <c r="D109" s="17"/>
      <c r="E109" s="16">
        <f t="shared" si="14"/>
        <v>1498.9983928296826</v>
      </c>
      <c r="F109" s="16">
        <f t="shared" si="15"/>
        <v>1499</v>
      </c>
      <c r="G109">
        <f t="shared" si="16"/>
        <v>-6.6259999948670156E-3</v>
      </c>
      <c r="I109">
        <f t="shared" si="20"/>
        <v>-6.6259999948670156E-3</v>
      </c>
      <c r="P109">
        <f t="shared" ca="1" si="17"/>
        <v>-6.6494148255132404E-3</v>
      </c>
      <c r="Q109" s="2">
        <f t="shared" si="18"/>
        <v>30181.942000000003</v>
      </c>
      <c r="R109">
        <f t="shared" si="19"/>
        <v>-6.6259999948670156E-3</v>
      </c>
      <c r="AA109" t="s">
        <v>29</v>
      </c>
      <c r="AB109">
        <v>10</v>
      </c>
      <c r="AD109" t="s">
        <v>40</v>
      </c>
      <c r="AF109" t="s">
        <v>35</v>
      </c>
    </row>
    <row r="110" spans="1:32" ht="12.95" customHeight="1">
      <c r="A110" s="16" t="s">
        <v>55</v>
      </c>
      <c r="B110" s="19"/>
      <c r="C110" s="17">
        <v>45200.442000000003</v>
      </c>
      <c r="D110" s="17"/>
      <c r="E110" s="16">
        <f t="shared" si="14"/>
        <v>1498.9983928296826</v>
      </c>
      <c r="F110" s="16">
        <f t="shared" si="15"/>
        <v>1499</v>
      </c>
      <c r="G110">
        <f t="shared" si="16"/>
        <v>-6.6259999948670156E-3</v>
      </c>
      <c r="I110">
        <f t="shared" si="20"/>
        <v>-6.6259999948670156E-3</v>
      </c>
      <c r="P110">
        <f t="shared" ca="1" si="17"/>
        <v>-6.6494148255132404E-3</v>
      </c>
      <c r="Q110" s="2">
        <f t="shared" si="18"/>
        <v>30181.942000000003</v>
      </c>
      <c r="R110">
        <f t="shared" si="19"/>
        <v>-6.6259999948670156E-3</v>
      </c>
      <c r="AA110" t="s">
        <v>29</v>
      </c>
      <c r="AB110">
        <v>7</v>
      </c>
      <c r="AD110" t="s">
        <v>40</v>
      </c>
      <c r="AF110" t="s">
        <v>35</v>
      </c>
    </row>
    <row r="111" spans="1:32" ht="12.95" customHeight="1">
      <c r="A111" s="16" t="s">
        <v>55</v>
      </c>
      <c r="B111" s="19"/>
      <c r="C111" s="17">
        <v>45200.442000000003</v>
      </c>
      <c r="D111" s="17"/>
      <c r="E111" s="16">
        <f t="shared" si="14"/>
        <v>1498.9983928296826</v>
      </c>
      <c r="F111" s="16">
        <f t="shared" si="15"/>
        <v>1499</v>
      </c>
      <c r="G111">
        <f t="shared" si="16"/>
        <v>-6.6259999948670156E-3</v>
      </c>
      <c r="I111">
        <f t="shared" si="20"/>
        <v>-6.6259999948670156E-3</v>
      </c>
      <c r="P111">
        <f t="shared" ca="1" si="17"/>
        <v>-6.6494148255132404E-3</v>
      </c>
      <c r="Q111" s="2">
        <f t="shared" si="18"/>
        <v>30181.942000000003</v>
      </c>
      <c r="R111">
        <f t="shared" si="19"/>
        <v>-6.6259999948670156E-3</v>
      </c>
      <c r="AA111" t="s">
        <v>29</v>
      </c>
      <c r="AB111">
        <v>11</v>
      </c>
      <c r="AD111" t="s">
        <v>40</v>
      </c>
      <c r="AF111" t="s">
        <v>35</v>
      </c>
    </row>
    <row r="112" spans="1:32" ht="12.95" customHeight="1">
      <c r="A112" s="16" t="s">
        <v>55</v>
      </c>
      <c r="B112" s="19"/>
      <c r="C112" s="17">
        <v>45200.444000000003</v>
      </c>
      <c r="D112" s="17"/>
      <c r="E112" s="16">
        <f t="shared" si="14"/>
        <v>1498.9988779399509</v>
      </c>
      <c r="F112" s="16">
        <f t="shared" si="15"/>
        <v>1499</v>
      </c>
      <c r="G112">
        <f t="shared" si="16"/>
        <v>-4.625999994459562E-3</v>
      </c>
      <c r="I112">
        <f t="shared" si="20"/>
        <v>-4.625999994459562E-3</v>
      </c>
      <c r="P112">
        <f t="shared" ca="1" si="17"/>
        <v>-6.6494148255132404E-3</v>
      </c>
      <c r="Q112" s="2">
        <f t="shared" si="18"/>
        <v>30181.944000000003</v>
      </c>
      <c r="R112">
        <f t="shared" si="19"/>
        <v>-4.625999994459562E-3</v>
      </c>
      <c r="AA112" t="s">
        <v>29</v>
      </c>
      <c r="AB112">
        <v>6</v>
      </c>
      <c r="AD112" t="s">
        <v>40</v>
      </c>
      <c r="AF112" t="s">
        <v>35</v>
      </c>
    </row>
    <row r="113" spans="1:32" ht="12.95" customHeight="1">
      <c r="A113" s="16" t="s">
        <v>55</v>
      </c>
      <c r="B113" s="19"/>
      <c r="C113" s="17">
        <v>45200.444000000003</v>
      </c>
      <c r="D113" s="17"/>
      <c r="E113" s="16">
        <f t="shared" si="14"/>
        <v>1498.9988779399509</v>
      </c>
      <c r="F113" s="16">
        <f t="shared" si="15"/>
        <v>1499</v>
      </c>
      <c r="G113">
        <f t="shared" si="16"/>
        <v>-4.625999994459562E-3</v>
      </c>
      <c r="I113">
        <f t="shared" si="20"/>
        <v>-4.625999994459562E-3</v>
      </c>
      <c r="P113">
        <f t="shared" ca="1" si="17"/>
        <v>-6.6494148255132404E-3</v>
      </c>
      <c r="Q113" s="2">
        <f t="shared" si="18"/>
        <v>30181.944000000003</v>
      </c>
      <c r="R113">
        <f t="shared" si="19"/>
        <v>-4.625999994459562E-3</v>
      </c>
      <c r="AA113" t="s">
        <v>29</v>
      </c>
      <c r="AB113">
        <v>6</v>
      </c>
      <c r="AD113" t="s">
        <v>40</v>
      </c>
      <c r="AF113" t="s">
        <v>35</v>
      </c>
    </row>
    <row r="114" spans="1:32" ht="12.95" customHeight="1">
      <c r="A114" s="16" t="s">
        <v>55</v>
      </c>
      <c r="B114" s="19"/>
      <c r="C114" s="17">
        <v>45200.444000000003</v>
      </c>
      <c r="D114" s="17"/>
      <c r="E114" s="16">
        <f t="shared" si="14"/>
        <v>1498.9988779399509</v>
      </c>
      <c r="F114" s="16">
        <f t="shared" si="15"/>
        <v>1499</v>
      </c>
      <c r="G114">
        <f t="shared" si="16"/>
        <v>-4.625999994459562E-3</v>
      </c>
      <c r="I114">
        <f t="shared" si="20"/>
        <v>-4.625999994459562E-3</v>
      </c>
      <c r="P114">
        <f t="shared" ca="1" si="17"/>
        <v>-6.6494148255132404E-3</v>
      </c>
      <c r="Q114" s="2">
        <f t="shared" si="18"/>
        <v>30181.944000000003</v>
      </c>
      <c r="R114">
        <f t="shared" si="19"/>
        <v>-4.625999994459562E-3</v>
      </c>
      <c r="AA114" t="s">
        <v>29</v>
      </c>
      <c r="AB114">
        <v>8</v>
      </c>
      <c r="AD114" t="s">
        <v>33</v>
      </c>
      <c r="AF114" t="s">
        <v>35</v>
      </c>
    </row>
    <row r="115" spans="1:32" ht="12.95" customHeight="1">
      <c r="A115" s="16" t="s">
        <v>55</v>
      </c>
      <c r="B115" s="19"/>
      <c r="C115" s="17">
        <v>45200.445</v>
      </c>
      <c r="D115" s="17"/>
      <c r="E115" s="16">
        <f t="shared" si="14"/>
        <v>1498.9991204950841</v>
      </c>
      <c r="F115" s="16">
        <f t="shared" si="15"/>
        <v>1499</v>
      </c>
      <c r="G115">
        <f t="shared" si="16"/>
        <v>-3.625999997893814E-3</v>
      </c>
      <c r="I115">
        <f t="shared" si="20"/>
        <v>-3.625999997893814E-3</v>
      </c>
      <c r="P115">
        <f t="shared" ca="1" si="17"/>
        <v>-6.6494148255132404E-3</v>
      </c>
      <c r="Q115" s="2">
        <f t="shared" si="18"/>
        <v>30181.945</v>
      </c>
      <c r="R115">
        <f t="shared" si="19"/>
        <v>-3.625999997893814E-3</v>
      </c>
      <c r="AA115" t="s">
        <v>29</v>
      </c>
      <c r="AB115">
        <v>7</v>
      </c>
      <c r="AD115" t="s">
        <v>40</v>
      </c>
      <c r="AF115" t="s">
        <v>35</v>
      </c>
    </row>
    <row r="116" spans="1:32" ht="12.95" customHeight="1">
      <c r="A116" s="16" t="s">
        <v>55</v>
      </c>
      <c r="B116" s="19"/>
      <c r="C116" s="17">
        <v>45200.445</v>
      </c>
      <c r="D116" s="17"/>
      <c r="E116" s="16">
        <f t="shared" si="14"/>
        <v>1498.9991204950841</v>
      </c>
      <c r="F116" s="16">
        <f t="shared" si="15"/>
        <v>1499</v>
      </c>
      <c r="G116">
        <f t="shared" si="16"/>
        <v>-3.625999997893814E-3</v>
      </c>
      <c r="I116">
        <f t="shared" si="20"/>
        <v>-3.625999997893814E-3</v>
      </c>
      <c r="P116">
        <f t="shared" ca="1" si="17"/>
        <v>-6.6494148255132404E-3</v>
      </c>
      <c r="Q116" s="2">
        <f t="shared" si="18"/>
        <v>30181.945</v>
      </c>
      <c r="R116">
        <f t="shared" si="19"/>
        <v>-3.625999997893814E-3</v>
      </c>
      <c r="AA116" t="s">
        <v>29</v>
      </c>
      <c r="AB116">
        <v>10</v>
      </c>
      <c r="AD116" t="s">
        <v>50</v>
      </c>
      <c r="AF116" t="s">
        <v>35</v>
      </c>
    </row>
    <row r="117" spans="1:32" ht="12.95" customHeight="1">
      <c r="A117" s="16" t="s">
        <v>55</v>
      </c>
      <c r="B117" s="19"/>
      <c r="C117" s="17">
        <v>45200.447999999997</v>
      </c>
      <c r="D117" s="17"/>
      <c r="E117" s="16">
        <f t="shared" ref="E117:E148" si="21">+(C117-C$7)/C$8</f>
        <v>1498.9998481604853</v>
      </c>
      <c r="F117" s="16">
        <f t="shared" ref="F117:F148" si="22">ROUND(2*E117,0)/2</f>
        <v>1499</v>
      </c>
      <c r="G117">
        <f t="shared" ref="G117:G148" si="23">+C117-(C$7+F117*C$8)</f>
        <v>-6.2600000092061237E-4</v>
      </c>
      <c r="I117">
        <f t="shared" si="20"/>
        <v>-6.2600000092061237E-4</v>
      </c>
      <c r="P117">
        <f t="shared" ca="1" si="17"/>
        <v>-6.6494148255132404E-3</v>
      </c>
      <c r="Q117" s="2">
        <f t="shared" ref="Q117:Q148" si="24">+C117-15018.5</f>
        <v>30181.947999999997</v>
      </c>
      <c r="R117">
        <f t="shared" si="19"/>
        <v>-6.2600000092061237E-4</v>
      </c>
      <c r="AA117" t="s">
        <v>29</v>
      </c>
      <c r="AB117">
        <v>8</v>
      </c>
      <c r="AD117" t="s">
        <v>40</v>
      </c>
      <c r="AF117" t="s">
        <v>35</v>
      </c>
    </row>
    <row r="118" spans="1:32" ht="12.95" customHeight="1">
      <c r="A118" s="16" t="s">
        <v>55</v>
      </c>
      <c r="B118" s="19"/>
      <c r="C118" s="17">
        <v>45200.451000000001</v>
      </c>
      <c r="D118" s="17"/>
      <c r="E118" s="16">
        <f t="shared" si="21"/>
        <v>1499.0005758258883</v>
      </c>
      <c r="F118" s="16">
        <f t="shared" si="22"/>
        <v>1499</v>
      </c>
      <c r="G118">
        <f t="shared" si="23"/>
        <v>2.3740000033285469E-3</v>
      </c>
      <c r="I118">
        <f t="shared" si="20"/>
        <v>2.3740000033285469E-3</v>
      </c>
      <c r="P118">
        <f t="shared" ca="1" si="17"/>
        <v>-6.6494148255132404E-3</v>
      </c>
      <c r="Q118" s="2">
        <f t="shared" si="24"/>
        <v>30181.951000000001</v>
      </c>
      <c r="R118">
        <f t="shared" si="19"/>
        <v>2.3740000033285469E-3</v>
      </c>
      <c r="AA118" t="s">
        <v>29</v>
      </c>
      <c r="AB118">
        <v>6</v>
      </c>
      <c r="AD118" t="s">
        <v>40</v>
      </c>
      <c r="AF118" t="s">
        <v>35</v>
      </c>
    </row>
    <row r="119" spans="1:32" ht="12.95" customHeight="1">
      <c r="A119" s="16" t="s">
        <v>55</v>
      </c>
      <c r="B119" s="19"/>
      <c r="C119" s="17">
        <v>45200.453000000001</v>
      </c>
      <c r="D119" s="17"/>
      <c r="E119" s="16">
        <f t="shared" si="21"/>
        <v>1499.0010609361564</v>
      </c>
      <c r="F119" s="16">
        <f t="shared" si="22"/>
        <v>1499</v>
      </c>
      <c r="G119">
        <f t="shared" si="23"/>
        <v>4.3740000037360005E-3</v>
      </c>
      <c r="I119">
        <f t="shared" si="20"/>
        <v>4.3740000037360005E-3</v>
      </c>
      <c r="P119">
        <f t="shared" ca="1" si="17"/>
        <v>-6.6494148255132404E-3</v>
      </c>
      <c r="Q119" s="2">
        <f t="shared" si="24"/>
        <v>30181.953000000001</v>
      </c>
      <c r="R119">
        <f t="shared" si="19"/>
        <v>4.3740000037360005E-3</v>
      </c>
      <c r="AA119" t="s">
        <v>29</v>
      </c>
      <c r="AB119">
        <v>5</v>
      </c>
      <c r="AD119" t="s">
        <v>50</v>
      </c>
      <c r="AF119" t="s">
        <v>35</v>
      </c>
    </row>
    <row r="120" spans="1:32" ht="12.95" customHeight="1">
      <c r="A120" s="16" t="s">
        <v>55</v>
      </c>
      <c r="B120" s="19"/>
      <c r="C120" s="17">
        <v>45200.455999999998</v>
      </c>
      <c r="D120" s="17"/>
      <c r="E120" s="16">
        <f t="shared" si="21"/>
        <v>1499.0017886015576</v>
      </c>
      <c r="F120" s="16">
        <f t="shared" si="22"/>
        <v>1499</v>
      </c>
      <c r="G120">
        <f t="shared" si="23"/>
        <v>7.3740000007092021E-3</v>
      </c>
      <c r="I120">
        <f t="shared" si="20"/>
        <v>7.3740000007092021E-3</v>
      </c>
      <c r="P120">
        <f t="shared" ca="1" si="17"/>
        <v>-6.6494148255132404E-3</v>
      </c>
      <c r="Q120" s="2">
        <f t="shared" si="24"/>
        <v>30181.955999999998</v>
      </c>
      <c r="R120">
        <f t="shared" si="19"/>
        <v>7.3740000007092021E-3</v>
      </c>
      <c r="AA120" t="s">
        <v>29</v>
      </c>
      <c r="AB120">
        <v>14</v>
      </c>
      <c r="AD120" t="s">
        <v>33</v>
      </c>
      <c r="AF120" t="s">
        <v>35</v>
      </c>
    </row>
    <row r="121" spans="1:32" ht="12.95" customHeight="1">
      <c r="A121" s="16" t="s">
        <v>57</v>
      </c>
      <c r="B121" s="19"/>
      <c r="C121" s="17">
        <v>45233.432999999997</v>
      </c>
      <c r="D121" s="17"/>
      <c r="E121" s="16">
        <f t="shared" si="21"/>
        <v>1507.0005292553017</v>
      </c>
      <c r="F121" s="16">
        <f t="shared" si="22"/>
        <v>1507</v>
      </c>
      <c r="G121">
        <f t="shared" si="23"/>
        <v>2.1819999965373427E-3</v>
      </c>
      <c r="I121">
        <f t="shared" si="20"/>
        <v>2.1819999965373427E-3</v>
      </c>
      <c r="P121">
        <f t="shared" ca="1" si="17"/>
        <v>-6.7864467982350837E-3</v>
      </c>
      <c r="Q121" s="2">
        <f t="shared" si="24"/>
        <v>30214.932999999997</v>
      </c>
      <c r="R121">
        <f t="shared" si="19"/>
        <v>2.1819999965373427E-3</v>
      </c>
      <c r="AA121" t="s">
        <v>29</v>
      </c>
      <c r="AB121">
        <v>7</v>
      </c>
      <c r="AD121" t="s">
        <v>40</v>
      </c>
      <c r="AF121" t="s">
        <v>35</v>
      </c>
    </row>
    <row r="122" spans="1:32" ht="12.95" customHeight="1">
      <c r="A122" s="16" t="s">
        <v>55</v>
      </c>
      <c r="B122" s="19"/>
      <c r="C122" s="17">
        <v>45233.434999999998</v>
      </c>
      <c r="D122" s="17"/>
      <c r="E122" s="16">
        <f t="shared" si="21"/>
        <v>1507.0010143655697</v>
      </c>
      <c r="F122" s="16">
        <f t="shared" si="22"/>
        <v>1507</v>
      </c>
      <c r="G122">
        <f t="shared" si="23"/>
        <v>4.1819999969447963E-3</v>
      </c>
      <c r="I122">
        <f t="shared" si="20"/>
        <v>4.1819999969447963E-3</v>
      </c>
      <c r="P122">
        <f t="shared" ca="1" si="17"/>
        <v>-6.7864467982350837E-3</v>
      </c>
      <c r="Q122" s="2">
        <f t="shared" si="24"/>
        <v>30214.934999999998</v>
      </c>
      <c r="R122">
        <f t="shared" si="19"/>
        <v>4.1819999969447963E-3</v>
      </c>
      <c r="AA122" t="s">
        <v>29</v>
      </c>
      <c r="AB122">
        <v>6</v>
      </c>
      <c r="AD122" t="s">
        <v>40</v>
      </c>
      <c r="AF122" t="s">
        <v>35</v>
      </c>
    </row>
    <row r="123" spans="1:32" ht="12.95" customHeight="1">
      <c r="A123" s="16" t="s">
        <v>58</v>
      </c>
      <c r="B123" s="19"/>
      <c r="C123" s="17">
        <v>45295.252999999997</v>
      </c>
      <c r="D123" s="17"/>
      <c r="E123" s="16">
        <f t="shared" si="21"/>
        <v>1521.9952876388559</v>
      </c>
      <c r="F123" s="16">
        <f t="shared" si="22"/>
        <v>1522</v>
      </c>
      <c r="G123">
        <f t="shared" si="23"/>
        <v>-1.9427999999606982E-2</v>
      </c>
      <c r="I123">
        <f t="shared" si="20"/>
        <v>-1.9427999999606982E-2</v>
      </c>
      <c r="P123">
        <f t="shared" ca="1" si="17"/>
        <v>-7.0433817470885417E-3</v>
      </c>
      <c r="Q123" s="2">
        <f t="shared" si="24"/>
        <v>30276.752999999997</v>
      </c>
      <c r="R123">
        <f t="shared" si="19"/>
        <v>-1.9427999999606982E-2</v>
      </c>
      <c r="AA123" t="s">
        <v>29</v>
      </c>
      <c r="AB123">
        <v>7</v>
      </c>
      <c r="AD123" t="s">
        <v>40</v>
      </c>
      <c r="AF123" t="s">
        <v>35</v>
      </c>
    </row>
    <row r="124" spans="1:32" ht="12.95" customHeight="1">
      <c r="A124" s="16" t="s">
        <v>59</v>
      </c>
      <c r="B124" s="19"/>
      <c r="C124" s="17">
        <v>45365.338000000003</v>
      </c>
      <c r="D124" s="17"/>
      <c r="E124" s="16">
        <f t="shared" si="21"/>
        <v>1538.9947642048783</v>
      </c>
      <c r="F124" s="16">
        <f t="shared" si="22"/>
        <v>1539</v>
      </c>
      <c r="G124">
        <f t="shared" si="23"/>
        <v>-2.1585999995295424E-2</v>
      </c>
      <c r="I124">
        <f t="shared" si="20"/>
        <v>-2.1585999995295424E-2</v>
      </c>
      <c r="P124">
        <f t="shared" ca="1" si="17"/>
        <v>-7.3345746891224604E-3</v>
      </c>
      <c r="Q124" s="2">
        <f t="shared" si="24"/>
        <v>30346.838000000003</v>
      </c>
      <c r="R124">
        <f t="shared" si="19"/>
        <v>-2.1585999995295424E-2</v>
      </c>
      <c r="AA124" t="s">
        <v>29</v>
      </c>
      <c r="AB124">
        <v>9</v>
      </c>
      <c r="AD124" t="s">
        <v>40</v>
      </c>
      <c r="AF124" t="s">
        <v>35</v>
      </c>
    </row>
    <row r="125" spans="1:32" ht="12.95" customHeight="1">
      <c r="A125" s="16" t="s">
        <v>60</v>
      </c>
      <c r="B125" s="19"/>
      <c r="C125" s="17">
        <v>45604.464</v>
      </c>
      <c r="D125" s="17"/>
      <c r="E125" s="16">
        <f t="shared" si="21"/>
        <v>1596.996003176502</v>
      </c>
      <c r="F125" s="16">
        <f t="shared" si="22"/>
        <v>1597</v>
      </c>
      <c r="G125">
        <f t="shared" si="23"/>
        <v>-1.6477999997732695E-2</v>
      </c>
      <c r="I125">
        <f t="shared" si="20"/>
        <v>-1.6477999997732695E-2</v>
      </c>
      <c r="P125">
        <f t="shared" ca="1" si="17"/>
        <v>-8.3280564913558279E-3</v>
      </c>
      <c r="Q125" s="2">
        <f t="shared" si="24"/>
        <v>30585.964</v>
      </c>
      <c r="R125">
        <f t="shared" si="19"/>
        <v>-1.6477999997732695E-2</v>
      </c>
      <c r="AA125" t="s">
        <v>29</v>
      </c>
      <c r="AB125">
        <v>6</v>
      </c>
      <c r="AD125" t="s">
        <v>62</v>
      </c>
      <c r="AF125" t="s">
        <v>35</v>
      </c>
    </row>
    <row r="126" spans="1:32" ht="12.95" customHeight="1">
      <c r="A126" s="16" t="s">
        <v>61</v>
      </c>
      <c r="B126" s="19"/>
      <c r="C126" s="17">
        <v>45670.413999999997</v>
      </c>
      <c r="D126" s="17"/>
      <c r="E126" s="16">
        <f t="shared" si="21"/>
        <v>1612.9925142634538</v>
      </c>
      <c r="F126" s="16">
        <f t="shared" si="22"/>
        <v>1613</v>
      </c>
      <c r="G126">
        <f t="shared" si="23"/>
        <v>-3.0862000006891321E-2</v>
      </c>
      <c r="I126">
        <f t="shared" si="20"/>
        <v>-3.0862000006891321E-2</v>
      </c>
      <c r="P126">
        <f t="shared" ca="1" si="17"/>
        <v>-8.6021204367995145E-3</v>
      </c>
      <c r="Q126" s="2">
        <f t="shared" si="24"/>
        <v>30651.913999999997</v>
      </c>
      <c r="R126">
        <f t="shared" si="19"/>
        <v>-3.0862000006891321E-2</v>
      </c>
      <c r="AA126" t="s">
        <v>29</v>
      </c>
      <c r="AB126">
        <v>7</v>
      </c>
      <c r="AD126" t="s">
        <v>40</v>
      </c>
      <c r="AF126" t="s">
        <v>35</v>
      </c>
    </row>
    <row r="127" spans="1:32" ht="12.95" customHeight="1">
      <c r="A127" s="35" t="s">
        <v>437</v>
      </c>
      <c r="B127" s="39" t="s">
        <v>81</v>
      </c>
      <c r="C127" s="65">
        <v>46016.73</v>
      </c>
      <c r="D127" s="65" t="s">
        <v>93</v>
      </c>
      <c r="E127" s="16">
        <f t="shared" si="21"/>
        <v>1696.9932380479752</v>
      </c>
      <c r="F127" s="16">
        <f t="shared" si="22"/>
        <v>1697</v>
      </c>
      <c r="G127">
        <f t="shared" si="23"/>
        <v>-2.7878000000782777E-2</v>
      </c>
      <c r="I127">
        <f t="shared" si="20"/>
        <v>-2.7878000000782777E-2</v>
      </c>
      <c r="P127">
        <f t="shared" ca="1" si="17"/>
        <v>-1.004095615037888E-2</v>
      </c>
      <c r="Q127" s="2">
        <f t="shared" si="24"/>
        <v>30998.230000000003</v>
      </c>
      <c r="R127">
        <f t="shared" si="19"/>
        <v>-2.7878000000782777E-2</v>
      </c>
      <c r="AA127" t="s">
        <v>29</v>
      </c>
      <c r="AB127">
        <v>8</v>
      </c>
      <c r="AD127" t="s">
        <v>33</v>
      </c>
      <c r="AF127" t="s">
        <v>35</v>
      </c>
    </row>
    <row r="128" spans="1:32" ht="12.95" customHeight="1">
      <c r="A128" s="35" t="s">
        <v>437</v>
      </c>
      <c r="B128" s="39" t="s">
        <v>81</v>
      </c>
      <c r="C128" s="65">
        <v>46049.718999999997</v>
      </c>
      <c r="D128" s="65" t="s">
        <v>93</v>
      </c>
      <c r="E128" s="16">
        <f t="shared" si="21"/>
        <v>1704.9948893633261</v>
      </c>
      <c r="F128" s="16">
        <f t="shared" si="22"/>
        <v>1705</v>
      </c>
      <c r="G128">
        <f t="shared" si="23"/>
        <v>-2.1070000002509914E-2</v>
      </c>
      <c r="I128">
        <f t="shared" si="20"/>
        <v>-2.1070000002509914E-2</v>
      </c>
      <c r="P128">
        <f t="shared" ca="1" si="17"/>
        <v>-1.0177988123100723E-2</v>
      </c>
      <c r="Q128" s="2">
        <f t="shared" si="24"/>
        <v>31031.218999999997</v>
      </c>
      <c r="R128">
        <f t="shared" si="19"/>
        <v>-2.1070000002509914E-2</v>
      </c>
      <c r="AA128" t="s">
        <v>29</v>
      </c>
      <c r="AB128">
        <v>6</v>
      </c>
      <c r="AD128" t="s">
        <v>40</v>
      </c>
      <c r="AF128" t="s">
        <v>35</v>
      </c>
    </row>
    <row r="129" spans="1:32" ht="12.95" customHeight="1">
      <c r="A129" s="35" t="s">
        <v>437</v>
      </c>
      <c r="B129" s="39" t="s">
        <v>81</v>
      </c>
      <c r="C129" s="65">
        <v>46078.574000000001</v>
      </c>
      <c r="D129" s="65" t="s">
        <v>93</v>
      </c>
      <c r="E129" s="16">
        <f t="shared" si="21"/>
        <v>1711.9938177547449</v>
      </c>
      <c r="F129" s="16">
        <f t="shared" si="22"/>
        <v>1712</v>
      </c>
      <c r="G129">
        <f t="shared" si="23"/>
        <v>-2.5487999999313615E-2</v>
      </c>
      <c r="I129">
        <f t="shared" si="20"/>
        <v>-2.5487999999313615E-2</v>
      </c>
      <c r="P129">
        <f t="shared" ca="1" si="17"/>
        <v>-1.0297891099232334E-2</v>
      </c>
      <c r="Q129" s="2">
        <f t="shared" si="24"/>
        <v>31060.074000000001</v>
      </c>
      <c r="R129">
        <f t="shared" ref="R129:R160" si="25">G129</f>
        <v>-2.5487999999313615E-2</v>
      </c>
      <c r="AA129" t="s">
        <v>29</v>
      </c>
      <c r="AB129">
        <v>7</v>
      </c>
      <c r="AD129" t="s">
        <v>40</v>
      </c>
      <c r="AF129" t="s">
        <v>35</v>
      </c>
    </row>
    <row r="130" spans="1:32" ht="12.95" customHeight="1">
      <c r="A130" s="16" t="s">
        <v>63</v>
      </c>
      <c r="B130" s="19"/>
      <c r="C130" s="17">
        <v>46404.288999999997</v>
      </c>
      <c r="D130" s="17"/>
      <c r="E130" s="16">
        <f t="shared" si="21"/>
        <v>1790.9976632238383</v>
      </c>
      <c r="F130" s="16">
        <f t="shared" si="22"/>
        <v>1791</v>
      </c>
      <c r="G130">
        <f t="shared" si="23"/>
        <v>-9.6340000018244609E-3</v>
      </c>
      <c r="I130">
        <f t="shared" si="20"/>
        <v>-9.6340000018244609E-3</v>
      </c>
      <c r="P130">
        <f t="shared" ca="1" si="17"/>
        <v>-1.1651081829860545E-2</v>
      </c>
      <c r="Q130" s="2">
        <f t="shared" si="24"/>
        <v>31385.788999999997</v>
      </c>
      <c r="R130">
        <f t="shared" si="25"/>
        <v>-9.6340000018244609E-3</v>
      </c>
      <c r="AA130" t="s">
        <v>29</v>
      </c>
      <c r="AB130">
        <v>6</v>
      </c>
      <c r="AD130" t="s">
        <v>40</v>
      </c>
      <c r="AF130" t="s">
        <v>35</v>
      </c>
    </row>
    <row r="131" spans="1:32" ht="12.95" customHeight="1">
      <c r="A131" s="16" t="s">
        <v>64</v>
      </c>
      <c r="B131" s="19"/>
      <c r="C131" s="17">
        <v>46614.574000000001</v>
      </c>
      <c r="D131" s="17"/>
      <c r="E131" s="16">
        <f t="shared" si="21"/>
        <v>1842.0033695759216</v>
      </c>
      <c r="F131" s="16">
        <f t="shared" si="22"/>
        <v>1842</v>
      </c>
      <c r="G131">
        <f t="shared" si="23"/>
        <v>1.3892000002670102E-2</v>
      </c>
      <c r="I131">
        <f t="shared" si="20"/>
        <v>1.3892000002670102E-2</v>
      </c>
      <c r="P131">
        <f t="shared" ca="1" si="17"/>
        <v>-1.2524660655962302E-2</v>
      </c>
      <c r="Q131" s="2">
        <f t="shared" si="24"/>
        <v>31596.074000000001</v>
      </c>
      <c r="R131">
        <f t="shared" si="25"/>
        <v>1.3892000002670102E-2</v>
      </c>
      <c r="AA131" t="s">
        <v>29</v>
      </c>
      <c r="AB131">
        <v>10</v>
      </c>
      <c r="AD131" t="s">
        <v>40</v>
      </c>
      <c r="AF131" t="s">
        <v>35</v>
      </c>
    </row>
    <row r="132" spans="1:32" ht="12.95" customHeight="1">
      <c r="A132" s="16" t="s">
        <v>65</v>
      </c>
      <c r="B132" s="19"/>
      <c r="C132" s="17">
        <v>46742.336000000003</v>
      </c>
      <c r="D132" s="17"/>
      <c r="E132" s="16">
        <f t="shared" si="21"/>
        <v>1872.9926986053572</v>
      </c>
      <c r="F132" s="16">
        <f t="shared" si="22"/>
        <v>1873</v>
      </c>
      <c r="G132">
        <f t="shared" si="23"/>
        <v>-3.0101999996986706E-2</v>
      </c>
      <c r="I132">
        <f t="shared" si="20"/>
        <v>-3.0101999996986706E-2</v>
      </c>
      <c r="P132">
        <f t="shared" ca="1" si="17"/>
        <v>-1.305565955025945E-2</v>
      </c>
      <c r="Q132" s="2">
        <f t="shared" si="24"/>
        <v>31723.836000000003</v>
      </c>
      <c r="R132">
        <f t="shared" si="25"/>
        <v>-3.0101999996986706E-2</v>
      </c>
      <c r="AA132" t="s">
        <v>29</v>
      </c>
      <c r="AB132">
        <v>7</v>
      </c>
      <c r="AD132" t="s">
        <v>40</v>
      </c>
      <c r="AF132" t="s">
        <v>35</v>
      </c>
    </row>
    <row r="133" spans="1:32" ht="12.95" customHeight="1">
      <c r="A133" s="16" t="s">
        <v>65</v>
      </c>
      <c r="B133" s="19"/>
      <c r="C133" s="17">
        <v>46742.347000000002</v>
      </c>
      <c r="D133" s="17"/>
      <c r="E133" s="16">
        <f t="shared" si="21"/>
        <v>1872.9953667118307</v>
      </c>
      <c r="F133" s="16">
        <f t="shared" si="22"/>
        <v>1873</v>
      </c>
      <c r="G133">
        <f t="shared" si="23"/>
        <v>-1.910199999838369E-2</v>
      </c>
      <c r="I133">
        <f t="shared" ref="I133:I154" si="26">G133</f>
        <v>-1.910199999838369E-2</v>
      </c>
      <c r="P133">
        <f t="shared" ca="1" si="17"/>
        <v>-1.305565955025945E-2</v>
      </c>
      <c r="Q133" s="2">
        <f t="shared" si="24"/>
        <v>31723.847000000002</v>
      </c>
      <c r="R133">
        <f t="shared" si="25"/>
        <v>-1.910199999838369E-2</v>
      </c>
      <c r="AA133" t="s">
        <v>29</v>
      </c>
      <c r="AB133">
        <v>12</v>
      </c>
      <c r="AD133" t="s">
        <v>33</v>
      </c>
      <c r="AF133" t="s">
        <v>35</v>
      </c>
    </row>
    <row r="134" spans="1:32" ht="12.95" customHeight="1">
      <c r="A134" s="16" t="s">
        <v>66</v>
      </c>
      <c r="B134" s="19"/>
      <c r="C134" s="17">
        <v>46981.461000000003</v>
      </c>
      <c r="D134" s="17"/>
      <c r="E134" s="16">
        <f t="shared" si="21"/>
        <v>1930.9936950218475</v>
      </c>
      <c r="F134" s="16">
        <f t="shared" si="22"/>
        <v>1931</v>
      </c>
      <c r="G134">
        <f t="shared" si="23"/>
        <v>-2.5993999995989725E-2</v>
      </c>
      <c r="I134">
        <f t="shared" si="26"/>
        <v>-2.5993999995989725E-2</v>
      </c>
      <c r="P134">
        <f t="shared" ca="1" si="17"/>
        <v>-1.4049141352492817E-2</v>
      </c>
      <c r="Q134" s="2">
        <f t="shared" si="24"/>
        <v>31962.961000000003</v>
      </c>
      <c r="R134">
        <f t="shared" si="25"/>
        <v>-2.5993999995989725E-2</v>
      </c>
      <c r="AA134" t="s">
        <v>29</v>
      </c>
      <c r="AB134">
        <v>6</v>
      </c>
      <c r="AD134" t="s">
        <v>40</v>
      </c>
      <c r="AF134" t="s">
        <v>35</v>
      </c>
    </row>
    <row r="135" spans="1:32" ht="12.95" customHeight="1">
      <c r="A135" s="16" t="s">
        <v>67</v>
      </c>
      <c r="B135" s="19"/>
      <c r="C135" s="17">
        <v>47014.446000000004</v>
      </c>
      <c r="D135" s="17"/>
      <c r="E135" s="16">
        <f t="shared" si="21"/>
        <v>1938.9943761166639</v>
      </c>
      <c r="F135" s="16">
        <f t="shared" si="22"/>
        <v>1939</v>
      </c>
      <c r="G135">
        <f t="shared" si="23"/>
        <v>-2.318599999853177E-2</v>
      </c>
      <c r="I135">
        <f t="shared" si="26"/>
        <v>-2.318599999853177E-2</v>
      </c>
      <c r="P135">
        <f t="shared" ca="1" si="17"/>
        <v>-1.4186173325214661E-2</v>
      </c>
      <c r="Q135" s="2">
        <f t="shared" si="24"/>
        <v>31995.946000000004</v>
      </c>
      <c r="R135">
        <f t="shared" si="25"/>
        <v>-2.318599999853177E-2</v>
      </c>
      <c r="AA135" t="s">
        <v>29</v>
      </c>
      <c r="AB135">
        <v>13</v>
      </c>
      <c r="AD135" t="s">
        <v>33</v>
      </c>
      <c r="AF135" t="s">
        <v>35</v>
      </c>
    </row>
    <row r="136" spans="1:32" ht="12.95" customHeight="1">
      <c r="A136" s="16" t="s">
        <v>68</v>
      </c>
      <c r="B136" s="19"/>
      <c r="C136" s="17">
        <v>47076.315000000002</v>
      </c>
      <c r="D136" s="17"/>
      <c r="E136" s="16">
        <f t="shared" si="21"/>
        <v>1954.0010197017839</v>
      </c>
      <c r="F136" s="16">
        <f t="shared" si="22"/>
        <v>1954</v>
      </c>
      <c r="G136">
        <f t="shared" si="23"/>
        <v>4.2040000043925829E-3</v>
      </c>
      <c r="I136">
        <f t="shared" si="26"/>
        <v>4.2040000043925829E-3</v>
      </c>
      <c r="O136">
        <f t="shared" ref="O136:O161" ca="1" si="27">+C$11+C$12*$F136</f>
        <v>2.1683728390463682E-2</v>
      </c>
      <c r="P136">
        <f t="shared" ca="1" si="17"/>
        <v>-1.4443108274068115E-2</v>
      </c>
      <c r="Q136" s="2">
        <f t="shared" si="24"/>
        <v>32057.815000000002</v>
      </c>
      <c r="R136">
        <f t="shared" si="25"/>
        <v>4.2040000043925829E-3</v>
      </c>
      <c r="AA136" t="s">
        <v>29</v>
      </c>
      <c r="AB136">
        <v>7</v>
      </c>
      <c r="AD136" t="s">
        <v>40</v>
      </c>
      <c r="AF136" t="s">
        <v>35</v>
      </c>
    </row>
    <row r="137" spans="1:32" ht="12.95" customHeight="1">
      <c r="A137" s="16" t="s">
        <v>69</v>
      </c>
      <c r="B137" s="19"/>
      <c r="C137" s="17">
        <v>47385.476000000002</v>
      </c>
      <c r="D137" s="17"/>
      <c r="E137" s="16">
        <f t="shared" si="21"/>
        <v>2028.9896074827295</v>
      </c>
      <c r="F137" s="16">
        <f t="shared" si="22"/>
        <v>2029</v>
      </c>
      <c r="G137">
        <f t="shared" si="23"/>
        <v>-4.2845999996643513E-2</v>
      </c>
      <c r="I137">
        <f t="shared" si="26"/>
        <v>-4.2845999996643513E-2</v>
      </c>
      <c r="O137">
        <f t="shared" ca="1" si="27"/>
        <v>1.9377562540103699E-2</v>
      </c>
      <c r="P137">
        <f t="shared" ca="1" si="17"/>
        <v>-1.5727783018335408E-2</v>
      </c>
      <c r="Q137" s="2">
        <f t="shared" si="24"/>
        <v>32366.976000000002</v>
      </c>
      <c r="R137">
        <f t="shared" si="25"/>
        <v>-4.2845999996643513E-2</v>
      </c>
      <c r="AA137" t="s">
        <v>29</v>
      </c>
      <c r="AB137">
        <v>11</v>
      </c>
      <c r="AD137" t="s">
        <v>33</v>
      </c>
      <c r="AF137" t="s">
        <v>35</v>
      </c>
    </row>
    <row r="138" spans="1:32" ht="12.95" customHeight="1">
      <c r="A138" s="16" t="s">
        <v>70</v>
      </c>
      <c r="B138" s="19"/>
      <c r="C138" s="17">
        <v>47480.283000000003</v>
      </c>
      <c r="D138" s="17"/>
      <c r="E138" s="16">
        <f t="shared" si="21"/>
        <v>2051.9855320713682</v>
      </c>
      <c r="F138" s="16">
        <f t="shared" si="22"/>
        <v>2052</v>
      </c>
      <c r="G138">
        <f t="shared" si="23"/>
        <v>-5.9647999994922429E-2</v>
      </c>
      <c r="I138">
        <f t="shared" si="26"/>
        <v>-5.9647999994922429E-2</v>
      </c>
      <c r="O138">
        <f t="shared" ca="1" si="27"/>
        <v>1.8670338345993298E-2</v>
      </c>
      <c r="P138">
        <f t="shared" ca="1" si="17"/>
        <v>-1.6121749939910706E-2</v>
      </c>
      <c r="Q138" s="2">
        <f t="shared" si="24"/>
        <v>32461.783000000003</v>
      </c>
      <c r="R138">
        <f t="shared" si="25"/>
        <v>-5.9647999994922429E-2</v>
      </c>
      <c r="AA138" t="s">
        <v>29</v>
      </c>
      <c r="AF138" t="s">
        <v>28</v>
      </c>
    </row>
    <row r="139" spans="1:32" ht="12.95" customHeight="1">
      <c r="A139" s="16" t="s">
        <v>71</v>
      </c>
      <c r="B139" s="19"/>
      <c r="C139" s="17">
        <v>48123.470999999998</v>
      </c>
      <c r="D139" s="17"/>
      <c r="E139" s="16">
        <f t="shared" si="21"/>
        <v>2207.9940835951711</v>
      </c>
      <c r="F139" s="16">
        <f t="shared" si="22"/>
        <v>2208</v>
      </c>
      <c r="G139">
        <f t="shared" si="23"/>
        <v>-2.4391999999352265E-2</v>
      </c>
      <c r="I139">
        <f t="shared" si="26"/>
        <v>-2.4391999999352265E-2</v>
      </c>
      <c r="O139">
        <f t="shared" ca="1" si="27"/>
        <v>1.3873513377244545E-2</v>
      </c>
      <c r="P139">
        <f t="shared" ca="1" si="17"/>
        <v>-1.8793873407986664E-2</v>
      </c>
      <c r="Q139" s="2">
        <f t="shared" si="24"/>
        <v>33104.970999999998</v>
      </c>
      <c r="R139">
        <f t="shared" si="25"/>
        <v>-2.4391999999352265E-2</v>
      </c>
      <c r="AA139" t="s">
        <v>29</v>
      </c>
      <c r="AF139" t="s">
        <v>28</v>
      </c>
    </row>
    <row r="140" spans="1:32" ht="12.95" customHeight="1">
      <c r="A140" s="16" t="s">
        <v>71</v>
      </c>
      <c r="B140" s="19"/>
      <c r="C140" s="17">
        <v>48189.413999999997</v>
      </c>
      <c r="D140" s="17"/>
      <c r="E140" s="16">
        <f t="shared" si="21"/>
        <v>2223.9888967961856</v>
      </c>
      <c r="F140" s="16">
        <f t="shared" si="22"/>
        <v>2224</v>
      </c>
      <c r="G140">
        <f t="shared" si="23"/>
        <v>-4.5776000006299E-2</v>
      </c>
      <c r="I140">
        <f t="shared" si="26"/>
        <v>-4.5776000006299E-2</v>
      </c>
      <c r="O140">
        <f t="shared" ca="1" si="27"/>
        <v>1.3381531329167737E-2</v>
      </c>
      <c r="P140">
        <f t="shared" ca="1" si="17"/>
        <v>-1.9067937353430351E-2</v>
      </c>
      <c r="Q140" s="2">
        <f t="shared" si="24"/>
        <v>33170.913999999997</v>
      </c>
      <c r="R140">
        <f t="shared" si="25"/>
        <v>-4.5776000006299E-2</v>
      </c>
      <c r="AA140" t="s">
        <v>29</v>
      </c>
      <c r="AF140" t="s">
        <v>28</v>
      </c>
    </row>
    <row r="141" spans="1:32" ht="12.95" customHeight="1">
      <c r="A141" s="16" t="s">
        <v>71</v>
      </c>
      <c r="B141" s="19"/>
      <c r="C141" s="17">
        <v>48189.434999999998</v>
      </c>
      <c r="D141" s="17"/>
      <c r="E141" s="16">
        <f t="shared" si="21"/>
        <v>2223.9939904539997</v>
      </c>
      <c r="F141" s="16">
        <f t="shared" si="22"/>
        <v>2224</v>
      </c>
      <c r="G141">
        <f t="shared" si="23"/>
        <v>-2.4776000005658716E-2</v>
      </c>
      <c r="I141">
        <f t="shared" si="26"/>
        <v>-2.4776000005658716E-2</v>
      </c>
      <c r="O141">
        <f t="shared" ca="1" si="27"/>
        <v>1.3381531329167737E-2</v>
      </c>
      <c r="P141">
        <f t="shared" ca="1" si="17"/>
        <v>-1.9067937353430351E-2</v>
      </c>
      <c r="Q141" s="2">
        <f t="shared" si="24"/>
        <v>33170.934999999998</v>
      </c>
      <c r="R141">
        <f t="shared" si="25"/>
        <v>-2.4776000005658716E-2</v>
      </c>
      <c r="AA141" t="s">
        <v>29</v>
      </c>
      <c r="AF141" t="s">
        <v>28</v>
      </c>
    </row>
    <row r="142" spans="1:32" ht="12.95" customHeight="1">
      <c r="A142" s="16" t="s">
        <v>72</v>
      </c>
      <c r="B142" s="19"/>
      <c r="C142" s="17">
        <v>48255.406999999999</v>
      </c>
      <c r="D142" s="17">
        <v>0.02</v>
      </c>
      <c r="E142" s="16">
        <f t="shared" si="21"/>
        <v>2239.9958377539006</v>
      </c>
      <c r="F142" s="16">
        <f t="shared" si="22"/>
        <v>2240</v>
      </c>
      <c r="G142">
        <f t="shared" si="23"/>
        <v>-1.7160000003059395E-2</v>
      </c>
      <c r="I142">
        <f t="shared" si="26"/>
        <v>-1.7160000003059395E-2</v>
      </c>
      <c r="O142">
        <f t="shared" ca="1" si="27"/>
        <v>1.2889549281090942E-2</v>
      </c>
      <c r="P142">
        <f t="shared" ca="1" si="17"/>
        <v>-1.9342001298874038E-2</v>
      </c>
      <c r="Q142" s="2">
        <f t="shared" si="24"/>
        <v>33236.906999999999</v>
      </c>
      <c r="R142">
        <f t="shared" si="25"/>
        <v>-1.7160000003059395E-2</v>
      </c>
      <c r="AA142" t="s">
        <v>29</v>
      </c>
      <c r="AF142" t="s">
        <v>28</v>
      </c>
    </row>
    <row r="143" spans="1:32" ht="12.95" customHeight="1">
      <c r="A143" s="16" t="s">
        <v>73</v>
      </c>
      <c r="B143" s="19"/>
      <c r="C143" s="17">
        <v>48490.411999999997</v>
      </c>
      <c r="D143" s="17">
        <v>6.0000000000000001E-3</v>
      </c>
      <c r="E143" s="16">
        <f t="shared" si="21"/>
        <v>2296.9975070183318</v>
      </c>
      <c r="F143" s="16">
        <f t="shared" si="22"/>
        <v>2297</v>
      </c>
      <c r="G143">
        <f t="shared" si="23"/>
        <v>-1.0278000001562759E-2</v>
      </c>
      <c r="I143">
        <f t="shared" si="26"/>
        <v>-1.0278000001562759E-2</v>
      </c>
      <c r="O143">
        <f t="shared" ca="1" si="27"/>
        <v>1.1136863234817357E-2</v>
      </c>
      <c r="P143">
        <f t="shared" ca="1" si="17"/>
        <v>-2.031835410451718E-2</v>
      </c>
      <c r="Q143" s="2">
        <f t="shared" si="24"/>
        <v>33471.911999999997</v>
      </c>
      <c r="R143">
        <f t="shared" si="25"/>
        <v>-1.0278000001562759E-2</v>
      </c>
      <c r="AA143" t="s">
        <v>29</v>
      </c>
      <c r="AF143" t="s">
        <v>28</v>
      </c>
    </row>
    <row r="144" spans="1:32" ht="12.95" customHeight="1">
      <c r="A144" s="35" t="s">
        <v>437</v>
      </c>
      <c r="B144" s="39" t="s">
        <v>81</v>
      </c>
      <c r="C144" s="65">
        <v>49224.241999999998</v>
      </c>
      <c r="D144" s="65" t="s">
        <v>93</v>
      </c>
      <c r="E144" s="16">
        <f t="shared" si="21"/>
        <v>2474.991740997687</v>
      </c>
      <c r="F144" s="16">
        <f t="shared" si="22"/>
        <v>2475</v>
      </c>
      <c r="G144">
        <f t="shared" si="23"/>
        <v>-3.4050000002025627E-2</v>
      </c>
      <c r="I144">
        <f t="shared" si="26"/>
        <v>-3.4050000002025627E-2</v>
      </c>
      <c r="O144">
        <f t="shared" ca="1" si="27"/>
        <v>5.6635629499629941E-3</v>
      </c>
      <c r="P144">
        <f t="shared" ca="1" si="17"/>
        <v>-2.3367315497578211E-2</v>
      </c>
      <c r="Q144" s="2">
        <f t="shared" si="24"/>
        <v>34205.741999999998</v>
      </c>
      <c r="R144">
        <f t="shared" si="25"/>
        <v>-3.4050000002025627E-2</v>
      </c>
      <c r="AA144" t="s">
        <v>29</v>
      </c>
      <c r="AF144" t="s">
        <v>28</v>
      </c>
    </row>
    <row r="145" spans="1:32" ht="12.95" customHeight="1">
      <c r="A145" s="35" t="s">
        <v>437</v>
      </c>
      <c r="B145" s="39" t="s">
        <v>81</v>
      </c>
      <c r="C145" s="65">
        <v>49302.57</v>
      </c>
      <c r="D145" s="65" t="s">
        <v>93</v>
      </c>
      <c r="E145" s="16">
        <f t="shared" si="21"/>
        <v>2493.9905995332269</v>
      </c>
      <c r="F145" s="16">
        <f t="shared" si="22"/>
        <v>2494</v>
      </c>
      <c r="G145">
        <f t="shared" si="23"/>
        <v>-3.8756000001740176E-2</v>
      </c>
      <c r="I145">
        <f t="shared" si="26"/>
        <v>-3.8756000001740176E-2</v>
      </c>
      <c r="O145">
        <f t="shared" ca="1" si="27"/>
        <v>5.079334267871799E-3</v>
      </c>
      <c r="P145">
        <f t="shared" ca="1" si="17"/>
        <v>-2.3692766432792587E-2</v>
      </c>
      <c r="Q145" s="2">
        <f t="shared" si="24"/>
        <v>34284.07</v>
      </c>
      <c r="R145">
        <f t="shared" si="25"/>
        <v>-3.8756000001740176E-2</v>
      </c>
      <c r="AA145" t="s">
        <v>29</v>
      </c>
      <c r="AF145" t="s">
        <v>28</v>
      </c>
    </row>
    <row r="146" spans="1:32" ht="12.95" customHeight="1">
      <c r="A146" s="35" t="s">
        <v>437</v>
      </c>
      <c r="B146" s="39" t="s">
        <v>81</v>
      </c>
      <c r="C146" s="65">
        <v>49574.682999999997</v>
      </c>
      <c r="D146" s="65" t="s">
        <v>93</v>
      </c>
      <c r="E146" s="16">
        <f t="shared" si="21"/>
        <v>2559.9930047099351</v>
      </c>
      <c r="F146" s="16">
        <f t="shared" si="22"/>
        <v>2560</v>
      </c>
      <c r="G146">
        <f t="shared" si="23"/>
        <v>-2.8840000006312039E-2</v>
      </c>
      <c r="I146">
        <f t="shared" si="26"/>
        <v>-2.8840000006312039E-2</v>
      </c>
      <c r="O146">
        <f t="shared" ca="1" si="27"/>
        <v>3.0499083195550114E-3</v>
      </c>
      <c r="P146">
        <f t="shared" ca="1" si="17"/>
        <v>-2.4823280207747798E-2</v>
      </c>
      <c r="Q146" s="2">
        <f t="shared" si="24"/>
        <v>34556.182999999997</v>
      </c>
      <c r="R146">
        <f t="shared" si="25"/>
        <v>-2.8840000006312039E-2</v>
      </c>
      <c r="AA146" t="s">
        <v>29</v>
      </c>
      <c r="AF146" t="s">
        <v>28</v>
      </c>
    </row>
    <row r="147" spans="1:32" ht="12.95" customHeight="1">
      <c r="A147" s="11" t="s">
        <v>74</v>
      </c>
      <c r="B147" s="19"/>
      <c r="C147" s="17">
        <v>49599.417999999998</v>
      </c>
      <c r="D147" s="17"/>
      <c r="E147" s="16">
        <f t="shared" si="21"/>
        <v>2565.992605949295</v>
      </c>
      <c r="F147" s="16">
        <f t="shared" si="22"/>
        <v>2566</v>
      </c>
      <c r="G147">
        <f t="shared" si="23"/>
        <v>-3.0484000002616085E-2</v>
      </c>
      <c r="I147">
        <f t="shared" si="26"/>
        <v>-3.0484000002616085E-2</v>
      </c>
      <c r="O147">
        <f t="shared" ca="1" si="27"/>
        <v>2.86541505152621E-3</v>
      </c>
      <c r="P147">
        <f t="shared" ca="1" si="17"/>
        <v>-2.4926054187289184E-2</v>
      </c>
      <c r="Q147" s="2">
        <f t="shared" si="24"/>
        <v>34580.917999999998</v>
      </c>
      <c r="R147">
        <f t="shared" si="25"/>
        <v>-3.0484000002616085E-2</v>
      </c>
      <c r="AA147" t="s">
        <v>29</v>
      </c>
      <c r="AF147" t="s">
        <v>28</v>
      </c>
    </row>
    <row r="148" spans="1:32" ht="12.95" customHeight="1">
      <c r="A148" s="11" t="s">
        <v>74</v>
      </c>
      <c r="B148" s="19"/>
      <c r="C148" s="17">
        <v>49599.419000000002</v>
      </c>
      <c r="D148" s="17"/>
      <c r="E148" s="16">
        <f t="shared" si="21"/>
        <v>2565.9928485044297</v>
      </c>
      <c r="F148" s="16">
        <f t="shared" si="22"/>
        <v>2566</v>
      </c>
      <c r="G148">
        <f t="shared" si="23"/>
        <v>-2.9483999998774379E-2</v>
      </c>
      <c r="I148">
        <f t="shared" si="26"/>
        <v>-2.9483999998774379E-2</v>
      </c>
      <c r="O148">
        <f t="shared" ca="1" si="27"/>
        <v>2.86541505152621E-3</v>
      </c>
      <c r="P148">
        <f t="shared" ca="1" si="17"/>
        <v>-2.4926054187289184E-2</v>
      </c>
      <c r="Q148" s="2">
        <f t="shared" si="24"/>
        <v>34580.919000000002</v>
      </c>
      <c r="R148">
        <f t="shared" si="25"/>
        <v>-2.9483999998774379E-2</v>
      </c>
      <c r="AA148" t="s">
        <v>29</v>
      </c>
      <c r="AF148" t="s">
        <v>28</v>
      </c>
    </row>
    <row r="149" spans="1:32" ht="12.95" customHeight="1">
      <c r="A149" s="11" t="s">
        <v>74</v>
      </c>
      <c r="B149" s="19"/>
      <c r="C149" s="17">
        <v>49599.432999999997</v>
      </c>
      <c r="D149" s="17"/>
      <c r="E149" s="16">
        <f t="shared" ref="E149:E170" si="28">+(C149-C$7)/C$8</f>
        <v>2565.9962442763044</v>
      </c>
      <c r="F149" s="16">
        <f t="shared" ref="F149:F170" si="29">ROUND(2*E149,0)/2</f>
        <v>2566</v>
      </c>
      <c r="G149">
        <f t="shared" ref="G149:G170" si="30">+C149-(C$7+F149*C$8)</f>
        <v>-1.5484000003198162E-2</v>
      </c>
      <c r="I149">
        <f t="shared" si="26"/>
        <v>-1.5484000003198162E-2</v>
      </c>
      <c r="O149">
        <f t="shared" ca="1" si="27"/>
        <v>2.86541505152621E-3</v>
      </c>
      <c r="P149">
        <f t="shared" ref="P149:P161" ca="1" si="31">+D$11+D$12*$F149</f>
        <v>-2.4926054187289184E-2</v>
      </c>
      <c r="Q149" s="2">
        <f t="shared" ref="Q149:Q170" si="32">+C149-15018.5</f>
        <v>34580.932999999997</v>
      </c>
      <c r="R149">
        <f t="shared" si="25"/>
        <v>-1.5484000003198162E-2</v>
      </c>
      <c r="AA149" t="s">
        <v>29</v>
      </c>
      <c r="AF149" t="s">
        <v>28</v>
      </c>
    </row>
    <row r="150" spans="1:32" ht="12.95" customHeight="1">
      <c r="A150" s="11" t="s">
        <v>74</v>
      </c>
      <c r="B150" s="19"/>
      <c r="C150" s="17">
        <v>49599.434999999998</v>
      </c>
      <c r="D150" s="17"/>
      <c r="E150" s="16">
        <f t="shared" si="28"/>
        <v>2565.9967293865725</v>
      </c>
      <c r="F150" s="16">
        <f t="shared" si="29"/>
        <v>2566</v>
      </c>
      <c r="G150">
        <f t="shared" si="30"/>
        <v>-1.3484000002790708E-2</v>
      </c>
      <c r="I150">
        <f t="shared" si="26"/>
        <v>-1.3484000002790708E-2</v>
      </c>
      <c r="O150">
        <f t="shared" ca="1" si="27"/>
        <v>2.86541505152621E-3</v>
      </c>
      <c r="P150">
        <f t="shared" ca="1" si="31"/>
        <v>-2.4926054187289184E-2</v>
      </c>
      <c r="Q150" s="2">
        <f t="shared" si="32"/>
        <v>34580.934999999998</v>
      </c>
      <c r="R150">
        <f t="shared" si="25"/>
        <v>-1.3484000002790708E-2</v>
      </c>
      <c r="AA150" t="s">
        <v>29</v>
      </c>
      <c r="AF150" t="s">
        <v>28</v>
      </c>
    </row>
    <row r="151" spans="1:32" ht="12.95" customHeight="1">
      <c r="A151" s="35" t="s">
        <v>437</v>
      </c>
      <c r="B151" s="39" t="s">
        <v>81</v>
      </c>
      <c r="C151" s="65">
        <v>49607.659</v>
      </c>
      <c r="D151" s="65" t="s">
        <v>93</v>
      </c>
      <c r="E151" s="16">
        <f t="shared" si="28"/>
        <v>2567.9915028085456</v>
      </c>
      <c r="F151" s="16">
        <f t="shared" si="29"/>
        <v>2568</v>
      </c>
      <c r="G151">
        <f t="shared" si="30"/>
        <v>-3.5031999999773689E-2</v>
      </c>
      <c r="I151">
        <f t="shared" si="26"/>
        <v>-3.5031999999773689E-2</v>
      </c>
      <c r="O151">
        <f t="shared" ca="1" si="27"/>
        <v>2.8039172955166142E-3</v>
      </c>
      <c r="P151">
        <f t="shared" ca="1" si="31"/>
        <v>-2.4960312180469648E-2</v>
      </c>
      <c r="Q151" s="2">
        <f t="shared" si="32"/>
        <v>34589.159</v>
      </c>
      <c r="R151">
        <f t="shared" si="25"/>
        <v>-3.5031999999773689E-2</v>
      </c>
      <c r="AA151" t="s">
        <v>29</v>
      </c>
      <c r="AF151" t="s">
        <v>28</v>
      </c>
    </row>
    <row r="152" spans="1:32" ht="12.95" customHeight="1">
      <c r="A152" s="18" t="s">
        <v>92</v>
      </c>
      <c r="B152" s="19"/>
      <c r="C152" s="17">
        <v>49632.41</v>
      </c>
      <c r="D152" s="20" t="s">
        <v>93</v>
      </c>
      <c r="E152" s="16">
        <f t="shared" si="28"/>
        <v>2573.9949849300506</v>
      </c>
      <c r="F152" s="16">
        <f t="shared" si="29"/>
        <v>2574</v>
      </c>
      <c r="G152">
        <f t="shared" si="30"/>
        <v>-2.0676000000094064E-2</v>
      </c>
      <c r="I152">
        <f t="shared" si="26"/>
        <v>-2.0676000000094064E-2</v>
      </c>
      <c r="O152">
        <f t="shared" ca="1" si="27"/>
        <v>2.6194240274878128E-3</v>
      </c>
      <c r="P152">
        <f t="shared" ca="1" si="31"/>
        <v>-2.5063086160011027E-2</v>
      </c>
      <c r="Q152" s="2">
        <f t="shared" si="32"/>
        <v>34613.910000000003</v>
      </c>
      <c r="R152">
        <f t="shared" si="25"/>
        <v>-2.0676000000094064E-2</v>
      </c>
      <c r="AA152" t="s">
        <v>29</v>
      </c>
      <c r="AF152" t="s">
        <v>28</v>
      </c>
    </row>
    <row r="153" spans="1:32" ht="12.95" customHeight="1">
      <c r="A153" s="11" t="s">
        <v>74</v>
      </c>
      <c r="B153" s="19"/>
      <c r="C153" s="17">
        <v>49661.267</v>
      </c>
      <c r="D153" s="17"/>
      <c r="E153" s="16">
        <f t="shared" si="28"/>
        <v>2580.9943984317356</v>
      </c>
      <c r="F153" s="16">
        <f t="shared" si="29"/>
        <v>2581</v>
      </c>
      <c r="G153">
        <f t="shared" si="30"/>
        <v>-2.3093999996490311E-2</v>
      </c>
      <c r="I153">
        <f t="shared" si="26"/>
        <v>-2.3093999996490311E-2</v>
      </c>
      <c r="O153">
        <f t="shared" ca="1" si="27"/>
        <v>2.4041818814542204E-3</v>
      </c>
      <c r="P153">
        <f t="shared" ca="1" si="31"/>
        <v>-2.5182989136142645E-2</v>
      </c>
      <c r="Q153" s="2">
        <f t="shared" si="32"/>
        <v>34642.767</v>
      </c>
      <c r="R153">
        <f t="shared" si="25"/>
        <v>-2.3093999996490311E-2</v>
      </c>
      <c r="AA153" t="s">
        <v>29</v>
      </c>
      <c r="AF153" t="s">
        <v>28</v>
      </c>
    </row>
    <row r="154" spans="1:32" ht="12.95" customHeight="1">
      <c r="A154" s="11" t="s">
        <v>74</v>
      </c>
      <c r="B154" s="19"/>
      <c r="C154" s="17">
        <v>49661.271000000001</v>
      </c>
      <c r="D154" s="17"/>
      <c r="E154" s="16">
        <f t="shared" si="28"/>
        <v>2580.9953686522717</v>
      </c>
      <c r="F154" s="16">
        <f t="shared" si="29"/>
        <v>2581</v>
      </c>
      <c r="G154">
        <f t="shared" si="30"/>
        <v>-1.9093999995675404E-2</v>
      </c>
      <c r="I154">
        <f t="shared" si="26"/>
        <v>-1.9093999995675404E-2</v>
      </c>
      <c r="O154">
        <f t="shared" ca="1" si="27"/>
        <v>2.4041818814542204E-3</v>
      </c>
      <c r="P154">
        <f t="shared" ca="1" si="31"/>
        <v>-2.5182989136142645E-2</v>
      </c>
      <c r="Q154" s="2">
        <f t="shared" si="32"/>
        <v>34642.771000000001</v>
      </c>
      <c r="R154">
        <f t="shared" si="25"/>
        <v>-1.9093999995675404E-2</v>
      </c>
      <c r="AA154" t="s">
        <v>29</v>
      </c>
      <c r="AF154" t="s">
        <v>28</v>
      </c>
    </row>
    <row r="155" spans="1:32" ht="12.95" customHeight="1">
      <c r="A155" s="35" t="s">
        <v>607</v>
      </c>
      <c r="B155" s="39" t="s">
        <v>81</v>
      </c>
      <c r="C155" s="65">
        <v>49933.3632</v>
      </c>
      <c r="D155" s="65" t="s">
        <v>93</v>
      </c>
      <c r="E155" s="16">
        <f t="shared" si="28"/>
        <v>2646.992728682193</v>
      </c>
      <c r="F155" s="16">
        <f t="shared" si="29"/>
        <v>2647</v>
      </c>
      <c r="G155">
        <f t="shared" si="30"/>
        <v>-2.9977999998664018E-2</v>
      </c>
      <c r="J155">
        <f>G155</f>
        <v>-2.9977999998664018E-2</v>
      </c>
      <c r="O155">
        <f t="shared" ca="1" si="27"/>
        <v>3.7475593313743283E-4</v>
      </c>
      <c r="P155">
        <f t="shared" ca="1" si="31"/>
        <v>-2.6313502911097856E-2</v>
      </c>
      <c r="Q155" s="2">
        <f t="shared" si="32"/>
        <v>34914.8632</v>
      </c>
      <c r="R155">
        <f t="shared" si="25"/>
        <v>-2.9977999998664018E-2</v>
      </c>
      <c r="AA155" t="s">
        <v>29</v>
      </c>
      <c r="AF155" t="s">
        <v>28</v>
      </c>
    </row>
    <row r="156" spans="1:32" ht="12.95" customHeight="1">
      <c r="A156" s="35" t="s">
        <v>437</v>
      </c>
      <c r="B156" s="39" t="s">
        <v>81</v>
      </c>
      <c r="C156" s="65">
        <v>49978.718000000001</v>
      </c>
      <c r="D156" s="65" t="s">
        <v>93</v>
      </c>
      <c r="E156" s="16">
        <f t="shared" si="28"/>
        <v>2657.9937682734976</v>
      </c>
      <c r="F156" s="16">
        <f t="shared" si="29"/>
        <v>2658</v>
      </c>
      <c r="G156">
        <f t="shared" si="30"/>
        <v>-2.5692000002891291E-2</v>
      </c>
      <c r="I156">
        <f t="shared" ref="I156:I163" si="33">G156</f>
        <v>-2.5692000002891291E-2</v>
      </c>
      <c r="O156">
        <f t="shared" ca="1" si="27"/>
        <v>3.6518275084634899E-5</v>
      </c>
      <c r="P156">
        <f t="shared" ca="1" si="31"/>
        <v>-2.6501921873590389E-2</v>
      </c>
      <c r="Q156" s="2">
        <f t="shared" si="32"/>
        <v>34960.218000000001</v>
      </c>
      <c r="R156">
        <f t="shared" si="25"/>
        <v>-2.5692000002891291E-2</v>
      </c>
      <c r="AA156" t="s">
        <v>29</v>
      </c>
      <c r="AF156" t="s">
        <v>28</v>
      </c>
    </row>
    <row r="157" spans="1:32" ht="12.95" customHeight="1">
      <c r="A157" s="35" t="s">
        <v>437</v>
      </c>
      <c r="B157" s="39" t="s">
        <v>81</v>
      </c>
      <c r="C157" s="65">
        <v>50007.563000000002</v>
      </c>
      <c r="D157" s="65" t="s">
        <v>93</v>
      </c>
      <c r="E157" s="16">
        <f t="shared" si="28"/>
        <v>2664.990271113576</v>
      </c>
      <c r="F157" s="16">
        <f t="shared" si="29"/>
        <v>2665</v>
      </c>
      <c r="G157">
        <f t="shared" si="30"/>
        <v>-4.0109999994456302E-2</v>
      </c>
      <c r="I157">
        <f t="shared" si="33"/>
        <v>-4.0109999994456302E-2</v>
      </c>
      <c r="O157">
        <f t="shared" ca="1" si="27"/>
        <v>-1.7872387094895748E-4</v>
      </c>
      <c r="P157">
        <f t="shared" ca="1" si="31"/>
        <v>-2.6621824849722007E-2</v>
      </c>
      <c r="Q157" s="2">
        <f t="shared" si="32"/>
        <v>34989.063000000002</v>
      </c>
      <c r="R157">
        <f t="shared" si="25"/>
        <v>-4.0109999994456302E-2</v>
      </c>
      <c r="AA157" t="s">
        <v>29</v>
      </c>
      <c r="AF157" t="s">
        <v>28</v>
      </c>
    </row>
    <row r="158" spans="1:32" ht="12.95" customHeight="1">
      <c r="A158" s="35" t="s">
        <v>437</v>
      </c>
      <c r="B158" s="39" t="s">
        <v>81</v>
      </c>
      <c r="C158" s="65">
        <v>50007.572</v>
      </c>
      <c r="D158" s="65" t="s">
        <v>93</v>
      </c>
      <c r="E158" s="16">
        <f t="shared" si="28"/>
        <v>2664.9924541097816</v>
      </c>
      <c r="F158" s="16">
        <f t="shared" si="29"/>
        <v>2665</v>
      </c>
      <c r="G158">
        <f t="shared" si="30"/>
        <v>-3.110999999626074E-2</v>
      </c>
      <c r="I158">
        <f t="shared" si="33"/>
        <v>-3.110999999626074E-2</v>
      </c>
      <c r="O158">
        <f t="shared" ca="1" si="27"/>
        <v>-1.7872387094895748E-4</v>
      </c>
      <c r="P158">
        <f t="shared" ca="1" si="31"/>
        <v>-2.6621824849722007E-2</v>
      </c>
      <c r="Q158" s="2">
        <f t="shared" si="32"/>
        <v>34989.072</v>
      </c>
      <c r="R158">
        <f t="shared" si="25"/>
        <v>-3.110999999626074E-2</v>
      </c>
    </row>
    <row r="159" spans="1:32" ht="12.95" customHeight="1">
      <c r="A159" s="35" t="s">
        <v>437</v>
      </c>
      <c r="B159" s="39" t="s">
        <v>81</v>
      </c>
      <c r="C159" s="65">
        <v>50349.75</v>
      </c>
      <c r="D159" s="65" t="s">
        <v>93</v>
      </c>
      <c r="E159" s="16">
        <f t="shared" si="28"/>
        <v>2747.9894847498313</v>
      </c>
      <c r="F159" s="16">
        <f t="shared" si="29"/>
        <v>2748</v>
      </c>
      <c r="G159">
        <f t="shared" si="30"/>
        <v>-4.3352000000595581E-2</v>
      </c>
      <c r="I159">
        <f t="shared" si="33"/>
        <v>-4.3352000000595581E-2</v>
      </c>
      <c r="O159">
        <f t="shared" ca="1" si="27"/>
        <v>-2.7308807453473444E-3</v>
      </c>
      <c r="P159">
        <f t="shared" ca="1" si="31"/>
        <v>-2.8043531566711136E-2</v>
      </c>
      <c r="Q159" s="2">
        <f t="shared" si="32"/>
        <v>35331.25</v>
      </c>
      <c r="R159">
        <f t="shared" si="25"/>
        <v>-4.3352000000595581E-2</v>
      </c>
    </row>
    <row r="160" spans="1:32" ht="12.95" customHeight="1">
      <c r="A160" s="16" t="s">
        <v>75</v>
      </c>
      <c r="B160" s="19"/>
      <c r="C160" s="17">
        <v>50370.396999999997</v>
      </c>
      <c r="D160" s="17">
        <v>8.9999999999999993E-3</v>
      </c>
      <c r="E160" s="16">
        <f t="shared" si="28"/>
        <v>2752.9975206014196</v>
      </c>
      <c r="F160" s="16">
        <f t="shared" si="29"/>
        <v>2753</v>
      </c>
      <c r="G160">
        <f t="shared" si="30"/>
        <v>-1.022200000443263E-2</v>
      </c>
      <c r="I160">
        <f t="shared" si="33"/>
        <v>-1.022200000443263E-2</v>
      </c>
      <c r="O160">
        <f t="shared" ca="1" si="27"/>
        <v>-2.8846251353713409E-3</v>
      </c>
      <c r="P160">
        <f t="shared" ca="1" si="31"/>
        <v>-2.812917654966229E-2</v>
      </c>
      <c r="Q160" s="2">
        <f t="shared" si="32"/>
        <v>35351.896999999997</v>
      </c>
      <c r="R160">
        <f t="shared" si="25"/>
        <v>-1.022200000443263E-2</v>
      </c>
    </row>
    <row r="161" spans="1:32" ht="12.95" customHeight="1">
      <c r="A161" s="35" t="s">
        <v>437</v>
      </c>
      <c r="B161" s="39" t="s">
        <v>81</v>
      </c>
      <c r="C161" s="65">
        <v>50720.811000000002</v>
      </c>
      <c r="D161" s="65" t="s">
        <v>93</v>
      </c>
      <c r="E161" s="16">
        <f t="shared" si="28"/>
        <v>2837.9922353250508</v>
      </c>
      <c r="F161" s="16">
        <f t="shared" si="29"/>
        <v>2838</v>
      </c>
      <c r="G161">
        <f t="shared" si="30"/>
        <v>-3.2011999996029772E-2</v>
      </c>
      <c r="I161">
        <f t="shared" si="33"/>
        <v>-3.2011999996029772E-2</v>
      </c>
      <c r="O161">
        <f t="shared" ca="1" si="27"/>
        <v>-5.4982797657793236E-3</v>
      </c>
      <c r="P161">
        <f t="shared" ca="1" si="31"/>
        <v>-2.9585141259831884E-2</v>
      </c>
      <c r="Q161" s="2">
        <f t="shared" si="32"/>
        <v>35702.311000000002</v>
      </c>
      <c r="R161">
        <f t="shared" ref="R161:R170" si="34">G161</f>
        <v>-3.2011999996029772E-2</v>
      </c>
    </row>
    <row r="162" spans="1:32" s="16" customFormat="1" ht="12.95" customHeight="1">
      <c r="A162" s="18" t="s">
        <v>120</v>
      </c>
      <c r="B162" s="68"/>
      <c r="C162" s="17">
        <v>51747.379000000001</v>
      </c>
      <c r="D162" s="91" t="s">
        <v>93</v>
      </c>
      <c r="E162" s="16">
        <f t="shared" si="28"/>
        <v>3086.9915741197556</v>
      </c>
      <c r="F162" s="16">
        <f t="shared" si="29"/>
        <v>3087</v>
      </c>
      <c r="G162" s="16">
        <f t="shared" si="30"/>
        <v>-3.4738000002107583E-2</v>
      </c>
      <c r="I162" s="16">
        <f t="shared" si="33"/>
        <v>-3.4738000002107583E-2</v>
      </c>
      <c r="O162" s="16">
        <f ca="1">+C$11+C$12*$F162</f>
        <v>-1.315475038897447E-2</v>
      </c>
      <c r="P162" s="16">
        <f ca="1">+D$11+D$12*$F162</f>
        <v>-3.3850261410799276E-2</v>
      </c>
      <c r="Q162" s="69">
        <f t="shared" si="32"/>
        <v>36728.879000000001</v>
      </c>
      <c r="R162" s="16">
        <f t="shared" si="34"/>
        <v>-3.4738000002107583E-2</v>
      </c>
    </row>
    <row r="163" spans="1:32" s="16" customFormat="1" ht="12.95" customHeight="1">
      <c r="A163" s="18" t="s">
        <v>121</v>
      </c>
      <c r="B163" s="68"/>
      <c r="C163" s="17">
        <v>52217.385000000002</v>
      </c>
      <c r="D163" s="91" t="s">
        <v>93</v>
      </c>
      <c r="E163" s="16">
        <f t="shared" si="28"/>
        <v>3200.9939424280842</v>
      </c>
      <c r="F163" s="16">
        <f t="shared" si="29"/>
        <v>3201</v>
      </c>
      <c r="G163" s="16">
        <f t="shared" si="30"/>
        <v>-2.4973999999929219E-2</v>
      </c>
      <c r="I163" s="16">
        <f t="shared" si="33"/>
        <v>-2.4973999999929219E-2</v>
      </c>
      <c r="O163" s="16">
        <f t="shared" ref="O163:O185" ca="1" si="35">+C$11+C$12*F163</f>
        <v>-1.6660122481521641E-2</v>
      </c>
      <c r="P163" s="16">
        <f t="shared" ref="P163:P185" ca="1" si="36">+D$11+D$12*$F163</f>
        <v>-3.5802967022085547E-2</v>
      </c>
      <c r="Q163" s="69">
        <f t="shared" si="32"/>
        <v>37198.885000000002</v>
      </c>
      <c r="R163" s="16">
        <f t="shared" si="34"/>
        <v>-2.4973999999929219E-2</v>
      </c>
    </row>
    <row r="164" spans="1:32" s="16" customFormat="1" ht="12.95" customHeight="1">
      <c r="A164" s="16" t="s">
        <v>642</v>
      </c>
      <c r="B164" s="19" t="s">
        <v>81</v>
      </c>
      <c r="C164" s="17">
        <v>52910.01</v>
      </c>
      <c r="D164" s="17" t="s">
        <v>93</v>
      </c>
      <c r="E164" s="16">
        <f t="shared" si="28"/>
        <v>3368.9936921111857</v>
      </c>
      <c r="F164" s="16">
        <f t="shared" si="29"/>
        <v>3369</v>
      </c>
      <c r="G164" s="16">
        <f t="shared" si="30"/>
        <v>-2.6006000000052154E-2</v>
      </c>
      <c r="K164" s="16">
        <f>G164</f>
        <v>-2.6006000000052154E-2</v>
      </c>
      <c r="O164" s="16">
        <f t="shared" ca="1" si="35"/>
        <v>-2.1825933986328011E-2</v>
      </c>
      <c r="P164" s="16">
        <f t="shared" ca="1" si="36"/>
        <v>-3.8680638449244284E-2</v>
      </c>
      <c r="Q164" s="69">
        <f t="shared" si="32"/>
        <v>37891.51</v>
      </c>
      <c r="R164" s="16">
        <f t="shared" si="34"/>
        <v>-2.6006000000052154E-2</v>
      </c>
      <c r="AA164" s="16" t="s">
        <v>29</v>
      </c>
      <c r="AF164" s="16" t="s">
        <v>28</v>
      </c>
    </row>
    <row r="165" spans="1:32" s="16" customFormat="1" ht="12.95" customHeight="1">
      <c r="A165" s="10" t="s">
        <v>98</v>
      </c>
      <c r="B165" s="21" t="s">
        <v>81</v>
      </c>
      <c r="C165" s="10">
        <v>53293.436000000002</v>
      </c>
      <c r="D165" s="10" t="s">
        <v>93</v>
      </c>
      <c r="E165" s="16">
        <f t="shared" si="28"/>
        <v>3461.9956369182501</v>
      </c>
      <c r="F165" s="16">
        <f t="shared" si="29"/>
        <v>3462</v>
      </c>
      <c r="G165" s="16">
        <f t="shared" si="30"/>
        <v>-1.7987999999604654E-2</v>
      </c>
      <c r="I165" s="16">
        <f>G165</f>
        <v>-1.7987999999604654E-2</v>
      </c>
      <c r="O165" s="16">
        <f t="shared" ca="1" si="35"/>
        <v>-2.4685579640774391E-2</v>
      </c>
      <c r="P165" s="16">
        <f t="shared" ca="1" si="36"/>
        <v>-4.0273635132135707E-2</v>
      </c>
      <c r="Q165" s="69">
        <f t="shared" si="32"/>
        <v>38274.936000000002</v>
      </c>
      <c r="R165" s="16">
        <f t="shared" si="34"/>
        <v>-1.7987999999604654E-2</v>
      </c>
      <c r="AA165" s="16" t="s">
        <v>29</v>
      </c>
      <c r="AF165" s="16" t="s">
        <v>28</v>
      </c>
    </row>
    <row r="166" spans="1:32" s="16" customFormat="1" ht="12.95" customHeight="1">
      <c r="A166" s="18" t="s">
        <v>122</v>
      </c>
      <c r="B166" s="68"/>
      <c r="C166" s="17">
        <v>53660.360999999997</v>
      </c>
      <c r="D166" s="91" t="s">
        <v>93</v>
      </c>
      <c r="E166" s="16">
        <f t="shared" si="28"/>
        <v>3550.9951794592662</v>
      </c>
      <c r="F166" s="16">
        <f t="shared" si="29"/>
        <v>3551</v>
      </c>
      <c r="G166" s="16">
        <f t="shared" si="30"/>
        <v>-1.9874000005074777E-2</v>
      </c>
      <c r="I166" s="16">
        <f>G166</f>
        <v>-1.9874000005074777E-2</v>
      </c>
      <c r="O166" s="16">
        <f t="shared" ca="1" si="35"/>
        <v>-2.7422229783201565E-2</v>
      </c>
      <c r="P166" s="16">
        <f t="shared" ca="1" si="36"/>
        <v>-4.179811582866623E-2</v>
      </c>
      <c r="Q166" s="69">
        <f t="shared" si="32"/>
        <v>38641.860999999997</v>
      </c>
      <c r="R166" s="16">
        <f t="shared" si="34"/>
        <v>-1.9874000005074777E-2</v>
      </c>
      <c r="AA166" s="16" t="s">
        <v>29</v>
      </c>
      <c r="AF166" s="16" t="s">
        <v>28</v>
      </c>
    </row>
    <row r="167" spans="1:32" s="16" customFormat="1" ht="12.95" customHeight="1">
      <c r="A167" s="16" t="s">
        <v>655</v>
      </c>
      <c r="B167" s="19" t="s">
        <v>81</v>
      </c>
      <c r="C167" s="17">
        <v>53693.342299999997</v>
      </c>
      <c r="D167" s="17" t="s">
        <v>93</v>
      </c>
      <c r="E167" s="16">
        <f t="shared" si="28"/>
        <v>3558.9949631000868</v>
      </c>
      <c r="F167" s="16">
        <f t="shared" si="29"/>
        <v>3559</v>
      </c>
      <c r="G167" s="16">
        <f t="shared" si="30"/>
        <v>-2.0766000001458451E-2</v>
      </c>
      <c r="K167" s="16">
        <f>G167</f>
        <v>-2.0766000001458451E-2</v>
      </c>
      <c r="O167" s="16">
        <f t="shared" ca="1" si="35"/>
        <v>-2.7668220807239963E-2</v>
      </c>
      <c r="P167" s="16">
        <f t="shared" ca="1" si="36"/>
        <v>-4.1935147801388073E-2</v>
      </c>
      <c r="Q167" s="69">
        <f t="shared" si="32"/>
        <v>38674.842299999997</v>
      </c>
      <c r="R167" s="16">
        <f t="shared" si="34"/>
        <v>-2.0766000001458451E-2</v>
      </c>
      <c r="AA167" s="16" t="s">
        <v>29</v>
      </c>
      <c r="AF167" s="16" t="s">
        <v>28</v>
      </c>
    </row>
    <row r="168" spans="1:32" s="16" customFormat="1" ht="12.95" customHeight="1">
      <c r="A168" s="16" t="s">
        <v>658</v>
      </c>
      <c r="B168" s="19" t="s">
        <v>81</v>
      </c>
      <c r="C168" s="17">
        <v>53693.351000000002</v>
      </c>
      <c r="D168" s="17" t="s">
        <v>93</v>
      </c>
      <c r="E168" s="16">
        <f t="shared" si="28"/>
        <v>3558.9970733297537</v>
      </c>
      <c r="F168" s="16">
        <f t="shared" si="29"/>
        <v>3559</v>
      </c>
      <c r="G168" s="16">
        <f t="shared" si="30"/>
        <v>-1.2065999995684251E-2</v>
      </c>
      <c r="K168" s="16">
        <f>G168</f>
        <v>-1.2065999995684251E-2</v>
      </c>
      <c r="O168" s="16">
        <f t="shared" ca="1" si="35"/>
        <v>-2.7668220807239963E-2</v>
      </c>
      <c r="P168" s="16">
        <f t="shared" ca="1" si="36"/>
        <v>-4.1935147801388073E-2</v>
      </c>
      <c r="Q168" s="69">
        <f t="shared" si="32"/>
        <v>38674.851000000002</v>
      </c>
      <c r="R168" s="16">
        <f t="shared" si="34"/>
        <v>-1.2065999995684251E-2</v>
      </c>
      <c r="AA168" s="16" t="s">
        <v>29</v>
      </c>
      <c r="AF168" s="16" t="s">
        <v>28</v>
      </c>
    </row>
    <row r="169" spans="1:32" s="16" customFormat="1" ht="12.95" customHeight="1">
      <c r="A169" s="22" t="s">
        <v>96</v>
      </c>
      <c r="B169" s="23" t="s">
        <v>81</v>
      </c>
      <c r="C169" s="24">
        <v>53693.355000000003</v>
      </c>
      <c r="D169" s="24">
        <v>0.01</v>
      </c>
      <c r="E169" s="16">
        <f t="shared" si="28"/>
        <v>3558.9980435502903</v>
      </c>
      <c r="F169" s="16">
        <f t="shared" si="29"/>
        <v>3559</v>
      </c>
      <c r="G169" s="16">
        <f t="shared" si="30"/>
        <v>-8.0659999948693439E-3</v>
      </c>
      <c r="I169" s="16">
        <f>G169</f>
        <v>-8.0659999948693439E-3</v>
      </c>
      <c r="O169" s="16">
        <f t="shared" ca="1" si="35"/>
        <v>-2.7668220807239963E-2</v>
      </c>
      <c r="P169" s="16">
        <f t="shared" ca="1" si="36"/>
        <v>-4.1935147801388073E-2</v>
      </c>
      <c r="Q169" s="69">
        <f t="shared" si="32"/>
        <v>38674.855000000003</v>
      </c>
      <c r="R169" s="16">
        <f t="shared" si="34"/>
        <v>-8.0659999948693439E-3</v>
      </c>
    </row>
    <row r="170" spans="1:32" s="16" customFormat="1" ht="12.95" customHeight="1">
      <c r="A170" s="16" t="s">
        <v>669</v>
      </c>
      <c r="B170" s="19" t="s">
        <v>81</v>
      </c>
      <c r="C170" s="17">
        <v>53746.927000000003</v>
      </c>
      <c r="D170" s="17" t="s">
        <v>93</v>
      </c>
      <c r="E170" s="16">
        <f t="shared" si="28"/>
        <v>3571.9922071886558</v>
      </c>
      <c r="F170" s="16">
        <f t="shared" si="29"/>
        <v>3572</v>
      </c>
      <c r="G170" s="16">
        <f t="shared" si="30"/>
        <v>-3.2127999998920131E-2</v>
      </c>
      <c r="K170" s="16">
        <f t="shared" ref="K170:K185" si="37">G170</f>
        <v>-3.2127999998920131E-2</v>
      </c>
      <c r="O170" s="16">
        <f t="shared" ca="1" si="35"/>
        <v>-2.806795622130237E-2</v>
      </c>
      <c r="P170" s="16">
        <f t="shared" ca="1" si="36"/>
        <v>-4.2157824757061063E-2</v>
      </c>
      <c r="Q170" s="69">
        <f t="shared" si="32"/>
        <v>38728.427000000003</v>
      </c>
      <c r="R170" s="16">
        <f t="shared" si="34"/>
        <v>-3.2127999998920131E-2</v>
      </c>
    </row>
    <row r="171" spans="1:32" s="16" customFormat="1" ht="12.95" customHeight="1">
      <c r="A171" s="25" t="s">
        <v>94</v>
      </c>
      <c r="B171" s="26" t="s">
        <v>81</v>
      </c>
      <c r="C171" s="27">
        <v>54035.530480000001</v>
      </c>
      <c r="D171" s="27" t="s">
        <v>95</v>
      </c>
      <c r="E171" s="16">
        <f t="shared" ref="E171:E185" si="38">+(C171-C$7)/C$8</f>
        <v>3641.9944629514016</v>
      </c>
      <c r="F171" s="16">
        <f t="shared" ref="F171:F187" si="39">ROUND(2*E171,0)/2</f>
        <v>3642</v>
      </c>
      <c r="G171" s="16">
        <f t="shared" ref="G171:G185" si="40">+C171-(C$7+F171*C$8)</f>
        <v>-2.2828000001027249E-2</v>
      </c>
      <c r="K171" s="16">
        <f t="shared" si="37"/>
        <v>-2.2828000001027249E-2</v>
      </c>
      <c r="O171" s="16">
        <f t="shared" ca="1" si="35"/>
        <v>-3.022037768163835E-2</v>
      </c>
      <c r="P171" s="16">
        <f t="shared" ca="1" si="36"/>
        <v>-4.3356854518377203E-2</v>
      </c>
      <c r="Q171" s="69">
        <f t="shared" ref="Q171:Q185" si="41">+C171-15018.5</f>
        <v>39017.030480000001</v>
      </c>
      <c r="R171" s="16">
        <f>G171</f>
        <v>-2.2828000001027249E-2</v>
      </c>
    </row>
    <row r="172" spans="1:32" s="16" customFormat="1" ht="12.95" customHeight="1">
      <c r="A172" s="18" t="s">
        <v>123</v>
      </c>
      <c r="B172" s="68"/>
      <c r="C172" s="17">
        <v>54338.549099999997</v>
      </c>
      <c r="D172" s="91" t="s">
        <v>124</v>
      </c>
      <c r="E172" s="16">
        <f t="shared" si="38"/>
        <v>3715.4931849283994</v>
      </c>
      <c r="F172" s="16">
        <f t="shared" si="39"/>
        <v>3715.5</v>
      </c>
      <c r="G172" s="16">
        <f t="shared" si="40"/>
        <v>-2.8097000002162531E-2</v>
      </c>
      <c r="K172" s="16">
        <f t="shared" si="37"/>
        <v>-2.8097000002162531E-2</v>
      </c>
      <c r="O172" s="16">
        <f t="shared" ca="1" si="35"/>
        <v>-3.2480420214991132E-2</v>
      </c>
      <c r="P172" s="16">
        <f t="shared" ca="1" si="36"/>
        <v>-4.4615835767759141E-2</v>
      </c>
      <c r="Q172" s="69">
        <f t="shared" si="41"/>
        <v>39320.049099999997</v>
      </c>
      <c r="S172" s="16">
        <f>G172</f>
        <v>-2.8097000002162531E-2</v>
      </c>
    </row>
    <row r="173" spans="1:32" s="16" customFormat="1" ht="12.95" customHeight="1">
      <c r="A173" s="18" t="s">
        <v>101</v>
      </c>
      <c r="B173" s="19" t="s">
        <v>81</v>
      </c>
      <c r="C173" s="17">
        <v>54781.748899999999</v>
      </c>
      <c r="D173" s="17">
        <v>5.0000000000000001E-4</v>
      </c>
      <c r="E173" s="16">
        <f t="shared" si="38"/>
        <v>3822.9935718038387</v>
      </c>
      <c r="F173" s="16">
        <f t="shared" si="39"/>
        <v>3823</v>
      </c>
      <c r="G173" s="16">
        <f t="shared" si="40"/>
        <v>-2.6502000000618864E-2</v>
      </c>
      <c r="K173" s="16">
        <f t="shared" si="37"/>
        <v>-2.6502000000618864E-2</v>
      </c>
      <c r="O173" s="16">
        <f t="shared" ca="1" si="35"/>
        <v>-3.5785924600507113E-2</v>
      </c>
      <c r="P173" s="16">
        <f t="shared" ca="1" si="36"/>
        <v>-4.6457202901208916E-2</v>
      </c>
      <c r="Q173" s="69">
        <f t="shared" si="41"/>
        <v>39763.248899999999</v>
      </c>
      <c r="R173" s="16">
        <f t="shared" ref="R173:R185" si="42">G173</f>
        <v>-2.6502000000618864E-2</v>
      </c>
    </row>
    <row r="174" spans="1:32" s="16" customFormat="1" ht="12.95" customHeight="1">
      <c r="A174" s="18" t="s">
        <v>100</v>
      </c>
      <c r="B174" s="19"/>
      <c r="C174" s="17">
        <v>55115.690699999999</v>
      </c>
      <c r="D174" s="17">
        <v>1E-4</v>
      </c>
      <c r="E174" s="16">
        <f t="shared" si="38"/>
        <v>3903.9928698492809</v>
      </c>
      <c r="F174" s="16">
        <f t="shared" si="39"/>
        <v>3904</v>
      </c>
      <c r="G174" s="16">
        <f t="shared" si="40"/>
        <v>-2.9395999998087063E-2</v>
      </c>
      <c r="K174" s="16">
        <f t="shared" si="37"/>
        <v>-2.9395999998087063E-2</v>
      </c>
      <c r="O174" s="16">
        <f t="shared" ca="1" si="35"/>
        <v>-3.827658371889589E-2</v>
      </c>
      <c r="P174" s="16">
        <f t="shared" ca="1" si="36"/>
        <v>-4.7844651625017595E-2</v>
      </c>
      <c r="Q174" s="69">
        <f t="shared" si="41"/>
        <v>40097.190699999999</v>
      </c>
      <c r="R174" s="16">
        <f t="shared" si="42"/>
        <v>-2.9395999998087063E-2</v>
      </c>
    </row>
    <row r="175" spans="1:32" s="16" customFormat="1" ht="12.95" customHeight="1">
      <c r="A175" s="17" t="s">
        <v>99</v>
      </c>
      <c r="B175" s="19" t="s">
        <v>83</v>
      </c>
      <c r="C175" s="17">
        <v>55486.737800000003</v>
      </c>
      <c r="D175" s="17">
        <v>1E-4</v>
      </c>
      <c r="E175" s="16">
        <f t="shared" si="38"/>
        <v>3993.9922489081387</v>
      </c>
      <c r="F175" s="16">
        <f t="shared" si="39"/>
        <v>3994</v>
      </c>
      <c r="G175" s="16">
        <f t="shared" si="40"/>
        <v>-3.1955999991623685E-2</v>
      </c>
      <c r="K175" s="16">
        <f t="shared" si="37"/>
        <v>-3.1955999991623685E-2</v>
      </c>
      <c r="O175" s="16">
        <f t="shared" ca="1" si="35"/>
        <v>-4.1043982739327869E-2</v>
      </c>
      <c r="P175" s="16">
        <f t="shared" ca="1" si="36"/>
        <v>-4.9386261318138336E-2</v>
      </c>
      <c r="Q175" s="69">
        <f t="shared" si="41"/>
        <v>40468.237800000003</v>
      </c>
      <c r="S175" s="16">
        <f>G175</f>
        <v>-3.1955999991623685E-2</v>
      </c>
    </row>
    <row r="176" spans="1:32" s="16" customFormat="1" ht="12.95" customHeight="1">
      <c r="A176" s="16" t="s">
        <v>698</v>
      </c>
      <c r="B176" s="19" t="s">
        <v>81</v>
      </c>
      <c r="C176" s="17">
        <v>55527.960200000001</v>
      </c>
      <c r="D176" s="17" t="s">
        <v>93</v>
      </c>
      <c r="E176" s="16">
        <f t="shared" si="38"/>
        <v>4003.9909536637228</v>
      </c>
      <c r="F176" s="16">
        <f t="shared" si="39"/>
        <v>4004</v>
      </c>
      <c r="G176" s="16">
        <f t="shared" si="40"/>
        <v>-3.7295999994967133E-2</v>
      </c>
      <c r="K176" s="16">
        <f t="shared" si="37"/>
        <v>-3.7295999994967133E-2</v>
      </c>
      <c r="O176" s="16">
        <f t="shared" ca="1" si="35"/>
        <v>-4.1351471519375876E-2</v>
      </c>
      <c r="P176" s="16">
        <f t="shared" ca="1" si="36"/>
        <v>-4.9557551284040643E-2</v>
      </c>
      <c r="Q176" s="69">
        <f t="shared" si="41"/>
        <v>40509.460200000001</v>
      </c>
      <c r="R176" s="16">
        <f t="shared" si="42"/>
        <v>-3.7295999994967133E-2</v>
      </c>
    </row>
    <row r="177" spans="1:32" s="16" customFormat="1" ht="12.95" customHeight="1">
      <c r="A177" s="16" t="s">
        <v>702</v>
      </c>
      <c r="B177" s="19" t="s">
        <v>81</v>
      </c>
      <c r="C177" s="17">
        <v>55866.029499999997</v>
      </c>
      <c r="D177" s="17" t="s">
        <v>93</v>
      </c>
      <c r="E177" s="16">
        <f t="shared" si="38"/>
        <v>4085.9913980247275</v>
      </c>
      <c r="F177" s="16">
        <f t="shared" si="39"/>
        <v>4086</v>
      </c>
      <c r="G177" s="16">
        <f t="shared" si="40"/>
        <v>-3.546400000777794E-2</v>
      </c>
      <c r="K177" s="16">
        <f t="shared" si="37"/>
        <v>-3.546400000777794E-2</v>
      </c>
      <c r="O177" s="16">
        <f t="shared" ca="1" si="35"/>
        <v>-4.3872879515769458E-2</v>
      </c>
      <c r="P177" s="16">
        <f t="shared" ca="1" si="36"/>
        <v>-5.0962129004439541E-2</v>
      </c>
      <c r="Q177" s="69">
        <f t="shared" si="41"/>
        <v>40847.529499999997</v>
      </c>
      <c r="R177" s="16">
        <f t="shared" si="42"/>
        <v>-3.546400000777794E-2</v>
      </c>
      <c r="AA177" s="16" t="s">
        <v>29</v>
      </c>
      <c r="AF177" s="16" t="s">
        <v>28</v>
      </c>
    </row>
    <row r="178" spans="1:32" s="16" customFormat="1" ht="12.95" customHeight="1">
      <c r="A178" s="18" t="s">
        <v>102</v>
      </c>
      <c r="B178" s="19" t="s">
        <v>81</v>
      </c>
      <c r="C178" s="17">
        <v>56529.786200000002</v>
      </c>
      <c r="D178" s="17">
        <v>1E-4</v>
      </c>
      <c r="E178" s="16">
        <f t="shared" si="38"/>
        <v>4246.9889933331306</v>
      </c>
      <c r="F178" s="16">
        <f t="shared" si="39"/>
        <v>4247</v>
      </c>
      <c r="G178" s="16">
        <f t="shared" si="40"/>
        <v>-4.5377999995253049E-2</v>
      </c>
      <c r="K178" s="16">
        <f t="shared" si="37"/>
        <v>-4.5377999995253049E-2</v>
      </c>
      <c r="O178" s="16">
        <f t="shared" ca="1" si="35"/>
        <v>-4.8823448874542208E-2</v>
      </c>
      <c r="P178" s="16">
        <f t="shared" ca="1" si="36"/>
        <v>-5.3719897455466653E-2</v>
      </c>
      <c r="Q178" s="69">
        <f t="shared" si="41"/>
        <v>41511.286200000002</v>
      </c>
      <c r="R178" s="16">
        <f t="shared" si="42"/>
        <v>-4.5377999995253049E-2</v>
      </c>
    </row>
    <row r="179" spans="1:32" s="16" customFormat="1" ht="12.95" customHeight="1">
      <c r="A179" s="18" t="s">
        <v>117</v>
      </c>
      <c r="B179" s="19" t="s">
        <v>81</v>
      </c>
      <c r="C179" s="17">
        <v>56929.690799999997</v>
      </c>
      <c r="D179" s="17">
        <v>1E-4</v>
      </c>
      <c r="E179" s="16">
        <f t="shared" si="38"/>
        <v>4343.9879071712385</v>
      </c>
      <c r="F179" s="16">
        <f t="shared" si="39"/>
        <v>4344</v>
      </c>
      <c r="G179" s="16">
        <f t="shared" si="40"/>
        <v>-4.985599999781698E-2</v>
      </c>
      <c r="K179" s="16">
        <f t="shared" si="37"/>
        <v>-4.985599999781698E-2</v>
      </c>
      <c r="O179" s="16">
        <f t="shared" ca="1" si="35"/>
        <v>-5.1806090041007807E-2</v>
      </c>
      <c r="P179" s="16">
        <f t="shared" ca="1" si="36"/>
        <v>-5.5381410124719019E-2</v>
      </c>
      <c r="Q179" s="69">
        <f t="shared" si="41"/>
        <v>41911.190799999997</v>
      </c>
      <c r="R179" s="16">
        <f t="shared" si="42"/>
        <v>-4.985599999781698E-2</v>
      </c>
    </row>
    <row r="180" spans="1:32" s="16" customFormat="1" ht="12.95" customHeight="1">
      <c r="A180" s="18" t="s">
        <v>103</v>
      </c>
      <c r="B180" s="19" t="s">
        <v>81</v>
      </c>
      <c r="C180" s="17">
        <v>56929.690799999997</v>
      </c>
      <c r="D180" s="17">
        <v>1E-4</v>
      </c>
      <c r="E180" s="16">
        <f t="shared" si="38"/>
        <v>4343.9879071712385</v>
      </c>
      <c r="F180" s="16">
        <f t="shared" si="39"/>
        <v>4344</v>
      </c>
      <c r="G180" s="16">
        <f t="shared" si="40"/>
        <v>-4.985599999781698E-2</v>
      </c>
      <c r="K180" s="16">
        <f t="shared" si="37"/>
        <v>-4.985599999781698E-2</v>
      </c>
      <c r="O180" s="16">
        <f t="shared" ca="1" si="35"/>
        <v>-5.1806090041007807E-2</v>
      </c>
      <c r="P180" s="16">
        <f t="shared" ca="1" si="36"/>
        <v>-5.5381410124719019E-2</v>
      </c>
      <c r="Q180" s="69">
        <f t="shared" si="41"/>
        <v>41911.190799999997</v>
      </c>
      <c r="R180" s="16">
        <f t="shared" si="42"/>
        <v>-4.985599999781698E-2</v>
      </c>
    </row>
    <row r="181" spans="1:32" s="16" customFormat="1" ht="12.95" customHeight="1">
      <c r="A181" s="70" t="s">
        <v>116</v>
      </c>
      <c r="B181" s="71"/>
      <c r="C181" s="70">
        <v>56950.304799999998</v>
      </c>
      <c r="D181" s="70">
        <v>6.0000000000000001E-3</v>
      </c>
      <c r="E181" s="16">
        <f t="shared" si="38"/>
        <v>4348.9879387034071</v>
      </c>
      <c r="F181" s="16">
        <f t="shared" si="39"/>
        <v>4349</v>
      </c>
      <c r="G181" s="16">
        <f t="shared" si="40"/>
        <v>-4.9725999997463077E-2</v>
      </c>
      <c r="K181" s="16">
        <f t="shared" si="37"/>
        <v>-4.9725999997463077E-2</v>
      </c>
      <c r="O181" s="16">
        <f t="shared" ca="1" si="35"/>
        <v>-5.1959834431031804E-2</v>
      </c>
      <c r="P181" s="16">
        <f t="shared" ca="1" si="36"/>
        <v>-5.5467055107670166E-2</v>
      </c>
      <c r="Q181" s="69">
        <f t="shared" si="41"/>
        <v>41931.804799999998</v>
      </c>
      <c r="R181" s="16">
        <f t="shared" si="42"/>
        <v>-4.9725999997463077E-2</v>
      </c>
    </row>
    <row r="182" spans="1:32" ht="12.95" customHeight="1">
      <c r="A182" s="72" t="s">
        <v>1</v>
      </c>
      <c r="B182" s="73" t="s">
        <v>81</v>
      </c>
      <c r="C182" s="74">
        <v>57333.717900000003</v>
      </c>
      <c r="D182" s="74">
        <v>1E-4</v>
      </c>
      <c r="E182" s="16">
        <f t="shared" si="38"/>
        <v>4441.9867545492434</v>
      </c>
      <c r="F182" s="16">
        <f t="shared" si="39"/>
        <v>4442</v>
      </c>
      <c r="G182" s="16">
        <f t="shared" si="40"/>
        <v>-5.4607999991276301E-2</v>
      </c>
      <c r="H182" s="16"/>
      <c r="I182" s="16"/>
      <c r="J182" s="16"/>
      <c r="K182" s="16">
        <f t="shared" si="37"/>
        <v>-5.4607999991276301E-2</v>
      </c>
      <c r="L182" s="16"/>
      <c r="M182" s="16"/>
      <c r="N182" s="16"/>
      <c r="O182" s="16">
        <f t="shared" ca="1" si="35"/>
        <v>-5.4819480085478184E-2</v>
      </c>
      <c r="P182" s="16">
        <f t="shared" ca="1" si="36"/>
        <v>-5.7060051790561603E-2</v>
      </c>
      <c r="Q182" s="69">
        <f t="shared" si="41"/>
        <v>42315.217900000003</v>
      </c>
      <c r="R182" s="16">
        <f t="shared" si="42"/>
        <v>-5.4607999991276301E-2</v>
      </c>
    </row>
    <row r="183" spans="1:32" ht="12.95" customHeight="1">
      <c r="A183" s="72" t="s">
        <v>2</v>
      </c>
      <c r="B183" s="73" t="s">
        <v>81</v>
      </c>
      <c r="C183" s="74">
        <v>57634.677100000001</v>
      </c>
      <c r="D183" s="74">
        <v>2.9999999999999997E-4</v>
      </c>
      <c r="E183" s="16">
        <f t="shared" si="38"/>
        <v>4514.985953632191</v>
      </c>
      <c r="F183" s="16">
        <f t="shared" si="39"/>
        <v>4515</v>
      </c>
      <c r="G183" s="16">
        <f t="shared" si="40"/>
        <v>-5.791000000317581E-2</v>
      </c>
      <c r="H183" s="16"/>
      <c r="I183" s="16"/>
      <c r="J183" s="16"/>
      <c r="K183" s="16">
        <f t="shared" si="37"/>
        <v>-5.791000000317581E-2</v>
      </c>
      <c r="L183" s="16"/>
      <c r="M183" s="16"/>
      <c r="N183" s="16"/>
      <c r="O183" s="16">
        <f t="shared" ca="1" si="35"/>
        <v>-5.706414817982855E-2</v>
      </c>
      <c r="P183" s="16">
        <f t="shared" ca="1" si="36"/>
        <v>-5.8310468541648425E-2</v>
      </c>
      <c r="Q183" s="69">
        <f t="shared" si="41"/>
        <v>42616.177100000001</v>
      </c>
      <c r="R183" s="16">
        <f t="shared" si="42"/>
        <v>-5.791000000317581E-2</v>
      </c>
    </row>
    <row r="184" spans="1:32" s="16" customFormat="1" ht="12.95" customHeight="1">
      <c r="A184" s="75" t="s">
        <v>720</v>
      </c>
      <c r="B184" s="76" t="s">
        <v>81</v>
      </c>
      <c r="C184" s="77">
        <v>57659.412550000001</v>
      </c>
      <c r="D184" s="77">
        <v>4.0000000000000002E-4</v>
      </c>
      <c r="E184" s="16">
        <f t="shared" si="38"/>
        <v>4520.9856640213611</v>
      </c>
      <c r="F184" s="16">
        <f t="shared" si="39"/>
        <v>4521</v>
      </c>
      <c r="G184" s="16">
        <f t="shared" si="40"/>
        <v>-5.9103999999933876E-2</v>
      </c>
      <c r="K184" s="16">
        <f t="shared" si="37"/>
        <v>-5.9103999999933876E-2</v>
      </c>
      <c r="O184" s="16">
        <f t="shared" ca="1" si="35"/>
        <v>-5.7248641447857351E-2</v>
      </c>
      <c r="P184" s="16">
        <f t="shared" ca="1" si="36"/>
        <v>-5.8413242521189818E-2</v>
      </c>
      <c r="Q184" s="69">
        <f t="shared" si="41"/>
        <v>42640.912550000001</v>
      </c>
      <c r="R184" s="16">
        <f t="shared" si="42"/>
        <v>-5.9103999999933876E-2</v>
      </c>
    </row>
    <row r="185" spans="1:32" ht="12.95" customHeight="1">
      <c r="A185" s="78" t="s">
        <v>3</v>
      </c>
      <c r="B185" s="76" t="s">
        <v>81</v>
      </c>
      <c r="C185" s="78">
        <v>58063.441599999998</v>
      </c>
      <c r="D185" s="78">
        <v>1E-4</v>
      </c>
      <c r="E185" s="16">
        <f t="shared" si="38"/>
        <v>4618.9849843818747</v>
      </c>
      <c r="F185" s="16">
        <f t="shared" si="39"/>
        <v>4619</v>
      </c>
      <c r="G185" s="16">
        <f t="shared" si="40"/>
        <v>-6.1906000002636574E-2</v>
      </c>
      <c r="H185" s="16"/>
      <c r="I185" s="16"/>
      <c r="J185" s="16"/>
      <c r="K185" s="16">
        <f t="shared" si="37"/>
        <v>-6.1906000002636574E-2</v>
      </c>
      <c r="L185" s="16"/>
      <c r="M185" s="16"/>
      <c r="N185" s="16"/>
      <c r="O185" s="16">
        <f t="shared" ca="1" si="35"/>
        <v>-6.0262031492327728E-2</v>
      </c>
      <c r="P185" s="16">
        <f t="shared" ca="1" si="36"/>
        <v>-6.0091884187032402E-2</v>
      </c>
      <c r="Q185" s="69">
        <f t="shared" si="41"/>
        <v>43044.941599999998</v>
      </c>
      <c r="R185" s="16">
        <f t="shared" si="42"/>
        <v>-6.1906000002636574E-2</v>
      </c>
    </row>
    <row r="186" spans="1:32" ht="12.95" customHeight="1">
      <c r="A186" s="77" t="s">
        <v>0</v>
      </c>
      <c r="B186" s="76" t="s">
        <v>81</v>
      </c>
      <c r="C186" s="77">
        <v>58397.384100000003</v>
      </c>
      <c r="D186" s="77">
        <v>1E-4</v>
      </c>
      <c r="E186" s="16">
        <f>+(C186-C$7)/C$8</f>
        <v>4699.9844522159119</v>
      </c>
      <c r="F186" s="16">
        <f t="shared" si="39"/>
        <v>4700</v>
      </c>
      <c r="G186" s="16">
        <f>+C186-(C$7+F186*C$8)</f>
        <v>-6.4099999995960388E-2</v>
      </c>
      <c r="H186" s="16"/>
      <c r="I186" s="16"/>
      <c r="J186" s="16"/>
      <c r="K186" s="16">
        <f>G186</f>
        <v>-6.4099999995960388E-2</v>
      </c>
      <c r="L186" s="16"/>
      <c r="M186" s="16"/>
      <c r="N186" s="16"/>
      <c r="O186" s="16">
        <f ca="1">+C$11+C$12*F186</f>
        <v>-6.2752690610716533E-2</v>
      </c>
      <c r="P186" s="16">
        <f ca="1">+D$11+D$12*$F186</f>
        <v>-6.1479332910841067E-2</v>
      </c>
      <c r="Q186" s="69">
        <f>+C186-15018.5</f>
        <v>43378.884100000003</v>
      </c>
      <c r="R186" s="16">
        <f>G186</f>
        <v>-6.4099999995960388E-2</v>
      </c>
    </row>
    <row r="187" spans="1:32" ht="12.95" customHeight="1">
      <c r="A187" s="79" t="s">
        <v>721</v>
      </c>
      <c r="B187" s="80" t="s">
        <v>81</v>
      </c>
      <c r="C187" s="81">
        <v>58343.788200000003</v>
      </c>
      <c r="D187" s="81">
        <v>1E-4</v>
      </c>
      <c r="E187" s="16">
        <f>+(C187-C$7)/C$8</f>
        <v>4686.9844915098438</v>
      </c>
      <c r="F187" s="16">
        <f t="shared" si="39"/>
        <v>4687</v>
      </c>
      <c r="G187" s="16">
        <f>+C187-(C$7+F187*C$8)</f>
        <v>-6.3937999999325257E-2</v>
      </c>
      <c r="H187" s="16"/>
      <c r="I187" s="16"/>
      <c r="J187" s="16"/>
      <c r="K187" s="16">
        <f>G187</f>
        <v>-6.3937999999325257E-2</v>
      </c>
      <c r="L187" s="16"/>
      <c r="M187" s="16"/>
      <c r="N187" s="16"/>
      <c r="O187" s="16">
        <f ca="1">+C$11+C$12*F187</f>
        <v>-6.2352955196654125E-2</v>
      </c>
      <c r="P187" s="16">
        <f ca="1">+D$11+D$12*$F187</f>
        <v>-6.1256655955168077E-2</v>
      </c>
      <c r="Q187" s="69">
        <f>+C187-15018.5</f>
        <v>43325.288200000003</v>
      </c>
      <c r="R187" s="16">
        <f>G187</f>
        <v>-6.3937999999325257E-2</v>
      </c>
    </row>
    <row r="188" spans="1:32" ht="12.95" customHeight="1">
      <c r="A188" s="83" t="s">
        <v>722</v>
      </c>
      <c r="B188" s="82" t="s">
        <v>81</v>
      </c>
      <c r="C188" s="49">
        <v>59114.742899999997</v>
      </c>
      <c r="D188" s="49">
        <v>1E-4</v>
      </c>
      <c r="E188" s="16">
        <f>+(C188-C$7)/C$8</f>
        <v>4873.9835120722109</v>
      </c>
      <c r="F188" s="16">
        <f>ROUND(2*E188,0)/2</f>
        <v>4874</v>
      </c>
      <c r="G188" s="16">
        <f>+C188-(C$7+F188*C$8)</f>
        <v>-6.7976000005728565E-2</v>
      </c>
      <c r="H188" s="16"/>
      <c r="I188" s="16"/>
      <c r="J188" s="16"/>
      <c r="K188" s="16">
        <f>G188</f>
        <v>-6.7976000005728565E-2</v>
      </c>
      <c r="L188" s="16"/>
      <c r="M188" s="16"/>
      <c r="N188" s="16"/>
      <c r="O188" s="16">
        <f ca="1">+C$11+C$12*F188</f>
        <v>-6.810299538355169E-2</v>
      </c>
      <c r="P188" s="16">
        <f ca="1">+D$11+D$12*$F188</f>
        <v>-6.4459778317541183E-2</v>
      </c>
      <c r="Q188" s="69">
        <f>+C188-15018.5</f>
        <v>44096.242899999997</v>
      </c>
      <c r="R188" s="16">
        <f>G188</f>
        <v>-6.7976000005728565E-2</v>
      </c>
    </row>
    <row r="189" spans="1:32" ht="12.95" customHeight="1">
      <c r="A189" s="83" t="s">
        <v>722</v>
      </c>
      <c r="B189" s="82" t="s">
        <v>81</v>
      </c>
      <c r="C189" s="49">
        <v>59209.566200000001</v>
      </c>
      <c r="D189" s="49">
        <v>4.0000000000000002E-4</v>
      </c>
      <c r="E189" s="16">
        <f>+(C189-C$7)/C$8</f>
        <v>4896.983390309535</v>
      </c>
      <c r="F189" s="16">
        <f>ROUND(2*E189,0)/2</f>
        <v>4897</v>
      </c>
      <c r="G189" s="16">
        <f>+C189-(C$7+F189*C$8)</f>
        <v>-6.8478000001050532E-2</v>
      </c>
      <c r="H189" s="16"/>
      <c r="I189" s="16"/>
      <c r="J189" s="16"/>
      <c r="K189" s="16">
        <f>G189</f>
        <v>-6.8478000001050532E-2</v>
      </c>
      <c r="L189" s="16"/>
      <c r="M189" s="16"/>
      <c r="N189" s="16"/>
      <c r="O189" s="16">
        <f ca="1">+C$11+C$12*F189</f>
        <v>-6.8810219577662091E-2</v>
      </c>
      <c r="P189" s="16">
        <f ca="1">+D$11+D$12*$F189</f>
        <v>-6.4853745239116481E-2</v>
      </c>
      <c r="Q189" s="69">
        <f>+C189-15018.5</f>
        <v>44191.066200000001</v>
      </c>
      <c r="R189" s="16">
        <f>G189</f>
        <v>-6.8478000001050532E-2</v>
      </c>
    </row>
    <row r="190" spans="1:32" ht="12.95" customHeight="1">
      <c r="A190" s="87" t="s">
        <v>725</v>
      </c>
      <c r="B190" s="85" t="s">
        <v>81</v>
      </c>
      <c r="C190" s="92">
        <v>59114.742899999997</v>
      </c>
      <c r="D190" s="86">
        <v>1E-4</v>
      </c>
      <c r="E190" s="16">
        <f t="shared" ref="E190:E193" si="43">+(C190-C$7)/C$8</f>
        <v>4873.9835120722109</v>
      </c>
      <c r="F190" s="16">
        <f t="shared" ref="F190:F193" si="44">ROUND(2*E190,0)/2</f>
        <v>4874</v>
      </c>
      <c r="G190" s="16">
        <f t="shared" ref="G190:G193" si="45">+C190-(C$7+F190*C$8)</f>
        <v>-6.7976000005728565E-2</v>
      </c>
      <c r="H190" s="16"/>
      <c r="I190" s="16"/>
      <c r="J190" s="16"/>
      <c r="K190" s="16">
        <f t="shared" ref="K190:K193" si="46">G190</f>
        <v>-6.7976000005728565E-2</v>
      </c>
      <c r="L190" s="16"/>
      <c r="M190" s="16"/>
      <c r="N190" s="16"/>
      <c r="O190" s="16">
        <f t="shared" ref="O190:O193" ca="1" si="47">+C$11+C$12*F190</f>
        <v>-6.810299538355169E-2</v>
      </c>
      <c r="P190" s="16">
        <f t="shared" ref="P190:P193" ca="1" si="48">+D$11+D$12*$F190</f>
        <v>-6.4459778317541183E-2</v>
      </c>
      <c r="Q190" s="69">
        <f t="shared" ref="Q190:Q193" si="49">+C190-15018.5</f>
        <v>44096.242899999997</v>
      </c>
      <c r="R190" s="16">
        <f t="shared" ref="R190:R193" si="50">G190</f>
        <v>-6.7976000005728565E-2</v>
      </c>
    </row>
    <row r="191" spans="1:32" ht="12.95" customHeight="1">
      <c r="A191" s="87" t="s">
        <v>726</v>
      </c>
      <c r="B191" s="85" t="s">
        <v>81</v>
      </c>
      <c r="C191" s="86">
        <v>59168.338199999998</v>
      </c>
      <c r="D191" s="86">
        <v>4.0000000000000002E-4</v>
      </c>
      <c r="E191" s="16">
        <f t="shared" si="43"/>
        <v>4886.9833272451997</v>
      </c>
      <c r="F191" s="16">
        <f t="shared" si="44"/>
        <v>4887</v>
      </c>
      <c r="G191" s="16">
        <f t="shared" si="45"/>
        <v>-6.8738000001758337E-2</v>
      </c>
      <c r="H191" s="16"/>
      <c r="I191" s="16"/>
      <c r="J191" s="16"/>
      <c r="K191" s="16">
        <f t="shared" si="46"/>
        <v>-6.8738000001758337E-2</v>
      </c>
      <c r="L191" s="16"/>
      <c r="M191" s="16"/>
      <c r="N191" s="16"/>
      <c r="O191" s="16">
        <f t="shared" ca="1" si="47"/>
        <v>-6.850273079761407E-2</v>
      </c>
      <c r="P191" s="16">
        <f t="shared" ca="1" si="48"/>
        <v>-6.4682455273214173E-2</v>
      </c>
      <c r="Q191" s="69">
        <f t="shared" si="49"/>
        <v>44149.838199999998</v>
      </c>
      <c r="R191" s="16">
        <f t="shared" si="50"/>
        <v>-6.8738000001758337E-2</v>
      </c>
    </row>
    <row r="192" spans="1:32" ht="12.95" customHeight="1">
      <c r="A192" s="87" t="s">
        <v>725</v>
      </c>
      <c r="B192" s="85" t="s">
        <v>81</v>
      </c>
      <c r="C192" s="92">
        <v>59209.566200000001</v>
      </c>
      <c r="D192" s="86">
        <v>4.0000000000000002E-4</v>
      </c>
      <c r="E192" s="16">
        <f t="shared" si="43"/>
        <v>4896.983390309535</v>
      </c>
      <c r="F192" s="16">
        <f t="shared" si="44"/>
        <v>4897</v>
      </c>
      <c r="G192" s="16">
        <f t="shared" si="45"/>
        <v>-6.8478000001050532E-2</v>
      </c>
      <c r="H192" s="16"/>
      <c r="I192" s="16"/>
      <c r="J192" s="16"/>
      <c r="K192" s="16">
        <f t="shared" si="46"/>
        <v>-6.8478000001050532E-2</v>
      </c>
      <c r="L192" s="16"/>
      <c r="M192" s="16"/>
      <c r="N192" s="16"/>
      <c r="O192" s="16">
        <f t="shared" ca="1" si="47"/>
        <v>-6.8810219577662091E-2</v>
      </c>
      <c r="P192" s="16">
        <f t="shared" ca="1" si="48"/>
        <v>-6.4853745239116481E-2</v>
      </c>
      <c r="Q192" s="69">
        <f t="shared" si="49"/>
        <v>44191.066200000001</v>
      </c>
      <c r="R192" s="16">
        <f t="shared" si="50"/>
        <v>-6.8478000001050532E-2</v>
      </c>
    </row>
    <row r="193" spans="1:18" ht="12.95" customHeight="1">
      <c r="A193" s="86" t="s">
        <v>724</v>
      </c>
      <c r="B193" s="85" t="s">
        <v>81</v>
      </c>
      <c r="C193" s="92">
        <v>59514.6492</v>
      </c>
      <c r="D193" s="86">
        <v>1E-4</v>
      </c>
      <c r="E193" s="16">
        <f t="shared" si="43"/>
        <v>4970.9828382540491</v>
      </c>
      <c r="F193" s="16">
        <f t="shared" si="44"/>
        <v>4971</v>
      </c>
      <c r="G193" s="16">
        <f t="shared" si="45"/>
        <v>-7.0754000000306405E-2</v>
      </c>
      <c r="H193" s="16"/>
      <c r="I193" s="16"/>
      <c r="J193" s="16"/>
      <c r="K193" s="16">
        <f t="shared" si="46"/>
        <v>-7.0754000000306405E-2</v>
      </c>
      <c r="L193" s="16"/>
      <c r="M193" s="16"/>
      <c r="N193" s="16"/>
      <c r="O193" s="16">
        <f t="shared" ca="1" si="47"/>
        <v>-7.1085636550017262E-2</v>
      </c>
      <c r="P193" s="16">
        <f t="shared" ca="1" si="48"/>
        <v>-6.6121290986793535E-2</v>
      </c>
      <c r="Q193" s="69">
        <f t="shared" si="49"/>
        <v>44496.1492</v>
      </c>
      <c r="R193" s="16">
        <f t="shared" si="50"/>
        <v>-7.0754000000306405E-2</v>
      </c>
    </row>
    <row r="194" spans="1:18" ht="12.95" customHeight="1">
      <c r="A194" s="89" t="s">
        <v>727</v>
      </c>
      <c r="B194" s="88" t="s">
        <v>81</v>
      </c>
      <c r="C194" s="92">
        <v>59852.714200000002</v>
      </c>
      <c r="D194" s="86">
        <v>1E-4</v>
      </c>
      <c r="E194" s="16">
        <f t="shared" ref="E194:E195" si="51">+(C194-C$7)/C$8</f>
        <v>5052.9822396279797</v>
      </c>
      <c r="F194" s="16">
        <f t="shared" ref="F194:F195" si="52">ROUND(2*E194,0)/2</f>
        <v>5053</v>
      </c>
      <c r="G194" s="16">
        <f t="shared" ref="G194:G195" si="53">+C194-(C$7+F194*C$8)</f>
        <v>-7.3221999991801567E-2</v>
      </c>
      <c r="H194" s="16"/>
      <c r="I194" s="16"/>
      <c r="J194" s="16"/>
      <c r="K194" s="16">
        <f t="shared" ref="K194:K195" si="54">G194</f>
        <v>-7.3221999991801567E-2</v>
      </c>
      <c r="L194" s="16"/>
      <c r="M194" s="16"/>
      <c r="N194" s="16"/>
      <c r="O194" s="16">
        <f t="shared" ref="O194:O195" ca="1" si="55">+C$11+C$12*F194</f>
        <v>-7.3607044546410844E-2</v>
      </c>
      <c r="P194" s="16">
        <f t="shared" ref="P194:P195" ca="1" si="56">+D$11+D$12*$F194</f>
        <v>-6.7525868707192432E-2</v>
      </c>
      <c r="Q194" s="69">
        <f t="shared" ref="Q194:Q195" si="57">+C194-15018.5</f>
        <v>44834.214200000002</v>
      </c>
      <c r="R194" s="16">
        <f t="shared" ref="R194:R195" si="58">G194</f>
        <v>-7.3221999991801567E-2</v>
      </c>
    </row>
    <row r="195" spans="1:18" ht="12.95" customHeight="1">
      <c r="A195" s="89" t="s">
        <v>727</v>
      </c>
      <c r="B195" s="88" t="s">
        <v>81</v>
      </c>
      <c r="C195" s="92">
        <v>59881.574500000002</v>
      </c>
      <c r="D195" s="86">
        <v>1E-4</v>
      </c>
      <c r="E195" s="16">
        <f t="shared" si="51"/>
        <v>5059.9824535616081</v>
      </c>
      <c r="F195" s="16">
        <f t="shared" si="52"/>
        <v>5060</v>
      </c>
      <c r="G195" s="16">
        <f t="shared" si="53"/>
        <v>-7.233999999880325E-2</v>
      </c>
      <c r="H195" s="16"/>
      <c r="I195" s="16"/>
      <c r="J195" s="16"/>
      <c r="K195" s="16">
        <f t="shared" si="54"/>
        <v>-7.233999999880325E-2</v>
      </c>
      <c r="L195" s="16"/>
      <c r="M195" s="16"/>
      <c r="N195" s="16"/>
      <c r="O195" s="16">
        <f t="shared" ca="1" si="55"/>
        <v>-7.382228669244445E-2</v>
      </c>
      <c r="P195" s="16">
        <f t="shared" ca="1" si="56"/>
        <v>-6.7645771683324057E-2</v>
      </c>
      <c r="Q195" s="69">
        <f t="shared" si="57"/>
        <v>44863.074500000002</v>
      </c>
      <c r="R195" s="16">
        <f t="shared" si="58"/>
        <v>-7.233999999880325E-2</v>
      </c>
    </row>
    <row r="196" spans="1:18" ht="12.95" customHeight="1">
      <c r="A196" s="16"/>
      <c r="B196" s="19"/>
      <c r="C196" s="17"/>
      <c r="D196" s="17"/>
      <c r="E196" s="16"/>
      <c r="F196" s="16"/>
      <c r="Q196" s="2"/>
    </row>
    <row r="197" spans="1:18" ht="12.95" customHeight="1">
      <c r="A197" s="16"/>
      <c r="B197" s="19"/>
      <c r="C197" s="17"/>
      <c r="D197" s="17"/>
      <c r="E197" s="16"/>
      <c r="F197" s="16"/>
      <c r="Q197" s="2"/>
    </row>
    <row r="198" spans="1:18" ht="12.95" customHeight="1">
      <c r="A198" s="16"/>
      <c r="B198" s="19"/>
      <c r="C198" s="17"/>
      <c r="D198" s="17"/>
      <c r="E198" s="16"/>
      <c r="F198" s="16"/>
      <c r="Q198" s="2"/>
    </row>
    <row r="199" spans="1:18" ht="12.95" customHeight="1">
      <c r="A199" s="16"/>
      <c r="B199" s="19"/>
      <c r="C199" s="17"/>
      <c r="D199" s="17"/>
      <c r="E199" s="16"/>
      <c r="F199" s="16"/>
      <c r="Q199" s="2"/>
    </row>
    <row r="200" spans="1:18" ht="12.95" customHeight="1">
      <c r="A200" s="16"/>
      <c r="B200" s="19"/>
      <c r="C200" s="17"/>
      <c r="D200" s="17"/>
      <c r="E200" s="16"/>
      <c r="F200" s="16"/>
      <c r="Q200" s="2"/>
    </row>
    <row r="201" spans="1:18" ht="12.95" customHeight="1">
      <c r="A201" s="16"/>
      <c r="B201" s="19"/>
      <c r="C201" s="17"/>
      <c r="D201" s="17"/>
      <c r="E201" s="16"/>
      <c r="F201" s="16"/>
      <c r="Q201" s="2"/>
    </row>
    <row r="202" spans="1:18" ht="12.95" customHeight="1">
      <c r="A202" s="16"/>
      <c r="B202" s="19"/>
      <c r="C202" s="17"/>
      <c r="D202" s="17"/>
      <c r="E202" s="16"/>
      <c r="F202" s="16"/>
      <c r="Q202" s="2"/>
    </row>
    <row r="203" spans="1:18" ht="12.95" customHeight="1">
      <c r="A203" s="16"/>
      <c r="B203" s="19"/>
      <c r="C203" s="17"/>
      <c r="D203" s="17"/>
      <c r="E203" s="16"/>
      <c r="F203" s="16"/>
      <c r="Q203" s="2"/>
    </row>
    <row r="204" spans="1:18" ht="12.95" customHeight="1">
      <c r="A204" s="16"/>
      <c r="B204" s="19"/>
      <c r="C204" s="17"/>
      <c r="D204" s="17"/>
      <c r="E204" s="16"/>
      <c r="F204" s="16"/>
      <c r="Q204" s="2"/>
    </row>
    <row r="205" spans="1:18" ht="12.95" customHeight="1">
      <c r="A205" s="16"/>
      <c r="B205" s="19"/>
      <c r="C205" s="17"/>
      <c r="D205" s="17"/>
      <c r="E205" s="16"/>
      <c r="F205" s="16"/>
      <c r="Q205" s="2"/>
    </row>
    <row r="206" spans="1:18" ht="12.95" customHeight="1">
      <c r="A206" s="16"/>
      <c r="B206" s="19"/>
      <c r="C206" s="17"/>
      <c r="D206" s="17"/>
      <c r="E206" s="16"/>
      <c r="F206" s="16"/>
      <c r="Q206" s="2"/>
    </row>
    <row r="207" spans="1:18" ht="12.95" customHeight="1">
      <c r="A207" s="16"/>
      <c r="B207" s="19"/>
      <c r="C207" s="17"/>
      <c r="D207" s="17"/>
      <c r="E207" s="16"/>
      <c r="F207" s="16"/>
      <c r="Q207" s="2"/>
    </row>
    <row r="208" spans="1:18" ht="12.95" customHeight="1">
      <c r="A208" s="16"/>
      <c r="B208" s="19"/>
      <c r="C208" s="17"/>
      <c r="D208" s="17"/>
      <c r="E208" s="16"/>
      <c r="F208" s="16"/>
      <c r="Q208" s="2"/>
    </row>
    <row r="209" spans="1:17" ht="12.95" customHeight="1">
      <c r="A209" s="16"/>
      <c r="B209" s="19"/>
      <c r="C209" s="17"/>
      <c r="D209" s="17"/>
      <c r="E209" s="16"/>
      <c r="F209" s="16"/>
      <c r="Q209" s="2"/>
    </row>
    <row r="210" spans="1:17" ht="12.95" customHeight="1">
      <c r="A210" s="16"/>
      <c r="B210" s="19"/>
      <c r="C210" s="17"/>
      <c r="D210" s="17"/>
      <c r="E210" s="16"/>
      <c r="F210" s="16"/>
      <c r="Q210" s="2"/>
    </row>
    <row r="211" spans="1:17" ht="12.95" customHeight="1">
      <c r="A211" s="16"/>
      <c r="B211" s="19"/>
      <c r="C211" s="17"/>
      <c r="D211" s="17"/>
      <c r="E211" s="16"/>
      <c r="F211" s="16"/>
      <c r="Q211" s="2"/>
    </row>
    <row r="212" spans="1:17" ht="12.95" customHeight="1">
      <c r="A212" s="16"/>
      <c r="B212" s="19"/>
      <c r="C212" s="17"/>
      <c r="D212" s="17"/>
      <c r="E212" s="16"/>
      <c r="F212" s="16"/>
      <c r="Q212" s="2"/>
    </row>
    <row r="213" spans="1:17" ht="12.95" customHeight="1">
      <c r="A213" s="16"/>
      <c r="B213" s="19"/>
      <c r="C213" s="17"/>
      <c r="D213" s="17"/>
      <c r="E213" s="16"/>
      <c r="F213" s="16"/>
      <c r="Q213" s="2"/>
    </row>
    <row r="214" spans="1:17" ht="12.95" customHeight="1">
      <c r="A214" s="16"/>
      <c r="B214" s="19"/>
      <c r="C214" s="17"/>
      <c r="D214" s="17"/>
      <c r="E214" s="16"/>
      <c r="F214" s="16"/>
      <c r="Q214" s="2"/>
    </row>
    <row r="215" spans="1:17" ht="12.95" customHeight="1">
      <c r="A215" s="16"/>
      <c r="B215" s="19"/>
      <c r="C215" s="17"/>
      <c r="D215" s="17"/>
      <c r="E215" s="16"/>
      <c r="F215" s="16"/>
      <c r="Q215" s="2"/>
    </row>
    <row r="216" spans="1:17" ht="12.95" customHeight="1">
      <c r="A216" s="16"/>
      <c r="B216" s="19"/>
      <c r="C216" s="17"/>
      <c r="D216" s="17"/>
      <c r="E216" s="16"/>
      <c r="F216" s="16"/>
      <c r="Q216" s="2"/>
    </row>
    <row r="217" spans="1:17" ht="12.95" customHeight="1">
      <c r="A217" s="16"/>
      <c r="B217" s="19"/>
      <c r="C217" s="17"/>
      <c r="D217" s="17"/>
      <c r="E217" s="16"/>
      <c r="F217" s="16"/>
      <c r="Q217" s="2"/>
    </row>
    <row r="218" spans="1:17" ht="12.95" customHeight="1">
      <c r="A218" s="16"/>
      <c r="B218" s="19"/>
      <c r="C218" s="17"/>
      <c r="D218" s="17"/>
      <c r="E218" s="16"/>
      <c r="F218" s="16"/>
      <c r="Q218" s="2"/>
    </row>
    <row r="219" spans="1:17" ht="12.95" customHeight="1">
      <c r="A219" s="16"/>
      <c r="B219" s="19"/>
      <c r="C219" s="17"/>
      <c r="D219" s="17"/>
      <c r="E219" s="16"/>
      <c r="F219" s="16"/>
      <c r="Q219" s="2"/>
    </row>
    <row r="220" spans="1:17" ht="12.95" customHeight="1">
      <c r="A220" s="16"/>
      <c r="B220" s="19"/>
      <c r="C220" s="17"/>
      <c r="D220" s="17"/>
      <c r="E220" s="16"/>
      <c r="F220" s="16"/>
      <c r="Q220" s="2"/>
    </row>
    <row r="221" spans="1:17" ht="12.95" customHeight="1">
      <c r="A221" s="16"/>
      <c r="B221" s="19"/>
      <c r="C221" s="17"/>
      <c r="D221" s="17"/>
      <c r="E221" s="16"/>
      <c r="F221" s="16"/>
      <c r="Q221" s="2"/>
    </row>
    <row r="222" spans="1:17" ht="12.95" customHeight="1">
      <c r="A222" s="16"/>
      <c r="B222" s="19"/>
      <c r="C222" s="17"/>
      <c r="D222" s="17"/>
      <c r="E222" s="16"/>
      <c r="F222" s="16"/>
      <c r="Q222" s="2"/>
    </row>
    <row r="223" spans="1:17" ht="12.95" customHeight="1">
      <c r="A223" s="16"/>
      <c r="B223" s="19"/>
      <c r="C223" s="17"/>
      <c r="D223" s="17"/>
      <c r="E223" s="16"/>
      <c r="F223" s="16"/>
      <c r="Q223" s="2"/>
    </row>
    <row r="224" spans="1:17" ht="12.95" customHeight="1">
      <c r="A224" s="16"/>
      <c r="B224" s="19"/>
      <c r="C224" s="17"/>
      <c r="D224" s="17"/>
      <c r="E224" s="16"/>
      <c r="F224" s="16"/>
      <c r="Q224" s="2"/>
    </row>
    <row r="225" spans="1:17" ht="12.95" customHeight="1">
      <c r="A225" s="16"/>
      <c r="B225" s="19"/>
      <c r="C225" s="17"/>
      <c r="D225" s="17"/>
      <c r="E225" s="16"/>
      <c r="F225" s="16"/>
      <c r="Q225" s="2"/>
    </row>
    <row r="226" spans="1:17" ht="12.95" customHeight="1">
      <c r="A226" s="16"/>
      <c r="B226" s="19"/>
      <c r="C226" s="17"/>
      <c r="D226" s="17"/>
      <c r="E226" s="16"/>
      <c r="F226" s="16"/>
      <c r="Q226" s="2"/>
    </row>
    <row r="227" spans="1:17" ht="12.95" customHeight="1">
      <c r="A227" s="16"/>
      <c r="B227" s="19"/>
      <c r="C227" s="17"/>
      <c r="D227" s="17"/>
      <c r="E227" s="16"/>
      <c r="F227" s="16"/>
      <c r="Q227" s="2"/>
    </row>
    <row r="228" spans="1:17" ht="12.95" customHeight="1">
      <c r="A228" s="16"/>
      <c r="B228" s="19"/>
      <c r="C228" s="17"/>
      <c r="D228" s="17"/>
      <c r="E228" s="16"/>
      <c r="F228" s="16"/>
      <c r="Q228" s="2"/>
    </row>
    <row r="229" spans="1:17" ht="12.95" customHeight="1">
      <c r="A229" s="16"/>
      <c r="B229" s="19"/>
      <c r="C229" s="17"/>
      <c r="D229" s="17"/>
      <c r="E229" s="16"/>
      <c r="F229" s="16"/>
      <c r="Q229" s="2"/>
    </row>
    <row r="230" spans="1:17" ht="12.95" customHeight="1">
      <c r="A230" s="16"/>
      <c r="B230" s="19"/>
      <c r="C230" s="17"/>
      <c r="D230" s="17"/>
      <c r="E230" s="16"/>
      <c r="F230" s="16"/>
      <c r="Q230" s="2"/>
    </row>
    <row r="231" spans="1:17" ht="12.95" customHeight="1">
      <c r="A231" s="16"/>
      <c r="B231" s="19"/>
      <c r="C231" s="17"/>
      <c r="D231" s="17"/>
      <c r="E231" s="16"/>
      <c r="F231" s="16"/>
      <c r="Q231" s="2"/>
    </row>
    <row r="232" spans="1:17" ht="12.95" customHeight="1">
      <c r="A232" s="16"/>
      <c r="B232" s="19"/>
      <c r="C232" s="17"/>
      <c r="D232" s="17"/>
      <c r="E232" s="16"/>
      <c r="F232" s="16"/>
      <c r="Q232" s="2"/>
    </row>
    <row r="233" spans="1:17" ht="12.95" customHeight="1">
      <c r="A233" s="16"/>
      <c r="B233" s="19"/>
      <c r="C233" s="17"/>
      <c r="D233" s="17"/>
      <c r="E233" s="16"/>
      <c r="F233" s="16"/>
      <c r="Q233" s="2"/>
    </row>
    <row r="234" spans="1:17" ht="12.95" customHeight="1">
      <c r="A234" s="16"/>
      <c r="B234" s="19"/>
      <c r="C234" s="17"/>
      <c r="D234" s="17"/>
      <c r="E234" s="16"/>
      <c r="F234" s="16"/>
      <c r="Q234" s="2"/>
    </row>
    <row r="235" spans="1:17" ht="12.95" customHeight="1">
      <c r="A235" s="16"/>
      <c r="B235" s="19"/>
      <c r="C235" s="17"/>
      <c r="D235" s="17"/>
      <c r="E235" s="16"/>
      <c r="F235" s="16"/>
      <c r="Q235" s="2"/>
    </row>
    <row r="236" spans="1:17" ht="12.95" customHeight="1">
      <c r="A236" s="16"/>
      <c r="B236" s="19"/>
      <c r="C236" s="17"/>
      <c r="D236" s="17"/>
      <c r="E236" s="16"/>
      <c r="F236" s="16"/>
      <c r="Q236" s="2"/>
    </row>
    <row r="237" spans="1:17" ht="12.95" customHeight="1">
      <c r="A237" s="16"/>
      <c r="B237" s="19"/>
      <c r="C237" s="17"/>
      <c r="D237" s="17"/>
      <c r="E237" s="16"/>
      <c r="F237" s="16"/>
      <c r="Q237" s="2"/>
    </row>
    <row r="238" spans="1:17" ht="12.95" customHeight="1">
      <c r="A238" s="16"/>
      <c r="B238" s="19"/>
      <c r="C238" s="17"/>
      <c r="D238" s="17"/>
      <c r="E238" s="16"/>
      <c r="F238" s="16"/>
      <c r="Q238" s="2"/>
    </row>
    <row r="239" spans="1:17" ht="12.95" customHeight="1">
      <c r="A239" s="16"/>
      <c r="B239" s="19"/>
      <c r="C239" s="17"/>
      <c r="D239" s="17"/>
      <c r="E239" s="16"/>
      <c r="F239" s="16"/>
      <c r="Q239" s="2"/>
    </row>
    <row r="240" spans="1:17" ht="12.95" customHeight="1">
      <c r="A240" s="16"/>
      <c r="B240" s="19"/>
      <c r="C240" s="17"/>
      <c r="D240" s="17"/>
      <c r="E240" s="16"/>
      <c r="F240" s="16"/>
      <c r="Q240" s="2"/>
    </row>
    <row r="241" spans="1:17" ht="12.95" customHeight="1">
      <c r="A241" s="16"/>
      <c r="B241" s="19"/>
      <c r="C241" s="17"/>
      <c r="D241" s="17"/>
      <c r="E241" s="16"/>
      <c r="F241" s="16"/>
      <c r="Q241" s="2"/>
    </row>
    <row r="242" spans="1:17" ht="12.95" customHeight="1">
      <c r="A242" s="16"/>
      <c r="B242" s="19"/>
      <c r="C242" s="17"/>
      <c r="D242" s="17"/>
      <c r="E242" s="16"/>
      <c r="F242" s="16"/>
      <c r="Q242" s="2"/>
    </row>
    <row r="243" spans="1:17" ht="12.95" customHeight="1">
      <c r="A243" s="16"/>
      <c r="B243" s="19"/>
      <c r="C243" s="17"/>
      <c r="D243" s="17"/>
      <c r="E243" s="16"/>
      <c r="F243" s="16"/>
      <c r="Q243" s="2"/>
    </row>
    <row r="244" spans="1:17" ht="12.95" customHeight="1">
      <c r="A244" s="16"/>
      <c r="B244" s="19"/>
      <c r="C244" s="17"/>
      <c r="D244" s="17"/>
      <c r="E244" s="16"/>
      <c r="F244" s="16"/>
    </row>
    <row r="245" spans="1:17" ht="12.95" customHeight="1">
      <c r="A245" s="16"/>
      <c r="B245" s="19"/>
      <c r="C245" s="17"/>
      <c r="D245" s="17"/>
      <c r="E245" s="16"/>
      <c r="F245" s="16"/>
    </row>
    <row r="246" spans="1:17" ht="12.95" customHeight="1">
      <c r="A246" s="16"/>
      <c r="B246" s="19"/>
      <c r="C246" s="17"/>
      <c r="D246" s="17"/>
      <c r="E246" s="16"/>
      <c r="F246" s="16"/>
    </row>
    <row r="247" spans="1:17" ht="12.95" customHeight="1">
      <c r="A247" s="16"/>
      <c r="B247" s="19"/>
      <c r="C247" s="17"/>
      <c r="D247" s="17"/>
      <c r="E247" s="16"/>
      <c r="F247" s="16"/>
    </row>
    <row r="248" spans="1:17" ht="12.95" customHeight="1">
      <c r="A248" s="16"/>
      <c r="B248" s="19"/>
      <c r="C248" s="17"/>
      <c r="D248" s="17"/>
      <c r="E248" s="16"/>
      <c r="F248" s="16"/>
    </row>
    <row r="249" spans="1:17" ht="12.95" customHeight="1">
      <c r="A249" s="16"/>
      <c r="B249" s="19"/>
      <c r="C249" s="17"/>
      <c r="D249" s="17"/>
      <c r="E249" s="16"/>
      <c r="F249" s="16"/>
    </row>
    <row r="250" spans="1:17" ht="12.95" customHeight="1">
      <c r="A250" s="16"/>
      <c r="B250" s="19"/>
      <c r="C250" s="17"/>
      <c r="D250" s="17"/>
      <c r="E250" s="16"/>
      <c r="F250" s="16"/>
    </row>
    <row r="251" spans="1:17" ht="12.95" customHeight="1">
      <c r="A251" s="16"/>
      <c r="B251" s="19"/>
      <c r="C251" s="17"/>
      <c r="D251" s="17"/>
      <c r="E251" s="16"/>
      <c r="F251" s="16"/>
    </row>
    <row r="252" spans="1:17" ht="12.95" customHeight="1">
      <c r="A252" s="16"/>
      <c r="B252" s="19"/>
      <c r="C252" s="17"/>
      <c r="D252" s="17"/>
      <c r="E252" s="16"/>
      <c r="F252" s="16"/>
    </row>
    <row r="253" spans="1:17" ht="12.95" customHeight="1">
      <c r="A253" s="16"/>
      <c r="B253" s="19"/>
      <c r="C253" s="17"/>
      <c r="D253" s="17"/>
      <c r="E253" s="16"/>
      <c r="F253" s="16"/>
    </row>
    <row r="254" spans="1:17" ht="12.95" customHeight="1">
      <c r="A254" s="16"/>
      <c r="B254" s="19"/>
      <c r="C254" s="17"/>
      <c r="D254" s="17"/>
      <c r="E254" s="16"/>
      <c r="F254" s="16"/>
    </row>
    <row r="255" spans="1:17" ht="12.95" customHeight="1">
      <c r="A255" s="16"/>
      <c r="B255" s="19"/>
      <c r="C255" s="17"/>
      <c r="D255" s="17"/>
      <c r="E255" s="16"/>
      <c r="F255" s="16"/>
    </row>
    <row r="256" spans="1:17" ht="12.95" customHeight="1">
      <c r="A256" s="16"/>
      <c r="B256" s="19"/>
      <c r="C256" s="17"/>
      <c r="D256" s="17"/>
      <c r="E256" s="16"/>
      <c r="F256" s="16"/>
    </row>
    <row r="257" spans="1:6" ht="12.95" customHeight="1">
      <c r="A257" s="16"/>
      <c r="B257" s="19"/>
      <c r="C257" s="17"/>
      <c r="D257" s="17"/>
      <c r="E257" s="16"/>
      <c r="F257" s="16"/>
    </row>
    <row r="258" spans="1:6" ht="12.95" customHeight="1">
      <c r="A258" s="16"/>
      <c r="B258" s="19"/>
      <c r="C258" s="17"/>
      <c r="D258" s="17"/>
      <c r="E258" s="16"/>
      <c r="F258" s="16"/>
    </row>
    <row r="259" spans="1:6" ht="12.95" customHeight="1">
      <c r="A259" s="16"/>
      <c r="B259" s="19"/>
      <c r="C259" s="17"/>
      <c r="D259" s="17"/>
      <c r="E259" s="16"/>
      <c r="F259" s="16"/>
    </row>
    <row r="260" spans="1:6" ht="12.95" customHeight="1">
      <c r="A260" s="16"/>
      <c r="B260" s="19"/>
      <c r="C260" s="17"/>
      <c r="D260" s="17"/>
      <c r="E260" s="16"/>
      <c r="F260" s="16"/>
    </row>
    <row r="261" spans="1:6" ht="12.95" customHeight="1">
      <c r="A261" s="16"/>
      <c r="B261" s="19"/>
      <c r="C261" s="17"/>
      <c r="D261" s="17"/>
      <c r="E261" s="16"/>
      <c r="F261" s="16"/>
    </row>
    <row r="262" spans="1:6" ht="12.95" customHeight="1">
      <c r="A262" s="16"/>
      <c r="B262" s="19"/>
      <c r="C262" s="17"/>
      <c r="D262" s="17"/>
      <c r="E262" s="16"/>
      <c r="F262" s="16"/>
    </row>
    <row r="263" spans="1:6" ht="12.95" customHeight="1">
      <c r="A263" s="16"/>
      <c r="B263" s="19"/>
      <c r="C263" s="17"/>
      <c r="D263" s="17"/>
      <c r="E263" s="16"/>
      <c r="F263" s="16"/>
    </row>
    <row r="264" spans="1:6" ht="12.95" customHeight="1">
      <c r="A264" s="16"/>
      <c r="B264" s="19"/>
      <c r="C264" s="17"/>
      <c r="D264" s="17"/>
      <c r="E264" s="16"/>
      <c r="F264" s="16"/>
    </row>
    <row r="265" spans="1:6" ht="12.95" customHeight="1">
      <c r="A265" s="16"/>
      <c r="B265" s="19"/>
      <c r="C265" s="17"/>
      <c r="D265" s="17"/>
      <c r="E265" s="16"/>
      <c r="F265" s="16"/>
    </row>
    <row r="266" spans="1:6" ht="12.95" customHeight="1">
      <c r="A266" s="16"/>
      <c r="B266" s="19"/>
      <c r="C266" s="17"/>
      <c r="D266" s="17"/>
      <c r="E266" s="16"/>
      <c r="F266" s="16"/>
    </row>
    <row r="267" spans="1:6" ht="12.95" customHeight="1">
      <c r="A267" s="16"/>
      <c r="B267" s="19"/>
      <c r="C267" s="17"/>
      <c r="D267" s="17"/>
      <c r="E267" s="16"/>
      <c r="F267" s="16"/>
    </row>
    <row r="268" spans="1:6" ht="12.95" customHeight="1">
      <c r="A268" s="16"/>
      <c r="B268" s="19"/>
      <c r="C268" s="17"/>
      <c r="D268" s="17"/>
      <c r="E268" s="16"/>
      <c r="F268" s="16"/>
    </row>
    <row r="269" spans="1:6" ht="12.95" customHeight="1">
      <c r="A269" s="16"/>
      <c r="B269" s="19"/>
      <c r="C269" s="17"/>
      <c r="D269" s="17"/>
      <c r="E269" s="16"/>
      <c r="F269" s="16"/>
    </row>
    <row r="270" spans="1:6" ht="12.95" customHeight="1">
      <c r="A270" s="16"/>
      <c r="B270" s="19"/>
      <c r="C270" s="17"/>
      <c r="D270" s="17"/>
      <c r="E270" s="16"/>
      <c r="F270" s="16"/>
    </row>
    <row r="271" spans="1:6" ht="12.95" customHeight="1">
      <c r="A271" s="16"/>
      <c r="B271" s="19"/>
      <c r="C271" s="17"/>
      <c r="D271" s="17"/>
      <c r="E271" s="16"/>
      <c r="F271" s="16"/>
    </row>
    <row r="272" spans="1:6" ht="12.95" customHeight="1">
      <c r="A272" s="16"/>
      <c r="B272" s="19"/>
      <c r="C272" s="17"/>
      <c r="D272" s="17"/>
      <c r="E272" s="16"/>
      <c r="F272" s="16"/>
    </row>
    <row r="273" spans="1:6" ht="12.95" customHeight="1">
      <c r="A273" s="16"/>
      <c r="B273" s="19"/>
      <c r="C273" s="17"/>
      <c r="D273" s="17"/>
      <c r="E273" s="16"/>
      <c r="F273" s="16"/>
    </row>
    <row r="274" spans="1:6" ht="12.95" customHeight="1">
      <c r="A274" s="16"/>
      <c r="B274" s="19"/>
      <c r="C274" s="17"/>
      <c r="D274" s="17"/>
      <c r="E274" s="16"/>
      <c r="F274" s="16"/>
    </row>
    <row r="275" spans="1:6" ht="12.95" customHeight="1">
      <c r="A275" s="16"/>
      <c r="B275" s="19"/>
      <c r="C275" s="17"/>
      <c r="D275" s="17"/>
      <c r="E275" s="16"/>
      <c r="F275" s="16"/>
    </row>
    <row r="276" spans="1:6" ht="12.95" customHeight="1">
      <c r="A276" s="16"/>
      <c r="B276" s="19"/>
      <c r="C276" s="17"/>
      <c r="D276" s="17"/>
      <c r="E276" s="16"/>
      <c r="F276" s="16"/>
    </row>
    <row r="277" spans="1:6" ht="12.95" customHeight="1">
      <c r="A277" s="16"/>
      <c r="B277" s="19"/>
      <c r="C277" s="17"/>
      <c r="D277" s="17"/>
      <c r="E277" s="16"/>
      <c r="F277" s="16"/>
    </row>
    <row r="278" spans="1:6" ht="12.95" customHeight="1">
      <c r="A278" s="16"/>
      <c r="B278" s="19"/>
      <c r="C278" s="17"/>
      <c r="D278" s="17"/>
      <c r="E278" s="16"/>
      <c r="F278" s="16"/>
    </row>
    <row r="279" spans="1:6" ht="12.95" customHeight="1">
      <c r="A279" s="16"/>
      <c r="B279" s="19"/>
      <c r="C279" s="17"/>
      <c r="D279" s="17"/>
      <c r="E279" s="16"/>
      <c r="F279" s="16"/>
    </row>
    <row r="280" spans="1:6" ht="12.95" customHeight="1">
      <c r="A280" s="16"/>
      <c r="B280" s="19"/>
      <c r="C280" s="17"/>
      <c r="D280" s="17"/>
      <c r="E280" s="16"/>
      <c r="F280" s="16"/>
    </row>
    <row r="281" spans="1:6" ht="12.95" customHeight="1">
      <c r="A281" s="16"/>
      <c r="B281" s="19"/>
      <c r="C281" s="17"/>
      <c r="D281" s="17"/>
      <c r="E281" s="16"/>
      <c r="F281" s="16"/>
    </row>
    <row r="282" spans="1:6" ht="12.95" customHeight="1">
      <c r="A282" s="16"/>
      <c r="B282" s="19"/>
      <c r="C282" s="17"/>
      <c r="D282" s="17"/>
      <c r="E282" s="16"/>
      <c r="F282" s="16"/>
    </row>
    <row r="283" spans="1:6" ht="12.95" customHeight="1">
      <c r="A283" s="16"/>
      <c r="B283" s="19"/>
      <c r="C283" s="17"/>
      <c r="D283" s="17"/>
      <c r="E283" s="16"/>
      <c r="F283" s="16"/>
    </row>
    <row r="284" spans="1:6" ht="12.95" customHeight="1">
      <c r="A284" s="16"/>
      <c r="B284" s="19"/>
      <c r="C284" s="17"/>
      <c r="D284" s="17"/>
      <c r="E284" s="16"/>
      <c r="F284" s="16"/>
    </row>
    <row r="285" spans="1:6" ht="12.95" customHeight="1">
      <c r="A285" s="16"/>
      <c r="B285" s="19"/>
      <c r="C285" s="17"/>
      <c r="D285" s="17"/>
      <c r="E285" s="16"/>
      <c r="F285" s="16"/>
    </row>
    <row r="286" spans="1:6" ht="12.95" customHeight="1">
      <c r="A286" s="16"/>
      <c r="B286" s="19"/>
      <c r="C286" s="17"/>
      <c r="D286" s="17"/>
      <c r="E286" s="16"/>
      <c r="F286" s="16"/>
    </row>
    <row r="287" spans="1:6" ht="12.95" customHeight="1">
      <c r="A287" s="16"/>
      <c r="B287" s="19"/>
      <c r="C287" s="17"/>
      <c r="D287" s="17"/>
      <c r="E287" s="16"/>
      <c r="F287" s="16"/>
    </row>
    <row r="288" spans="1:6" ht="12.95" customHeight="1">
      <c r="A288" s="16"/>
      <c r="B288" s="19"/>
      <c r="C288" s="17"/>
      <c r="D288" s="16"/>
      <c r="E288" s="16"/>
      <c r="F288" s="16"/>
    </row>
    <row r="289" spans="1:6" ht="12.95" customHeight="1">
      <c r="A289" s="16"/>
      <c r="B289" s="19"/>
      <c r="C289" s="17"/>
      <c r="D289" s="16"/>
      <c r="E289" s="16"/>
      <c r="F289" s="16"/>
    </row>
    <row r="290" spans="1:6" ht="12.95" customHeight="1">
      <c r="A290" s="16"/>
      <c r="B290" s="19"/>
      <c r="C290" s="17"/>
      <c r="D290" s="16"/>
      <c r="E290" s="16"/>
      <c r="F290" s="16"/>
    </row>
    <row r="291" spans="1:6" ht="12.95" customHeight="1">
      <c r="A291" s="16"/>
      <c r="B291" s="19"/>
      <c r="C291" s="17"/>
      <c r="D291" s="16"/>
      <c r="E291" s="16"/>
      <c r="F291" s="16"/>
    </row>
    <row r="292" spans="1:6" ht="12.95" customHeight="1">
      <c r="A292" s="16"/>
      <c r="B292" s="19"/>
      <c r="C292" s="17"/>
      <c r="D292" s="16"/>
      <c r="E292" s="16"/>
      <c r="F292" s="16"/>
    </row>
    <row r="293" spans="1:6" ht="12.95" customHeight="1">
      <c r="A293" s="16"/>
      <c r="B293" s="19"/>
      <c r="C293" s="17"/>
      <c r="D293" s="16"/>
      <c r="E293" s="16"/>
      <c r="F293" s="16"/>
    </row>
    <row r="294" spans="1:6" ht="12.95" customHeight="1">
      <c r="A294" s="16"/>
      <c r="B294" s="19"/>
      <c r="C294" s="17"/>
      <c r="D294" s="16"/>
      <c r="E294" s="16"/>
      <c r="F294" s="16"/>
    </row>
    <row r="295" spans="1:6" ht="12.95" customHeight="1">
      <c r="A295" s="16"/>
      <c r="B295" s="19"/>
      <c r="C295" s="17"/>
      <c r="D295" s="16"/>
      <c r="E295" s="16"/>
      <c r="F295" s="16"/>
    </row>
    <row r="296" spans="1:6" ht="12.95" customHeight="1">
      <c r="A296" s="16"/>
      <c r="B296" s="19"/>
      <c r="C296" s="17"/>
      <c r="D296" s="16"/>
      <c r="E296" s="16"/>
      <c r="F296" s="16"/>
    </row>
    <row r="297" spans="1:6" ht="12.95" customHeight="1">
      <c r="A297" s="16"/>
      <c r="B297" s="19"/>
      <c r="C297" s="17"/>
      <c r="D297" s="16"/>
      <c r="E297" s="16"/>
      <c r="F297" s="16"/>
    </row>
    <row r="298" spans="1:6" ht="12.95" customHeight="1">
      <c r="A298" s="16"/>
      <c r="B298" s="19"/>
      <c r="C298" s="17"/>
      <c r="D298" s="16"/>
      <c r="E298" s="16"/>
      <c r="F298" s="16"/>
    </row>
    <row r="299" spans="1:6" ht="12.95" customHeight="1">
      <c r="A299" s="16"/>
      <c r="B299" s="19"/>
      <c r="C299" s="17"/>
      <c r="D299" s="16"/>
      <c r="E299" s="16"/>
      <c r="F299" s="16"/>
    </row>
    <row r="300" spans="1:6" ht="12.95" customHeight="1">
      <c r="A300" s="16"/>
      <c r="B300" s="19"/>
      <c r="C300" s="17"/>
      <c r="D300" s="16"/>
      <c r="E300" s="16"/>
      <c r="F300" s="16"/>
    </row>
    <row r="301" spans="1:6" ht="12.95" customHeight="1">
      <c r="A301" s="16"/>
      <c r="B301" s="19"/>
      <c r="C301" s="17"/>
      <c r="D301" s="16"/>
      <c r="E301" s="16"/>
      <c r="F301" s="16"/>
    </row>
    <row r="302" spans="1:6" ht="12.95" customHeight="1">
      <c r="A302" s="16"/>
      <c r="B302" s="19"/>
      <c r="C302" s="17"/>
      <c r="D302" s="16"/>
      <c r="E302" s="16"/>
      <c r="F302" s="16"/>
    </row>
    <row r="303" spans="1:6" ht="12.95" customHeight="1">
      <c r="A303" s="16"/>
      <c r="B303" s="19"/>
      <c r="C303" s="17"/>
      <c r="D303" s="16"/>
      <c r="E303" s="16"/>
      <c r="F303" s="16"/>
    </row>
    <row r="304" spans="1:6" ht="12.95" customHeight="1">
      <c r="A304" s="16"/>
      <c r="B304" s="19"/>
      <c r="C304" s="17"/>
      <c r="D304" s="16"/>
      <c r="E304" s="16"/>
      <c r="F304" s="16"/>
    </row>
    <row r="305" spans="1:6" ht="12.95" customHeight="1">
      <c r="A305" s="16"/>
      <c r="B305" s="19"/>
      <c r="C305" s="17"/>
      <c r="D305" s="16"/>
      <c r="E305" s="16"/>
      <c r="F305" s="16"/>
    </row>
    <row r="306" spans="1:6" ht="12.95" customHeight="1">
      <c r="A306" s="16"/>
      <c r="B306" s="19"/>
      <c r="C306" s="17"/>
      <c r="D306" s="16"/>
      <c r="E306" s="16"/>
      <c r="F306" s="16"/>
    </row>
    <row r="307" spans="1:6" ht="12.95" customHeight="1">
      <c r="A307" s="16"/>
      <c r="B307" s="19"/>
      <c r="C307" s="17"/>
      <c r="D307" s="16"/>
      <c r="E307" s="16"/>
      <c r="F307" s="16"/>
    </row>
    <row r="308" spans="1:6" ht="12.95" customHeight="1">
      <c r="A308" s="16"/>
      <c r="B308" s="19"/>
      <c r="C308" s="17"/>
      <c r="D308" s="16"/>
      <c r="E308" s="16"/>
      <c r="F308" s="16"/>
    </row>
    <row r="309" spans="1:6" ht="12.95" customHeight="1">
      <c r="A309" s="16"/>
      <c r="B309" s="19"/>
      <c r="C309" s="17"/>
      <c r="D309" s="16"/>
      <c r="E309" s="16"/>
      <c r="F309" s="16"/>
    </row>
    <row r="310" spans="1:6" ht="12.95" customHeight="1">
      <c r="A310" s="16"/>
      <c r="B310" s="19"/>
      <c r="C310" s="17"/>
      <c r="D310" s="16"/>
      <c r="E310" s="16"/>
      <c r="F310" s="16"/>
    </row>
    <row r="311" spans="1:6" ht="12.95" customHeight="1">
      <c r="A311" s="16"/>
      <c r="B311" s="19"/>
      <c r="C311" s="17"/>
      <c r="D311" s="16"/>
      <c r="E311" s="16"/>
      <c r="F311" s="16"/>
    </row>
    <row r="312" spans="1:6" ht="12.95" customHeight="1">
      <c r="A312" s="16"/>
      <c r="B312" s="19"/>
      <c r="C312" s="17"/>
      <c r="D312" s="16"/>
      <c r="E312" s="16"/>
      <c r="F312" s="16"/>
    </row>
    <row r="313" spans="1:6" ht="12.95" customHeight="1">
      <c r="A313" s="16"/>
      <c r="B313" s="19"/>
      <c r="C313" s="17"/>
      <c r="D313" s="16"/>
      <c r="E313" s="16"/>
      <c r="F313" s="16"/>
    </row>
    <row r="314" spans="1:6" ht="12.95" customHeight="1">
      <c r="A314" s="16"/>
      <c r="B314" s="19"/>
      <c r="C314" s="17"/>
      <c r="D314" s="16"/>
      <c r="E314" s="16"/>
      <c r="F314" s="16"/>
    </row>
    <row r="315" spans="1:6" ht="12.95" customHeight="1">
      <c r="A315" s="16"/>
      <c r="B315" s="19"/>
      <c r="C315" s="17"/>
      <c r="D315" s="16"/>
      <c r="E315" s="16"/>
      <c r="F315" s="16"/>
    </row>
    <row r="316" spans="1:6" ht="12.95" customHeight="1">
      <c r="A316" s="16"/>
      <c r="B316" s="19"/>
      <c r="C316" s="17"/>
      <c r="D316" s="16"/>
      <c r="E316" s="16"/>
      <c r="F316" s="16"/>
    </row>
    <row r="317" spans="1:6" ht="12.95" customHeight="1">
      <c r="A317" s="16"/>
      <c r="B317" s="19"/>
      <c r="C317" s="17"/>
      <c r="D317" s="16"/>
      <c r="E317" s="16"/>
      <c r="F317" s="16"/>
    </row>
    <row r="318" spans="1:6" ht="12.95" customHeight="1">
      <c r="A318" s="16"/>
      <c r="B318" s="19"/>
      <c r="C318" s="17"/>
      <c r="D318" s="16"/>
      <c r="E318" s="16"/>
      <c r="F318" s="16"/>
    </row>
    <row r="319" spans="1:6" ht="12.95" customHeight="1">
      <c r="A319" s="16"/>
      <c r="B319" s="19"/>
      <c r="C319" s="17"/>
      <c r="D319" s="16"/>
      <c r="E319" s="16"/>
      <c r="F319" s="16"/>
    </row>
    <row r="320" spans="1:6" ht="12.95" customHeight="1">
      <c r="C320" s="15"/>
    </row>
    <row r="321" spans="3:3" ht="12.95" customHeight="1">
      <c r="C321" s="15"/>
    </row>
    <row r="322" spans="3:3" ht="12.95" customHeight="1">
      <c r="C322" s="15"/>
    </row>
    <row r="323" spans="3:3" ht="12.95" customHeight="1">
      <c r="C323" s="15"/>
    </row>
    <row r="324" spans="3:3" ht="12.95" customHeight="1">
      <c r="C324" s="15"/>
    </row>
    <row r="325" spans="3:3" ht="12.95" customHeight="1">
      <c r="C325" s="15"/>
    </row>
    <row r="326" spans="3:3" ht="12.95" customHeight="1">
      <c r="C326" s="15"/>
    </row>
    <row r="327" spans="3:3" ht="12.95" customHeight="1">
      <c r="C327" s="15"/>
    </row>
    <row r="328" spans="3:3" ht="12.95" customHeight="1">
      <c r="C328" s="15"/>
    </row>
    <row r="329" spans="3:3" ht="12.95" customHeight="1">
      <c r="C329" s="15"/>
    </row>
    <row r="330" spans="3:3" ht="12.95" customHeight="1">
      <c r="C330" s="15"/>
    </row>
    <row r="331" spans="3:3" ht="12.95" customHeight="1">
      <c r="C331" s="15"/>
    </row>
    <row r="332" spans="3:3" ht="12.95" customHeight="1">
      <c r="C332" s="15"/>
    </row>
    <row r="333" spans="3:3" ht="12.95" customHeight="1">
      <c r="C333" s="15"/>
    </row>
    <row r="334" spans="3:3" ht="12.95" customHeight="1">
      <c r="C334" s="15"/>
    </row>
    <row r="335" spans="3:3" ht="12.95" customHeight="1">
      <c r="C335" s="15"/>
    </row>
    <row r="336" spans="3:3" ht="12.95" customHeight="1">
      <c r="C336" s="15"/>
    </row>
    <row r="337" spans="3:3" ht="12.95" customHeight="1">
      <c r="C337" s="15"/>
    </row>
    <row r="338" spans="3:3" ht="12.95" customHeight="1">
      <c r="C338" s="15"/>
    </row>
    <row r="339" spans="3:3" ht="12.95" customHeight="1">
      <c r="C339" s="15"/>
    </row>
    <row r="340" spans="3:3" ht="12.95" customHeight="1">
      <c r="C340" s="15"/>
    </row>
    <row r="341" spans="3:3" ht="12.95" customHeight="1">
      <c r="C341" s="15"/>
    </row>
    <row r="342" spans="3:3" ht="12.95" customHeight="1">
      <c r="C342" s="15"/>
    </row>
    <row r="343" spans="3:3" ht="12.95" customHeight="1">
      <c r="C343" s="15"/>
    </row>
    <row r="344" spans="3:3" ht="12.95" customHeight="1">
      <c r="C344" s="15"/>
    </row>
    <row r="345" spans="3:3" ht="12.95" customHeight="1">
      <c r="C345" s="15"/>
    </row>
    <row r="346" spans="3:3" ht="12.95" customHeight="1">
      <c r="C346" s="15"/>
    </row>
    <row r="347" spans="3:3" ht="12.95" customHeight="1">
      <c r="C347" s="15"/>
    </row>
    <row r="348" spans="3:3" ht="12.95" customHeight="1">
      <c r="C348" s="15"/>
    </row>
    <row r="349" spans="3:3" ht="12.95" customHeight="1">
      <c r="C349" s="15"/>
    </row>
    <row r="350" spans="3:3" ht="12.95" customHeight="1">
      <c r="C350" s="15"/>
    </row>
    <row r="351" spans="3:3" ht="12.95" customHeight="1">
      <c r="C351" s="15"/>
    </row>
    <row r="352" spans="3:3" ht="12.95" customHeight="1">
      <c r="C352" s="15"/>
    </row>
    <row r="353" spans="3:3" ht="12.95" customHeight="1">
      <c r="C353" s="15"/>
    </row>
    <row r="354" spans="3:3" ht="12.95" customHeight="1">
      <c r="C354" s="15"/>
    </row>
    <row r="355" spans="3:3">
      <c r="C355" s="15"/>
    </row>
    <row r="356" spans="3:3">
      <c r="C356" s="15"/>
    </row>
    <row r="357" spans="3:3">
      <c r="C357" s="15"/>
    </row>
    <row r="358" spans="3:3">
      <c r="C358" s="15"/>
    </row>
    <row r="359" spans="3:3">
      <c r="C359" s="15"/>
    </row>
    <row r="360" spans="3:3">
      <c r="C360" s="15"/>
    </row>
    <row r="361" spans="3:3">
      <c r="C361" s="15"/>
    </row>
    <row r="362" spans="3:3">
      <c r="C362" s="15"/>
    </row>
    <row r="363" spans="3:3">
      <c r="C363" s="15"/>
    </row>
    <row r="364" spans="3:3">
      <c r="C364" s="15"/>
    </row>
    <row r="365" spans="3:3">
      <c r="C365" s="15"/>
    </row>
    <row r="366" spans="3:3">
      <c r="C366" s="15"/>
    </row>
    <row r="367" spans="3:3">
      <c r="C367" s="15"/>
    </row>
    <row r="368" spans="3:3">
      <c r="C368" s="15"/>
    </row>
    <row r="369" spans="3:3">
      <c r="C369" s="15"/>
    </row>
    <row r="370" spans="3:3">
      <c r="C370" s="15"/>
    </row>
    <row r="371" spans="3:3">
      <c r="C371" s="15"/>
    </row>
    <row r="372" spans="3:3">
      <c r="C372" s="15"/>
    </row>
    <row r="373" spans="3:3">
      <c r="C373" s="15"/>
    </row>
    <row r="374" spans="3:3">
      <c r="C374" s="15"/>
    </row>
    <row r="375" spans="3:3">
      <c r="C375" s="15"/>
    </row>
    <row r="376" spans="3:3">
      <c r="C376" s="15"/>
    </row>
    <row r="377" spans="3:3">
      <c r="C377" s="15"/>
    </row>
    <row r="378" spans="3:3">
      <c r="C378" s="15"/>
    </row>
    <row r="379" spans="3:3">
      <c r="C379" s="15"/>
    </row>
    <row r="380" spans="3:3">
      <c r="C380" s="15"/>
    </row>
    <row r="381" spans="3:3">
      <c r="C381" s="15"/>
    </row>
    <row r="382" spans="3:3">
      <c r="C382" s="15"/>
    </row>
    <row r="383" spans="3:3">
      <c r="C383" s="15"/>
    </row>
    <row r="384" spans="3:3">
      <c r="C384" s="15"/>
    </row>
    <row r="385" spans="3:3">
      <c r="C385" s="15"/>
    </row>
    <row r="386" spans="3:3">
      <c r="C386" s="15"/>
    </row>
    <row r="387" spans="3:3">
      <c r="C387" s="15"/>
    </row>
    <row r="388" spans="3:3">
      <c r="C388" s="15"/>
    </row>
    <row r="389" spans="3:3">
      <c r="C389" s="15"/>
    </row>
    <row r="390" spans="3:3">
      <c r="C390" s="15"/>
    </row>
    <row r="391" spans="3:3">
      <c r="C391" s="15"/>
    </row>
    <row r="392" spans="3:3">
      <c r="C392" s="15"/>
    </row>
    <row r="393" spans="3:3">
      <c r="C393" s="15"/>
    </row>
    <row r="394" spans="3:3">
      <c r="C394" s="15"/>
    </row>
    <row r="395" spans="3:3">
      <c r="C395" s="15"/>
    </row>
    <row r="396" spans="3:3">
      <c r="C396" s="15"/>
    </row>
    <row r="397" spans="3:3">
      <c r="C397" s="15"/>
    </row>
    <row r="398" spans="3:3">
      <c r="C398" s="15"/>
    </row>
    <row r="399" spans="3:3">
      <c r="C399" s="15"/>
    </row>
    <row r="400" spans="3:3">
      <c r="C400" s="15"/>
    </row>
    <row r="401" spans="3:3">
      <c r="C401" s="15"/>
    </row>
    <row r="402" spans="3:3">
      <c r="C402" s="15"/>
    </row>
  </sheetData>
  <protectedRanges>
    <protectedRange sqref="A187:D187" name="Range1"/>
  </protectedRanges>
  <phoneticPr fontId="0" type="noConversion"/>
  <hyperlinks>
    <hyperlink ref="H3747" r:id="rId1" display="http://vsolj.cetus-net.org/bulletin.html" xr:uid="{00000000-0004-0000-0000-000000000000}"/>
    <hyperlink ref="H65069" r:id="rId2" display="http://vsolj.cetus-net.org/bulletin.html" xr:uid="{00000000-0004-0000-0000-000001000000}"/>
    <hyperlink ref="H65062" r:id="rId3" display="http://vsolj.cetus-net.org/bulletin.html" xr:uid="{00000000-0004-0000-0000-000002000000}"/>
    <hyperlink ref="AP2559" r:id="rId4" display="http://cdsbib.u-strasbg.fr/cgi-bin/cdsbib?1990RMxAA..21..381G" xr:uid="{00000000-0004-0000-0000-000003000000}"/>
    <hyperlink ref="AP2562" r:id="rId5" display="http://cdsbib.u-strasbg.fr/cgi-bin/cdsbib?1990RMxAA..21..381G" xr:uid="{00000000-0004-0000-0000-000004000000}"/>
    <hyperlink ref="AP2560" r:id="rId6" display="http://cdsbib.u-strasbg.fr/cgi-bin/cdsbib?1990RMxAA..21..381G" xr:uid="{00000000-0004-0000-0000-000005000000}"/>
    <hyperlink ref="AP2538" r:id="rId7" display="http://cdsbib.u-strasbg.fr/cgi-bin/cdsbib?1990RMxAA..21..381G" xr:uid="{00000000-0004-0000-0000-000006000000}"/>
    <hyperlink ref="I65069" r:id="rId8" display="http://vsolj.cetus-net.org/bulletin.html" xr:uid="{00000000-0004-0000-0000-000007000000}"/>
    <hyperlink ref="AQ2672" r:id="rId9" display="http://cdsbib.u-strasbg.fr/cgi-bin/cdsbib?1990RMxAA..21..381G" xr:uid="{00000000-0004-0000-0000-000008000000}"/>
    <hyperlink ref="AQ941" r:id="rId10" display="http://cdsbib.u-strasbg.fr/cgi-bin/cdsbib?1990RMxAA..21..381G" xr:uid="{00000000-0004-0000-0000-000009000000}"/>
    <hyperlink ref="AQ2673" r:id="rId11" display="http://cdsbib.u-strasbg.fr/cgi-bin/cdsbib?1990RMxAA..21..381G" xr:uid="{00000000-0004-0000-0000-00000A000000}"/>
    <hyperlink ref="H65066" r:id="rId12" display="https://www.aavso.org/ejaavso" xr:uid="{00000000-0004-0000-0000-00000B000000}"/>
    <hyperlink ref="H65093" r:id="rId13" display="http://vsolj.cetus-net.org/bulletin.html" xr:uid="{00000000-0004-0000-0000-00000C000000}"/>
    <hyperlink ref="H65086" r:id="rId14" display="https://www.aavso.org/ejaavso" xr:uid="{00000000-0004-0000-0000-00000D000000}"/>
    <hyperlink ref="I65093" r:id="rId15" display="http://vsolj.cetus-net.org/bulletin.html" xr:uid="{00000000-0004-0000-0000-00000E000000}"/>
    <hyperlink ref="AQ58743" r:id="rId16" display="http://cdsbib.u-strasbg.fr/cgi-bin/cdsbib?1990RMxAA..21..381G" xr:uid="{00000000-0004-0000-0000-00000F000000}"/>
    <hyperlink ref="H65090" r:id="rId17" display="https://www.aavso.org/ejaavso" xr:uid="{00000000-0004-0000-0000-000010000000}"/>
    <hyperlink ref="AP6107" r:id="rId18" display="http://cdsbib.u-strasbg.fr/cgi-bin/cdsbib?1990RMxAA..21..381G" xr:uid="{00000000-0004-0000-0000-000011000000}"/>
    <hyperlink ref="AP6110" r:id="rId19" display="http://cdsbib.u-strasbg.fr/cgi-bin/cdsbib?1990RMxAA..21..381G" xr:uid="{00000000-0004-0000-0000-000012000000}"/>
    <hyperlink ref="AP6108" r:id="rId20" display="http://cdsbib.u-strasbg.fr/cgi-bin/cdsbib?1990RMxAA..21..381G" xr:uid="{00000000-0004-0000-0000-000013000000}"/>
    <hyperlink ref="AP6092" r:id="rId21" display="http://cdsbib.u-strasbg.fr/cgi-bin/cdsbib?1990RMxAA..21..381G" xr:uid="{00000000-0004-0000-0000-000014000000}"/>
    <hyperlink ref="AQ6321" r:id="rId22" display="http://cdsbib.u-strasbg.fr/cgi-bin/cdsbib?1990RMxAA..21..381G" xr:uid="{00000000-0004-0000-0000-000015000000}"/>
    <hyperlink ref="AQ6325" r:id="rId23" display="http://cdsbib.u-strasbg.fr/cgi-bin/cdsbib?1990RMxAA..21..381G" xr:uid="{00000000-0004-0000-0000-000016000000}"/>
    <hyperlink ref="AQ830" r:id="rId24" display="http://cdsbib.u-strasbg.fr/cgi-bin/cdsbib?1990RMxAA..21..381G" xr:uid="{00000000-0004-0000-0000-000017000000}"/>
    <hyperlink ref="I4967" r:id="rId25" display="http://vsolj.cetus-net.org/bulletin.html" xr:uid="{00000000-0004-0000-0000-000018000000}"/>
    <hyperlink ref="H4967" r:id="rId26" display="http://vsolj.cetus-net.org/bulletin.html" xr:uid="{00000000-0004-0000-0000-000019000000}"/>
    <hyperlink ref="AQ2393" r:id="rId27" display="http://cdsbib.u-strasbg.fr/cgi-bin/cdsbib?1990RMxAA..21..381G" xr:uid="{00000000-0004-0000-0000-00001A000000}"/>
    <hyperlink ref="AQ2392" r:id="rId28" display="http://cdsbib.u-strasbg.fr/cgi-bin/cdsbib?1990RMxAA..21..381G" xr:uid="{00000000-0004-0000-0000-00001B000000}"/>
    <hyperlink ref="AP2147" r:id="rId29" display="http://cdsbib.u-strasbg.fr/cgi-bin/cdsbib?1990RMxAA..21..381G" xr:uid="{00000000-0004-0000-0000-00001C000000}"/>
    <hyperlink ref="AP2173" r:id="rId30" display="http://cdsbib.u-strasbg.fr/cgi-bin/cdsbib?1990RMxAA..21..381G" xr:uid="{00000000-0004-0000-0000-00001D000000}"/>
    <hyperlink ref="AP2174" r:id="rId31" display="http://cdsbib.u-strasbg.fr/cgi-bin/cdsbib?1990RMxAA..21..381G" xr:uid="{00000000-0004-0000-0000-00001E000000}"/>
    <hyperlink ref="AP2170" r:id="rId32" display="http://cdsbib.u-strasbg.fr/cgi-bin/cdsbib?1990RMxAA..21..381G" xr:uid="{00000000-0004-0000-0000-00001F000000}"/>
  </hyperlinks>
  <pageMargins left="0.75" right="0.75" top="1" bottom="1" header="0.5" footer="0.5"/>
  <headerFooter alignWithMargins="0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1121-A9F8-4ED7-B42D-ABF1906508EA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3"/>
  <sheetViews>
    <sheetView topLeftCell="A139" workbookViewId="0">
      <selection activeCell="C5" sqref="C5"/>
    </sheetView>
  </sheetViews>
  <sheetFormatPr defaultColWidth="10.28515625" defaultRowHeight="12.75"/>
  <cols>
    <col min="1" max="1" width="14.42578125" customWidth="1"/>
    <col min="2" max="2" width="5.140625" style="59" customWidth="1"/>
    <col min="3" max="3" width="11.85546875" customWidth="1"/>
    <col min="4" max="4" width="9.42578125" customWidth="1"/>
    <col min="5" max="5" width="9.140625" customWidth="1"/>
    <col min="6" max="6" width="16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91</v>
      </c>
    </row>
    <row r="2" spans="1:6">
      <c r="A2" t="s">
        <v>22</v>
      </c>
      <c r="B2" s="59" t="s">
        <v>24</v>
      </c>
      <c r="D2" s="12" t="s">
        <v>88</v>
      </c>
    </row>
    <row r="3" spans="1:6" ht="13.5" thickBot="1">
      <c r="B3" s="59" t="s">
        <v>25</v>
      </c>
    </row>
    <row r="4" spans="1:6" ht="14.25" thickTop="1" thickBot="1">
      <c r="A4" s="7" t="s">
        <v>4</v>
      </c>
      <c r="C4" s="3">
        <v>39020.410400000001</v>
      </c>
      <c r="D4" s="4">
        <v>4.1227739999999997</v>
      </c>
    </row>
    <row r="6" spans="1:6">
      <c r="A6" s="7" t="s">
        <v>5</v>
      </c>
    </row>
    <row r="7" spans="1:6">
      <c r="A7" t="s">
        <v>6</v>
      </c>
      <c r="C7">
        <f>+C4</f>
        <v>39020.410400000001</v>
      </c>
    </row>
    <row r="8" spans="1:6">
      <c r="A8" t="s">
        <v>7</v>
      </c>
      <c r="C8">
        <f>+D4</f>
        <v>4.1227739999999997</v>
      </c>
    </row>
    <row r="9" spans="1:6">
      <c r="A9" s="31" t="s">
        <v>104</v>
      </c>
      <c r="B9" s="66"/>
      <c r="C9" s="32">
        <v>100</v>
      </c>
      <c r="D9" s="32">
        <v>21</v>
      </c>
    </row>
    <row r="10" spans="1:6" ht="13.5" thickBot="1">
      <c r="C10" s="6" t="s">
        <v>86</v>
      </c>
      <c r="D10" s="6" t="s">
        <v>87</v>
      </c>
    </row>
    <row r="11" spans="1:6">
      <c r="A11" t="s">
        <v>19</v>
      </c>
      <c r="C11" s="38">
        <f ca="1">INTERCEPT(INDIRECT(C14):R$935,INDIRECT(C13):$F$935)</f>
        <v>0.13377166581733294</v>
      </c>
      <c r="D11" s="38" t="e">
        <f ca="1">INTERCEPT(INDIRECT(D14):S$935,INDIRECT(D13):$F$935)</f>
        <v>#DIV/0!</v>
      </c>
      <c r="E11" s="31" t="s">
        <v>110</v>
      </c>
      <c r="F11">
        <v>1</v>
      </c>
    </row>
    <row r="12" spans="1:6">
      <c r="A12" t="s">
        <v>20</v>
      </c>
      <c r="C12" s="38">
        <f ca="1">SLOPE(INDIRECT(C14):R$935,INDIRECT(C13):$F$935)</f>
        <v>-4.2165123330208202E-5</v>
      </c>
      <c r="D12" s="38" t="e">
        <f ca="1">SLOPE(INDIRECT(D14):S$935,INDIRECT(D13):$F$935)</f>
        <v>#DIV/0!</v>
      </c>
      <c r="E12" s="31" t="s">
        <v>111</v>
      </c>
      <c r="F12" s="34">
        <f ca="1">NOW()+15018.5+$C$5/24</f>
        <v>60319.916396643515</v>
      </c>
    </row>
    <row r="13" spans="1:6">
      <c r="A13" s="31" t="s">
        <v>105</v>
      </c>
      <c r="B13" s="66"/>
      <c r="C13" s="32" t="str">
        <f>"F"&amp;C9</f>
        <v>F100</v>
      </c>
      <c r="D13" s="32" t="str">
        <f>"F"&amp;D9</f>
        <v>F21</v>
      </c>
      <c r="E13" s="31" t="s">
        <v>112</v>
      </c>
      <c r="F13" s="34">
        <f ca="1">ROUND(2*(F12-$C$7)/$C$8,0)/2+F11</f>
        <v>5167.5</v>
      </c>
    </row>
    <row r="14" spans="1:6">
      <c r="A14" s="31" t="s">
        <v>106</v>
      </c>
      <c r="B14" s="66"/>
      <c r="C14" s="32" t="str">
        <f>"R"&amp;C9</f>
        <v>R100</v>
      </c>
      <c r="D14" s="32" t="str">
        <f>"S"&amp;D9</f>
        <v>S21</v>
      </c>
      <c r="E14" s="31" t="s">
        <v>113</v>
      </c>
      <c r="F14" s="35">
        <f ca="1">ROUND(2*(F12-$C$15)/$C$16,0)/2+F11</f>
        <v>818.5</v>
      </c>
    </row>
    <row r="15" spans="1:6">
      <c r="A15" s="5" t="s">
        <v>21</v>
      </c>
      <c r="C15" s="39">
        <f ca="1">($C7+C11)+($C8+C12)*INT(MAX($F21:$F3533))</f>
        <v>56950.304921544455</v>
      </c>
      <c r="D15" s="39" t="e">
        <f ca="1">($C7+D11)+($C8+D12)*INT(MAX($F21:$F3533))</f>
        <v>#DIV/0!</v>
      </c>
      <c r="E15" s="31" t="s">
        <v>114</v>
      </c>
      <c r="F15" s="36">
        <f ca="1">+$C$15+$C$16*F14-15018.5-$C$5/24</f>
        <v>45306.260928391013</v>
      </c>
    </row>
    <row r="16" spans="1:6">
      <c r="A16" s="7" t="s">
        <v>8</v>
      </c>
      <c r="C16" s="40">
        <f ca="1">+$C8+C12</f>
        <v>4.1227318348766699</v>
      </c>
      <c r="D16" s="38" t="e">
        <f ca="1">+$C8+D12</f>
        <v>#DIV/0!</v>
      </c>
      <c r="E16" s="37"/>
      <c r="F16" s="37" t="s">
        <v>115</v>
      </c>
    </row>
    <row r="17" spans="1:32" ht="13.5" thickBot="1">
      <c r="A17" s="33" t="s">
        <v>107</v>
      </c>
      <c r="C17">
        <f>COUNT(C21:C1752)</f>
        <v>162</v>
      </c>
    </row>
    <row r="18" spans="1:32" ht="14.25" thickTop="1" thickBot="1">
      <c r="A18" s="7" t="s">
        <v>108</v>
      </c>
      <c r="C18" s="13">
        <f ca="1">+C15</f>
        <v>56950.304921544455</v>
      </c>
      <c r="D18" s="14">
        <f ca="1">+C16</f>
        <v>4.1227318348766699</v>
      </c>
    </row>
    <row r="19" spans="1:32" ht="13.5" thickBot="1">
      <c r="A19" s="7" t="s">
        <v>109</v>
      </c>
      <c r="C19" s="46">
        <v>42712.296000000002</v>
      </c>
      <c r="D19" s="47">
        <v>4.1227389029268373</v>
      </c>
      <c r="R19">
        <f>COUNT(R21:R1296)</f>
        <v>89</v>
      </c>
      <c r="S19">
        <f>COUNT(S21:S1296)</f>
        <v>1</v>
      </c>
    </row>
    <row r="20" spans="1:32" ht="13.5" thickBot="1">
      <c r="A20" s="6" t="s">
        <v>9</v>
      </c>
      <c r="B20" s="6" t="s">
        <v>10</v>
      </c>
      <c r="C20" s="6" t="s">
        <v>11</v>
      </c>
      <c r="D20" s="6" t="s">
        <v>16</v>
      </c>
      <c r="E20" s="6" t="s">
        <v>12</v>
      </c>
      <c r="F20" s="6" t="s">
        <v>13</v>
      </c>
      <c r="G20" s="6" t="s">
        <v>14</v>
      </c>
      <c r="H20" s="9" t="s">
        <v>15</v>
      </c>
      <c r="I20" s="9" t="s">
        <v>76</v>
      </c>
      <c r="J20" s="9" t="s">
        <v>78</v>
      </c>
      <c r="K20" s="9" t="s">
        <v>79</v>
      </c>
      <c r="L20" s="9" t="s">
        <v>89</v>
      </c>
      <c r="M20" s="9" t="s">
        <v>23</v>
      </c>
      <c r="N20" s="9" t="s">
        <v>77</v>
      </c>
      <c r="O20" s="9" t="s">
        <v>84</v>
      </c>
      <c r="P20" s="8" t="s">
        <v>85</v>
      </c>
      <c r="Q20" s="6" t="s">
        <v>18</v>
      </c>
      <c r="R20" s="8" t="s">
        <v>86</v>
      </c>
      <c r="S20" s="8" t="s">
        <v>87</v>
      </c>
    </row>
    <row r="21" spans="1:32">
      <c r="A21" s="48" t="s">
        <v>118</v>
      </c>
      <c r="B21" s="67"/>
      <c r="C21" s="49">
        <v>33483.536</v>
      </c>
      <c r="D21" s="48" t="s">
        <v>93</v>
      </c>
      <c r="E21" s="16">
        <f t="shared" ref="E21:E52" si="0">+(C21-C$7)/C$8</f>
        <v>-1342.9973120040054</v>
      </c>
      <c r="F21" s="16">
        <f t="shared" ref="F21:F52" si="1">ROUND(2*E21,0)/2</f>
        <v>-1343</v>
      </c>
      <c r="G21">
        <f t="shared" ref="G21:G52" si="2">+C21-(C$7+F21*C$8)</f>
        <v>1.1081999997259118E-2</v>
      </c>
      <c r="I21">
        <f>G21</f>
        <v>1.1081999997259118E-2</v>
      </c>
      <c r="Q21" s="2">
        <f t="shared" ref="Q21:Q52" si="3">+C21-15018.5</f>
        <v>18465.036</v>
      </c>
      <c r="R21">
        <f t="shared" ref="R21:R45" si="4">G21</f>
        <v>1.1081999997259118E-2</v>
      </c>
    </row>
    <row r="22" spans="1:32">
      <c r="A22" s="48" t="s">
        <v>119</v>
      </c>
      <c r="B22" s="67"/>
      <c r="C22" s="49">
        <v>36868.317000000003</v>
      </c>
      <c r="D22" s="48" t="s">
        <v>93</v>
      </c>
      <c r="E22" s="16">
        <f t="shared" si="0"/>
        <v>-522.00130300617934</v>
      </c>
      <c r="F22" s="16">
        <f t="shared" si="1"/>
        <v>-522</v>
      </c>
      <c r="G22">
        <f t="shared" si="2"/>
        <v>-5.371999999624677E-3</v>
      </c>
      <c r="I22">
        <f>G22</f>
        <v>-5.371999999624677E-3</v>
      </c>
      <c r="Q22" s="2">
        <f t="shared" si="3"/>
        <v>21849.817000000003</v>
      </c>
      <c r="R22">
        <f t="shared" si="4"/>
        <v>-5.371999999624677E-3</v>
      </c>
    </row>
    <row r="23" spans="1:32">
      <c r="A23" s="48" t="s">
        <v>119</v>
      </c>
      <c r="B23" s="67"/>
      <c r="C23" s="49">
        <v>36868.32</v>
      </c>
      <c r="D23" s="48" t="s">
        <v>93</v>
      </c>
      <c r="E23" s="16">
        <f t="shared" si="0"/>
        <v>-522.00057534077814</v>
      </c>
      <c r="F23" s="16">
        <f t="shared" si="1"/>
        <v>-522</v>
      </c>
      <c r="G23">
        <f t="shared" si="2"/>
        <v>-2.3720000026514754E-3</v>
      </c>
      <c r="I23">
        <f>G23</f>
        <v>-2.3720000026514754E-3</v>
      </c>
      <c r="Q23" s="2">
        <f t="shared" si="3"/>
        <v>21849.82</v>
      </c>
      <c r="R23">
        <f t="shared" si="4"/>
        <v>-2.3720000026514754E-3</v>
      </c>
    </row>
    <row r="24" spans="1:32">
      <c r="A24" t="s">
        <v>27</v>
      </c>
      <c r="C24" s="15">
        <v>38286.556799999998</v>
      </c>
      <c r="D24" s="15"/>
      <c r="E24">
        <f t="shared" si="0"/>
        <v>-177.99995828051749</v>
      </c>
      <c r="F24">
        <f t="shared" si="1"/>
        <v>-178</v>
      </c>
      <c r="G24">
        <f t="shared" si="2"/>
        <v>1.720000000204891E-4</v>
      </c>
      <c r="N24">
        <f>G24</f>
        <v>1.720000000204891E-4</v>
      </c>
      <c r="Q24" s="2">
        <f t="shared" si="3"/>
        <v>23268.056799999998</v>
      </c>
      <c r="R24">
        <f t="shared" si="4"/>
        <v>1.720000000204891E-4</v>
      </c>
      <c r="AA24" t="s">
        <v>26</v>
      </c>
      <c r="AF24" t="s">
        <v>28</v>
      </c>
    </row>
    <row r="25" spans="1:32">
      <c r="A25" s="16" t="s">
        <v>15</v>
      </c>
      <c r="B25" s="19"/>
      <c r="C25" s="17">
        <v>39020.410400000001</v>
      </c>
      <c r="D25" s="17" t="s">
        <v>17</v>
      </c>
      <c r="E25" s="16">
        <f t="shared" si="0"/>
        <v>0</v>
      </c>
      <c r="F25" s="16">
        <f t="shared" si="1"/>
        <v>0</v>
      </c>
      <c r="G25">
        <f t="shared" si="2"/>
        <v>0</v>
      </c>
      <c r="H25">
        <f>+G25</f>
        <v>0</v>
      </c>
      <c r="Q25" s="2">
        <f t="shared" si="3"/>
        <v>24001.910400000001</v>
      </c>
      <c r="R25">
        <f t="shared" si="4"/>
        <v>0</v>
      </c>
    </row>
    <row r="26" spans="1:32">
      <c r="A26" s="16" t="s">
        <v>30</v>
      </c>
      <c r="B26" s="19"/>
      <c r="C26" s="17">
        <v>39024.538</v>
      </c>
      <c r="D26" s="17"/>
      <c r="E26" s="16">
        <f t="shared" si="0"/>
        <v>1.0011705710766106</v>
      </c>
      <c r="F26" s="16">
        <f t="shared" si="1"/>
        <v>1</v>
      </c>
      <c r="G26">
        <f t="shared" si="2"/>
        <v>4.8259999966830947E-3</v>
      </c>
      <c r="N26">
        <f>G26</f>
        <v>4.8259999966830947E-3</v>
      </c>
      <c r="Q26" s="2">
        <f t="shared" si="3"/>
        <v>24006.038</v>
      </c>
      <c r="R26">
        <f t="shared" si="4"/>
        <v>4.8259999966830947E-3</v>
      </c>
      <c r="AA26" t="s">
        <v>29</v>
      </c>
      <c r="AF26" t="s">
        <v>28</v>
      </c>
    </row>
    <row r="27" spans="1:32">
      <c r="A27" s="10" t="s">
        <v>82</v>
      </c>
      <c r="B27" s="21" t="s">
        <v>97</v>
      </c>
      <c r="C27" s="10">
        <v>39053.385000000002</v>
      </c>
      <c r="D27" s="10">
        <v>5.0000000000000001E-3</v>
      </c>
      <c r="E27" s="16">
        <f t="shared" si="0"/>
        <v>7.9981585214230462</v>
      </c>
      <c r="F27" s="16">
        <f t="shared" si="1"/>
        <v>8</v>
      </c>
      <c r="G27">
        <f t="shared" si="2"/>
        <v>-7.5920000017504208E-3</v>
      </c>
      <c r="K27">
        <f>G27</f>
        <v>-7.5920000017504208E-3</v>
      </c>
      <c r="Q27" s="2">
        <f t="shared" si="3"/>
        <v>24034.885000000002</v>
      </c>
      <c r="R27">
        <f t="shared" si="4"/>
        <v>-7.5920000017504208E-3</v>
      </c>
    </row>
    <row r="28" spans="1:32">
      <c r="A28" s="16" t="s">
        <v>30</v>
      </c>
      <c r="B28" s="19"/>
      <c r="C28" s="17">
        <v>39053.391000000003</v>
      </c>
      <c r="D28" s="17"/>
      <c r="E28" s="16">
        <f t="shared" si="0"/>
        <v>7.999613852227311</v>
      </c>
      <c r="F28" s="16">
        <f t="shared" si="1"/>
        <v>8</v>
      </c>
      <c r="G28">
        <f t="shared" si="2"/>
        <v>-1.5920000005280599E-3</v>
      </c>
      <c r="N28">
        <f>G28</f>
        <v>-1.5920000005280599E-3</v>
      </c>
      <c r="Q28" s="2">
        <f t="shared" si="3"/>
        <v>24034.891000000003</v>
      </c>
      <c r="R28">
        <f t="shared" si="4"/>
        <v>-1.5920000005280599E-3</v>
      </c>
      <c r="AA28" t="s">
        <v>29</v>
      </c>
      <c r="AF28" t="s">
        <v>28</v>
      </c>
    </row>
    <row r="29" spans="1:32">
      <c r="A29" s="16" t="s">
        <v>31</v>
      </c>
      <c r="B29" s="19"/>
      <c r="C29" s="17">
        <v>39391.434999999998</v>
      </c>
      <c r="D29" s="17"/>
      <c r="E29" s="16">
        <f t="shared" si="0"/>
        <v>89.993921568341378</v>
      </c>
      <c r="F29" s="16">
        <f t="shared" si="1"/>
        <v>90</v>
      </c>
      <c r="G29">
        <f t="shared" si="2"/>
        <v>-2.5059999999939464E-2</v>
      </c>
      <c r="N29">
        <f>G29</f>
        <v>-2.5059999999939464E-2</v>
      </c>
      <c r="Q29" s="2">
        <f t="shared" si="3"/>
        <v>24372.934999999998</v>
      </c>
      <c r="R29">
        <f t="shared" si="4"/>
        <v>-2.5059999999939464E-2</v>
      </c>
      <c r="AA29" t="s">
        <v>29</v>
      </c>
      <c r="AF29" t="s">
        <v>28</v>
      </c>
    </row>
    <row r="30" spans="1:32">
      <c r="A30" s="10" t="s">
        <v>82</v>
      </c>
      <c r="B30" s="21" t="s">
        <v>97</v>
      </c>
      <c r="C30" s="10">
        <v>39791.366000000002</v>
      </c>
      <c r="D30" s="10">
        <v>2E-3</v>
      </c>
      <c r="E30" s="16">
        <f t="shared" si="0"/>
        <v>186.99923886198982</v>
      </c>
      <c r="F30" s="16">
        <f t="shared" si="1"/>
        <v>187</v>
      </c>
      <c r="G30">
        <f t="shared" si="2"/>
        <v>-3.1380000000353903E-3</v>
      </c>
      <c r="K30">
        <f>G30</f>
        <v>-3.1380000000353903E-3</v>
      </c>
      <c r="Q30" s="2">
        <f t="shared" si="3"/>
        <v>24772.866000000002</v>
      </c>
      <c r="R30">
        <f t="shared" si="4"/>
        <v>-3.1380000000353903E-3</v>
      </c>
    </row>
    <row r="31" spans="1:32">
      <c r="A31" s="10" t="s">
        <v>80</v>
      </c>
      <c r="B31" s="21" t="s">
        <v>81</v>
      </c>
      <c r="C31" s="10">
        <v>40475.747000000003</v>
      </c>
      <c r="D31" s="10"/>
      <c r="E31" s="16">
        <f t="shared" si="0"/>
        <v>352.99936402043926</v>
      </c>
      <c r="F31" s="16">
        <f t="shared" si="1"/>
        <v>353</v>
      </c>
      <c r="G31">
        <f t="shared" si="2"/>
        <v>-2.621999999973923E-3</v>
      </c>
      <c r="K31">
        <f>G31</f>
        <v>-2.621999999973923E-3</v>
      </c>
      <c r="Q31" s="2">
        <f t="shared" si="3"/>
        <v>25457.247000000003</v>
      </c>
      <c r="R31">
        <f t="shared" si="4"/>
        <v>-2.621999999973923E-3</v>
      </c>
    </row>
    <row r="32" spans="1:32">
      <c r="A32" s="10" t="s">
        <v>80</v>
      </c>
      <c r="B32" s="21" t="s">
        <v>81</v>
      </c>
      <c r="C32" s="10">
        <v>40512.86</v>
      </c>
      <c r="D32" s="10"/>
      <c r="E32" s="16">
        <f t="shared" si="0"/>
        <v>362.00131270838517</v>
      </c>
      <c r="F32" s="16">
        <f t="shared" si="1"/>
        <v>362</v>
      </c>
      <c r="G32">
        <f t="shared" si="2"/>
        <v>5.411999998614192E-3</v>
      </c>
      <c r="K32">
        <f>G32</f>
        <v>5.411999998614192E-3</v>
      </c>
      <c r="Q32" s="2">
        <f t="shared" si="3"/>
        <v>25494.36</v>
      </c>
      <c r="R32">
        <f t="shared" si="4"/>
        <v>5.411999998614192E-3</v>
      </c>
    </row>
    <row r="33" spans="1:32">
      <c r="A33" s="16" t="s">
        <v>34</v>
      </c>
      <c r="B33" s="19"/>
      <c r="C33" s="17">
        <v>41172.502999999997</v>
      </c>
      <c r="D33" s="17"/>
      <c r="E33" s="16">
        <f t="shared" si="0"/>
        <v>522.00110896207173</v>
      </c>
      <c r="F33" s="16">
        <f t="shared" si="1"/>
        <v>522</v>
      </c>
      <c r="G33">
        <f t="shared" si="2"/>
        <v>4.571999998006504E-3</v>
      </c>
      <c r="I33">
        <f>G33</f>
        <v>4.571999998006504E-3</v>
      </c>
      <c r="Q33" s="2">
        <f t="shared" si="3"/>
        <v>26154.002999999997</v>
      </c>
      <c r="R33">
        <f t="shared" si="4"/>
        <v>4.571999998006504E-3</v>
      </c>
      <c r="AB33">
        <v>16</v>
      </c>
      <c r="AD33" t="s">
        <v>33</v>
      </c>
      <c r="AF33" t="s">
        <v>35</v>
      </c>
    </row>
    <row r="34" spans="1:32">
      <c r="A34" s="16" t="s">
        <v>32</v>
      </c>
      <c r="B34" s="19"/>
      <c r="C34" s="17">
        <v>41172.502999999997</v>
      </c>
      <c r="D34" s="17"/>
      <c r="E34" s="16">
        <f t="shared" si="0"/>
        <v>522.00110896207173</v>
      </c>
      <c r="F34" s="16">
        <f t="shared" si="1"/>
        <v>522</v>
      </c>
      <c r="G34">
        <f t="shared" si="2"/>
        <v>4.571999998006504E-3</v>
      </c>
      <c r="N34">
        <f>G34</f>
        <v>4.571999998006504E-3</v>
      </c>
      <c r="Q34" s="2">
        <f t="shared" si="3"/>
        <v>26154.002999999997</v>
      </c>
      <c r="R34">
        <f t="shared" si="4"/>
        <v>4.571999998006504E-3</v>
      </c>
      <c r="AA34" t="s">
        <v>29</v>
      </c>
      <c r="AF34" t="s">
        <v>28</v>
      </c>
    </row>
    <row r="35" spans="1:32">
      <c r="A35" s="16" t="s">
        <v>36</v>
      </c>
      <c r="B35" s="19"/>
      <c r="C35" s="17">
        <v>41267.324000000001</v>
      </c>
      <c r="D35" s="17"/>
      <c r="E35" s="16">
        <f t="shared" si="0"/>
        <v>545.00042932258714</v>
      </c>
      <c r="F35" s="16">
        <f t="shared" si="1"/>
        <v>545</v>
      </c>
      <c r="G35">
        <f t="shared" si="2"/>
        <v>1.7700000025797635E-3</v>
      </c>
      <c r="N35">
        <f>G35</f>
        <v>1.7700000025797635E-3</v>
      </c>
      <c r="Q35" s="2">
        <f t="shared" si="3"/>
        <v>26248.824000000001</v>
      </c>
      <c r="R35">
        <f t="shared" si="4"/>
        <v>1.7700000025797635E-3</v>
      </c>
      <c r="AA35" t="s">
        <v>29</v>
      </c>
      <c r="AF35" t="s">
        <v>28</v>
      </c>
    </row>
    <row r="36" spans="1:32">
      <c r="A36" s="16" t="s">
        <v>37</v>
      </c>
      <c r="B36" s="19"/>
      <c r="C36" s="17">
        <v>41605.379999999997</v>
      </c>
      <c r="D36" s="17"/>
      <c r="E36" s="16">
        <f t="shared" si="0"/>
        <v>626.99764770030981</v>
      </c>
      <c r="F36" s="16">
        <f t="shared" si="1"/>
        <v>627</v>
      </c>
      <c r="G36">
        <f t="shared" si="2"/>
        <v>-9.6980000016628765E-3</v>
      </c>
      <c r="N36">
        <f>G36</f>
        <v>-9.6980000016628765E-3</v>
      </c>
      <c r="Q36" s="2">
        <f t="shared" si="3"/>
        <v>26586.879999999997</v>
      </c>
      <c r="R36">
        <f t="shared" si="4"/>
        <v>-9.6980000016628765E-3</v>
      </c>
      <c r="AA36" t="s">
        <v>29</v>
      </c>
      <c r="AF36" t="s">
        <v>28</v>
      </c>
    </row>
    <row r="37" spans="1:32">
      <c r="A37" s="16" t="s">
        <v>38</v>
      </c>
      <c r="B37" s="19"/>
      <c r="C37" s="17">
        <v>41605.385999999999</v>
      </c>
      <c r="D37" s="17"/>
      <c r="E37" s="16">
        <f t="shared" si="0"/>
        <v>626.99910303111403</v>
      </c>
      <c r="F37" s="16">
        <f t="shared" si="1"/>
        <v>627</v>
      </c>
      <c r="G37">
        <f t="shared" si="2"/>
        <v>-3.6980000004405156E-3</v>
      </c>
      <c r="I37">
        <f>G37</f>
        <v>-3.6980000004405156E-3</v>
      </c>
      <c r="Q37" s="2">
        <f t="shared" si="3"/>
        <v>26586.885999999999</v>
      </c>
      <c r="R37">
        <f t="shared" si="4"/>
        <v>-3.6980000004405156E-3</v>
      </c>
      <c r="AA37" t="s">
        <v>29</v>
      </c>
      <c r="AB37">
        <v>14</v>
      </c>
      <c r="AD37" t="s">
        <v>33</v>
      </c>
      <c r="AF37" t="s">
        <v>35</v>
      </c>
    </row>
    <row r="38" spans="1:32">
      <c r="A38" s="16" t="s">
        <v>39</v>
      </c>
      <c r="B38" s="19"/>
      <c r="C38" s="17">
        <v>41605.387000000002</v>
      </c>
      <c r="D38" s="17"/>
      <c r="E38" s="16">
        <f t="shared" si="0"/>
        <v>626.99934558624898</v>
      </c>
      <c r="F38" s="16">
        <f t="shared" si="1"/>
        <v>627</v>
      </c>
      <c r="G38">
        <f t="shared" si="2"/>
        <v>-2.69799999659881E-3</v>
      </c>
      <c r="N38">
        <f>G38</f>
        <v>-2.69799999659881E-3</v>
      </c>
      <c r="Q38" s="2">
        <f t="shared" si="3"/>
        <v>26586.887000000002</v>
      </c>
      <c r="R38">
        <f t="shared" si="4"/>
        <v>-2.69799999659881E-3</v>
      </c>
      <c r="AA38" t="s">
        <v>29</v>
      </c>
      <c r="AF38" t="s">
        <v>28</v>
      </c>
    </row>
    <row r="39" spans="1:32">
      <c r="A39" s="16" t="s">
        <v>38</v>
      </c>
      <c r="B39" s="19"/>
      <c r="C39" s="17">
        <v>41605.392999999996</v>
      </c>
      <c r="D39" s="17"/>
      <c r="E39" s="16">
        <f t="shared" si="0"/>
        <v>627.00080091705149</v>
      </c>
      <c r="F39" s="16">
        <f t="shared" si="1"/>
        <v>627</v>
      </c>
      <c r="G39">
        <f t="shared" si="2"/>
        <v>3.3019999973475933E-3</v>
      </c>
      <c r="I39">
        <f>G39</f>
        <v>3.3019999973475933E-3</v>
      </c>
      <c r="Q39" s="2">
        <f t="shared" si="3"/>
        <v>26586.892999999996</v>
      </c>
      <c r="R39">
        <f t="shared" si="4"/>
        <v>3.3019999973475933E-3</v>
      </c>
      <c r="AA39" t="s">
        <v>29</v>
      </c>
      <c r="AB39">
        <v>7</v>
      </c>
      <c r="AD39" t="s">
        <v>40</v>
      </c>
      <c r="AF39" t="s">
        <v>35</v>
      </c>
    </row>
    <row r="40" spans="1:32">
      <c r="A40" s="16" t="s">
        <v>41</v>
      </c>
      <c r="B40" s="19"/>
      <c r="C40" s="17">
        <v>41877.493999999999</v>
      </c>
      <c r="D40" s="17"/>
      <c r="E40" s="16">
        <f t="shared" si="0"/>
        <v>693.00029543215283</v>
      </c>
      <c r="F40" s="16">
        <f t="shared" si="1"/>
        <v>693</v>
      </c>
      <c r="G40">
        <f t="shared" si="2"/>
        <v>1.2179999976069666E-3</v>
      </c>
      <c r="I40">
        <f>G40</f>
        <v>1.2179999976069666E-3</v>
      </c>
      <c r="Q40" s="2">
        <f t="shared" si="3"/>
        <v>26858.993999999999</v>
      </c>
      <c r="R40">
        <f t="shared" si="4"/>
        <v>1.2179999976069666E-3</v>
      </c>
      <c r="AA40" t="s">
        <v>29</v>
      </c>
      <c r="AB40">
        <v>11</v>
      </c>
      <c r="AD40" t="s">
        <v>40</v>
      </c>
      <c r="AF40" t="s">
        <v>35</v>
      </c>
    </row>
    <row r="41" spans="1:32">
      <c r="A41" s="16" t="s">
        <v>42</v>
      </c>
      <c r="B41" s="19"/>
      <c r="C41" s="17">
        <v>42005.29</v>
      </c>
      <c r="D41" s="17"/>
      <c r="E41" s="16">
        <f t="shared" si="0"/>
        <v>723.99787133614416</v>
      </c>
      <c r="F41" s="16">
        <f t="shared" si="1"/>
        <v>724</v>
      </c>
      <c r="G41">
        <f t="shared" si="2"/>
        <v>-8.776000002399087E-3</v>
      </c>
      <c r="I41">
        <f>G41</f>
        <v>-8.776000002399087E-3</v>
      </c>
      <c r="Q41" s="2">
        <f t="shared" si="3"/>
        <v>26986.79</v>
      </c>
      <c r="R41">
        <f t="shared" si="4"/>
        <v>-8.776000002399087E-3</v>
      </c>
      <c r="AA41" t="s">
        <v>29</v>
      </c>
      <c r="AB41">
        <v>7</v>
      </c>
      <c r="AD41" t="s">
        <v>40</v>
      </c>
      <c r="AF41" t="s">
        <v>35</v>
      </c>
    </row>
    <row r="42" spans="1:32">
      <c r="A42" s="16" t="s">
        <v>43</v>
      </c>
      <c r="B42" s="19"/>
      <c r="C42" s="17">
        <v>42640.213000000003</v>
      </c>
      <c r="D42" s="17"/>
      <c r="E42" s="16">
        <f t="shared" si="0"/>
        <v>878.00170467748239</v>
      </c>
      <c r="F42" s="16">
        <f t="shared" si="1"/>
        <v>878</v>
      </c>
      <c r="G42">
        <f t="shared" si="2"/>
        <v>7.0279999999911524E-3</v>
      </c>
      <c r="N42">
        <f>G42</f>
        <v>7.0279999999911524E-3</v>
      </c>
      <c r="Q42" s="2">
        <f t="shared" si="3"/>
        <v>27621.713000000003</v>
      </c>
      <c r="R42">
        <f t="shared" si="4"/>
        <v>7.0279999999911524E-3</v>
      </c>
      <c r="AA42" t="s">
        <v>29</v>
      </c>
      <c r="AF42" t="s">
        <v>28</v>
      </c>
    </row>
    <row r="43" spans="1:32">
      <c r="A43" s="16" t="s">
        <v>44</v>
      </c>
      <c r="B43" s="19"/>
      <c r="C43" s="17">
        <v>42660.777999999998</v>
      </c>
      <c r="D43" s="17"/>
      <c r="E43" s="16">
        <f t="shared" si="0"/>
        <v>882.98985100808295</v>
      </c>
      <c r="F43" s="16">
        <f t="shared" si="1"/>
        <v>883</v>
      </c>
      <c r="G43">
        <f t="shared" si="2"/>
        <v>-4.1841999998723622E-2</v>
      </c>
      <c r="N43">
        <f>G43</f>
        <v>-4.1841999998723622E-2</v>
      </c>
      <c r="Q43" s="2">
        <f t="shared" si="3"/>
        <v>27642.277999999998</v>
      </c>
      <c r="R43">
        <f t="shared" si="4"/>
        <v>-4.1841999998723622E-2</v>
      </c>
      <c r="AA43" t="s">
        <v>29</v>
      </c>
      <c r="AF43" t="s">
        <v>28</v>
      </c>
    </row>
    <row r="44" spans="1:32">
      <c r="A44" s="16" t="s">
        <v>45</v>
      </c>
      <c r="B44" s="19"/>
      <c r="C44" s="17">
        <v>42681.438000000002</v>
      </c>
      <c r="D44" s="17"/>
      <c r="E44" s="16">
        <f t="shared" si="0"/>
        <v>888.00104007641494</v>
      </c>
      <c r="F44" s="16">
        <f t="shared" si="1"/>
        <v>888</v>
      </c>
      <c r="G44">
        <f t="shared" si="2"/>
        <v>4.288000003725756E-3</v>
      </c>
      <c r="I44">
        <f>G44</f>
        <v>4.288000003725756E-3</v>
      </c>
      <c r="Q44" s="2">
        <f t="shared" si="3"/>
        <v>27662.938000000002</v>
      </c>
      <c r="R44">
        <f t="shared" si="4"/>
        <v>4.288000003725756E-3</v>
      </c>
      <c r="AA44" t="s">
        <v>29</v>
      </c>
      <c r="AB44">
        <v>11</v>
      </c>
      <c r="AD44" t="s">
        <v>40</v>
      </c>
      <c r="AF44" t="s">
        <v>35</v>
      </c>
    </row>
    <row r="45" spans="1:32">
      <c r="A45" s="16" t="s">
        <v>44</v>
      </c>
      <c r="B45" s="19"/>
      <c r="C45" s="17">
        <v>42689.665999999997</v>
      </c>
      <c r="D45" s="17"/>
      <c r="E45" s="16">
        <f t="shared" si="0"/>
        <v>889.99678371892253</v>
      </c>
      <c r="F45" s="16">
        <f t="shared" si="1"/>
        <v>890</v>
      </c>
      <c r="G45">
        <f t="shared" si="2"/>
        <v>-1.3259999999718275E-2</v>
      </c>
      <c r="N45">
        <f>G45</f>
        <v>-1.3259999999718275E-2</v>
      </c>
      <c r="Q45" s="2">
        <f t="shared" si="3"/>
        <v>27671.165999999997</v>
      </c>
      <c r="R45">
        <f t="shared" si="4"/>
        <v>-1.3259999999718275E-2</v>
      </c>
      <c r="AA45" t="s">
        <v>29</v>
      </c>
      <c r="AF45" t="s">
        <v>28</v>
      </c>
    </row>
    <row r="46" spans="1:32">
      <c r="A46" s="16" t="s">
        <v>45</v>
      </c>
      <c r="B46" s="19" t="s">
        <v>83</v>
      </c>
      <c r="C46" s="17">
        <v>42712.296000000002</v>
      </c>
      <c r="D46" s="17"/>
      <c r="E46" s="16">
        <f t="shared" si="0"/>
        <v>895.48580640122441</v>
      </c>
      <c r="F46" s="16">
        <f t="shared" si="1"/>
        <v>895.5</v>
      </c>
      <c r="G46">
        <f t="shared" si="2"/>
        <v>-5.8516999997664243E-2</v>
      </c>
      <c r="I46">
        <f>G46</f>
        <v>-5.8516999997664243E-2</v>
      </c>
      <c r="Q46" s="2">
        <f t="shared" si="3"/>
        <v>27693.796000000002</v>
      </c>
      <c r="S46">
        <f>G46</f>
        <v>-5.8516999997664243E-2</v>
      </c>
      <c r="AA46" t="s">
        <v>29</v>
      </c>
      <c r="AB46">
        <v>6</v>
      </c>
      <c r="AD46" t="s">
        <v>40</v>
      </c>
      <c r="AF46" t="s">
        <v>35</v>
      </c>
    </row>
    <row r="47" spans="1:32">
      <c r="A47" s="16" t="s">
        <v>44</v>
      </c>
      <c r="B47" s="19"/>
      <c r="C47" s="17">
        <v>42722.652999999998</v>
      </c>
      <c r="D47" s="17"/>
      <c r="E47" s="16">
        <f t="shared" si="0"/>
        <v>897.997949924007</v>
      </c>
      <c r="F47" s="16">
        <f t="shared" si="1"/>
        <v>898</v>
      </c>
      <c r="G47">
        <f t="shared" si="2"/>
        <v>-8.4520000018528663E-3</v>
      </c>
      <c r="N47">
        <f>G47</f>
        <v>-8.4520000018528663E-3</v>
      </c>
      <c r="Q47" s="2">
        <f t="shared" si="3"/>
        <v>27704.152999999998</v>
      </c>
      <c r="R47">
        <f t="shared" ref="R47:R78" si="5">G47</f>
        <v>-8.4520000018528663E-3</v>
      </c>
      <c r="AA47" t="s">
        <v>29</v>
      </c>
      <c r="AF47" t="s">
        <v>28</v>
      </c>
    </row>
    <row r="48" spans="1:32">
      <c r="A48" s="16" t="s">
        <v>46</v>
      </c>
      <c r="B48" s="19"/>
      <c r="C48" s="17">
        <v>42780.379000000001</v>
      </c>
      <c r="D48" s="17"/>
      <c r="E48" s="16">
        <f t="shared" si="0"/>
        <v>911.99968758898751</v>
      </c>
      <c r="F48" s="16">
        <f t="shared" si="1"/>
        <v>912</v>
      </c>
      <c r="G48">
        <f t="shared" si="2"/>
        <v>-1.2879999994765967E-3</v>
      </c>
      <c r="I48">
        <f>G48</f>
        <v>-1.2879999994765967E-3</v>
      </c>
      <c r="Q48" s="2">
        <f t="shared" si="3"/>
        <v>27761.879000000001</v>
      </c>
      <c r="R48">
        <f t="shared" si="5"/>
        <v>-1.2879999994765967E-3</v>
      </c>
      <c r="AA48" t="s">
        <v>29</v>
      </c>
      <c r="AB48">
        <v>6</v>
      </c>
      <c r="AD48" t="s">
        <v>40</v>
      </c>
      <c r="AF48" t="s">
        <v>35</v>
      </c>
    </row>
    <row r="49" spans="1:32">
      <c r="A49" s="16" t="s">
        <v>47</v>
      </c>
      <c r="B49" s="19"/>
      <c r="C49" s="17">
        <v>43048.39</v>
      </c>
      <c r="D49" s="17"/>
      <c r="E49" s="16">
        <f t="shared" si="0"/>
        <v>977.00713160604948</v>
      </c>
      <c r="F49" s="16">
        <f t="shared" si="1"/>
        <v>977</v>
      </c>
      <c r="G49">
        <f t="shared" si="2"/>
        <v>2.9402000000118278E-2</v>
      </c>
      <c r="J49">
        <f>G49</f>
        <v>2.9402000000118278E-2</v>
      </c>
      <c r="Q49" s="2">
        <f t="shared" si="3"/>
        <v>28029.89</v>
      </c>
      <c r="R49">
        <f t="shared" si="5"/>
        <v>2.9402000000118278E-2</v>
      </c>
      <c r="AA49" t="s">
        <v>29</v>
      </c>
      <c r="AF49" t="s">
        <v>28</v>
      </c>
    </row>
    <row r="50" spans="1:32">
      <c r="A50" s="16" t="s">
        <v>48</v>
      </c>
      <c r="B50" s="19"/>
      <c r="C50" s="17">
        <v>43790.442000000003</v>
      </c>
      <c r="D50" s="17"/>
      <c r="E50" s="16">
        <f t="shared" si="0"/>
        <v>1156.9956538971096</v>
      </c>
      <c r="F50" s="16">
        <f t="shared" si="1"/>
        <v>1157</v>
      </c>
      <c r="G50">
        <f t="shared" si="2"/>
        <v>-1.7917999997735023E-2</v>
      </c>
      <c r="I50">
        <f t="shared" ref="I50:I55" si="6">G50</f>
        <v>-1.7917999997735023E-2</v>
      </c>
      <c r="Q50" s="2">
        <f t="shared" si="3"/>
        <v>28771.942000000003</v>
      </c>
      <c r="R50">
        <f t="shared" si="5"/>
        <v>-1.7917999997735023E-2</v>
      </c>
      <c r="AA50" t="s">
        <v>29</v>
      </c>
      <c r="AB50">
        <v>8</v>
      </c>
      <c r="AD50" t="s">
        <v>33</v>
      </c>
      <c r="AF50" t="s">
        <v>35</v>
      </c>
    </row>
    <row r="51" spans="1:32">
      <c r="A51" s="16" t="s">
        <v>49</v>
      </c>
      <c r="B51" s="19"/>
      <c r="C51" s="17">
        <v>44561.413999999997</v>
      </c>
      <c r="D51" s="17"/>
      <c r="E51" s="16">
        <f t="shared" si="0"/>
        <v>1343.9988706632953</v>
      </c>
      <c r="F51" s="16">
        <f t="shared" si="1"/>
        <v>1344</v>
      </c>
      <c r="G51">
        <f t="shared" si="2"/>
        <v>-4.6560000046156347E-3</v>
      </c>
      <c r="I51">
        <f t="shared" si="6"/>
        <v>-4.6560000046156347E-3</v>
      </c>
      <c r="Q51" s="2">
        <f t="shared" si="3"/>
        <v>29542.913999999997</v>
      </c>
      <c r="R51">
        <f t="shared" si="5"/>
        <v>-4.6560000046156347E-3</v>
      </c>
      <c r="AA51" t="s">
        <v>29</v>
      </c>
      <c r="AB51">
        <v>7</v>
      </c>
      <c r="AD51" t="s">
        <v>40</v>
      </c>
      <c r="AF51" t="s">
        <v>35</v>
      </c>
    </row>
    <row r="52" spans="1:32">
      <c r="A52" s="16" t="s">
        <v>51</v>
      </c>
      <c r="B52" s="19"/>
      <c r="C52" s="17">
        <v>44590.286</v>
      </c>
      <c r="D52" s="17"/>
      <c r="E52" s="16">
        <f t="shared" si="0"/>
        <v>1351.001922491992</v>
      </c>
      <c r="F52" s="16">
        <f t="shared" si="1"/>
        <v>1351</v>
      </c>
      <c r="G52">
        <f t="shared" si="2"/>
        <v>7.9259999984060414E-3</v>
      </c>
      <c r="I52">
        <f t="shared" si="6"/>
        <v>7.9259999984060414E-3</v>
      </c>
      <c r="Q52" s="2">
        <f t="shared" si="3"/>
        <v>29571.786</v>
      </c>
      <c r="R52">
        <f t="shared" si="5"/>
        <v>7.9259999984060414E-3</v>
      </c>
      <c r="AA52" t="s">
        <v>29</v>
      </c>
      <c r="AB52">
        <v>10</v>
      </c>
      <c r="AD52" t="s">
        <v>50</v>
      </c>
      <c r="AF52" t="s">
        <v>35</v>
      </c>
    </row>
    <row r="53" spans="1:32">
      <c r="A53" s="16" t="s">
        <v>52</v>
      </c>
      <c r="B53" s="19"/>
      <c r="C53" s="17">
        <v>44767.542999999998</v>
      </c>
      <c r="D53" s="17"/>
      <c r="E53" s="16">
        <f t="shared" ref="E53:E84" si="7">+(C53-C$7)/C$8</f>
        <v>1393.9965178784958</v>
      </c>
      <c r="F53" s="16">
        <f t="shared" ref="F53:F84" si="8">ROUND(2*E53,0)/2</f>
        <v>1394</v>
      </c>
      <c r="G53">
        <f t="shared" ref="G53:G84" si="9">+C53-(C$7+F53*C$8)</f>
        <v>-1.4355999999679625E-2</v>
      </c>
      <c r="I53">
        <f t="shared" si="6"/>
        <v>-1.4355999999679625E-2</v>
      </c>
      <c r="Q53" s="2">
        <f t="shared" ref="Q53:Q84" si="10">+C53-15018.5</f>
        <v>29749.042999999998</v>
      </c>
      <c r="R53">
        <f t="shared" si="5"/>
        <v>-1.4355999999679625E-2</v>
      </c>
      <c r="AA53" t="s">
        <v>29</v>
      </c>
      <c r="AB53">
        <v>8</v>
      </c>
      <c r="AD53" t="s">
        <v>40</v>
      </c>
      <c r="AF53" t="s">
        <v>35</v>
      </c>
    </row>
    <row r="54" spans="1:32">
      <c r="A54" s="16" t="s">
        <v>53</v>
      </c>
      <c r="B54" s="19"/>
      <c r="C54" s="17">
        <v>44895.347000000002</v>
      </c>
      <c r="D54" s="17"/>
      <c r="E54" s="16">
        <f t="shared" si="7"/>
        <v>1424.9960342235595</v>
      </c>
      <c r="F54" s="16">
        <f t="shared" si="8"/>
        <v>1425</v>
      </c>
      <c r="G54">
        <f t="shared" si="9"/>
        <v>-1.6349999998055864E-2</v>
      </c>
      <c r="I54">
        <f t="shared" si="6"/>
        <v>-1.6349999998055864E-2</v>
      </c>
      <c r="Q54" s="2">
        <f t="shared" si="10"/>
        <v>29876.847000000002</v>
      </c>
      <c r="R54">
        <f t="shared" si="5"/>
        <v>-1.6349999998055864E-2</v>
      </c>
      <c r="AA54" t="s">
        <v>29</v>
      </c>
      <c r="AB54">
        <v>6</v>
      </c>
      <c r="AD54" t="s">
        <v>40</v>
      </c>
      <c r="AF54" t="s">
        <v>35</v>
      </c>
    </row>
    <row r="55" spans="1:32">
      <c r="A55" s="16" t="s">
        <v>54</v>
      </c>
      <c r="B55" s="19"/>
      <c r="C55" s="17">
        <v>44928.324000000001</v>
      </c>
      <c r="D55" s="17"/>
      <c r="E55" s="16">
        <f t="shared" si="7"/>
        <v>1432.9947748773036</v>
      </c>
      <c r="F55" s="16">
        <f t="shared" si="8"/>
        <v>1433</v>
      </c>
      <c r="G55">
        <f t="shared" si="9"/>
        <v>-2.1542000002227724E-2</v>
      </c>
      <c r="I55">
        <f t="shared" si="6"/>
        <v>-2.1542000002227724E-2</v>
      </c>
      <c r="Q55" s="2">
        <f t="shared" si="10"/>
        <v>29909.824000000001</v>
      </c>
      <c r="R55">
        <f t="shared" si="5"/>
        <v>-2.1542000002227724E-2</v>
      </c>
      <c r="AA55" t="s">
        <v>29</v>
      </c>
      <c r="AB55">
        <v>5</v>
      </c>
      <c r="AD55" t="s">
        <v>50</v>
      </c>
      <c r="AF55" t="s">
        <v>35</v>
      </c>
    </row>
    <row r="56" spans="1:32">
      <c r="A56" s="16" t="s">
        <v>55</v>
      </c>
      <c r="B56" s="19"/>
      <c r="C56" s="17">
        <v>45200.442000000003</v>
      </c>
      <c r="D56" s="17"/>
      <c r="E56" s="16">
        <f t="shared" si="7"/>
        <v>1498.9983928296826</v>
      </c>
      <c r="F56" s="16">
        <f t="shared" si="8"/>
        <v>1499</v>
      </c>
      <c r="G56">
        <f t="shared" si="9"/>
        <v>-6.6259999948670156E-3</v>
      </c>
      <c r="J56">
        <f t="shared" ref="J56:J67" si="11">G56</f>
        <v>-6.6259999948670156E-3</v>
      </c>
      <c r="Q56" s="2">
        <f t="shared" si="10"/>
        <v>30181.942000000003</v>
      </c>
      <c r="R56">
        <f t="shared" si="5"/>
        <v>-6.6259999948670156E-3</v>
      </c>
      <c r="AA56" t="s">
        <v>29</v>
      </c>
      <c r="AF56" t="s">
        <v>28</v>
      </c>
    </row>
    <row r="57" spans="1:32">
      <c r="A57" s="16" t="s">
        <v>55</v>
      </c>
      <c r="B57" s="19"/>
      <c r="C57" s="17">
        <v>45200.442000000003</v>
      </c>
      <c r="D57" s="17"/>
      <c r="E57" s="16">
        <f t="shared" si="7"/>
        <v>1498.9983928296826</v>
      </c>
      <c r="F57" s="16">
        <f t="shared" si="8"/>
        <v>1499</v>
      </c>
      <c r="G57">
        <f t="shared" si="9"/>
        <v>-6.6259999948670156E-3</v>
      </c>
      <c r="J57">
        <f t="shared" si="11"/>
        <v>-6.6259999948670156E-3</v>
      </c>
      <c r="Q57" s="2">
        <f t="shared" si="10"/>
        <v>30181.942000000003</v>
      </c>
      <c r="R57">
        <f t="shared" si="5"/>
        <v>-6.6259999948670156E-3</v>
      </c>
      <c r="AA57" t="s">
        <v>29</v>
      </c>
      <c r="AF57" t="s">
        <v>28</v>
      </c>
    </row>
    <row r="58" spans="1:32">
      <c r="A58" s="16" t="s">
        <v>55</v>
      </c>
      <c r="B58" s="19"/>
      <c r="C58" s="17">
        <v>45200.442000000003</v>
      </c>
      <c r="D58" s="17"/>
      <c r="E58" s="16">
        <f t="shared" si="7"/>
        <v>1498.9983928296826</v>
      </c>
      <c r="F58" s="16">
        <f t="shared" si="8"/>
        <v>1499</v>
      </c>
      <c r="G58">
        <f t="shared" si="9"/>
        <v>-6.6259999948670156E-3</v>
      </c>
      <c r="J58">
        <f t="shared" si="11"/>
        <v>-6.6259999948670156E-3</v>
      </c>
      <c r="Q58" s="2">
        <f t="shared" si="10"/>
        <v>30181.942000000003</v>
      </c>
      <c r="R58">
        <f t="shared" si="5"/>
        <v>-6.6259999948670156E-3</v>
      </c>
      <c r="AA58" t="s">
        <v>29</v>
      </c>
      <c r="AF58" t="s">
        <v>28</v>
      </c>
    </row>
    <row r="59" spans="1:32">
      <c r="A59" s="16" t="s">
        <v>55</v>
      </c>
      <c r="B59" s="19"/>
      <c r="C59" s="17">
        <v>45200.444000000003</v>
      </c>
      <c r="D59" s="17"/>
      <c r="E59" s="16">
        <f t="shared" si="7"/>
        <v>1498.9988779399509</v>
      </c>
      <c r="F59" s="16">
        <f t="shared" si="8"/>
        <v>1499</v>
      </c>
      <c r="G59">
        <f t="shared" si="9"/>
        <v>-4.625999994459562E-3</v>
      </c>
      <c r="J59">
        <f t="shared" si="11"/>
        <v>-4.625999994459562E-3</v>
      </c>
      <c r="Q59" s="2">
        <f t="shared" si="10"/>
        <v>30181.944000000003</v>
      </c>
      <c r="R59">
        <f t="shared" si="5"/>
        <v>-4.625999994459562E-3</v>
      </c>
      <c r="AA59" t="s">
        <v>29</v>
      </c>
      <c r="AF59" t="s">
        <v>28</v>
      </c>
    </row>
    <row r="60" spans="1:32">
      <c r="A60" s="16" t="s">
        <v>55</v>
      </c>
      <c r="B60" s="19"/>
      <c r="C60" s="17">
        <v>45200.444000000003</v>
      </c>
      <c r="D60" s="17"/>
      <c r="E60" s="16">
        <f t="shared" si="7"/>
        <v>1498.9988779399509</v>
      </c>
      <c r="F60" s="16">
        <f t="shared" si="8"/>
        <v>1499</v>
      </c>
      <c r="G60">
        <f t="shared" si="9"/>
        <v>-4.625999994459562E-3</v>
      </c>
      <c r="J60">
        <f t="shared" si="11"/>
        <v>-4.625999994459562E-3</v>
      </c>
      <c r="Q60" s="2">
        <f t="shared" si="10"/>
        <v>30181.944000000003</v>
      </c>
      <c r="R60">
        <f t="shared" si="5"/>
        <v>-4.625999994459562E-3</v>
      </c>
      <c r="AA60" t="s">
        <v>29</v>
      </c>
      <c r="AF60" t="s">
        <v>28</v>
      </c>
    </row>
    <row r="61" spans="1:32">
      <c r="A61" s="16" t="s">
        <v>55</v>
      </c>
      <c r="B61" s="19"/>
      <c r="C61" s="17">
        <v>45200.444000000003</v>
      </c>
      <c r="D61" s="17"/>
      <c r="E61" s="16">
        <f t="shared" si="7"/>
        <v>1498.9988779399509</v>
      </c>
      <c r="F61" s="16">
        <f t="shared" si="8"/>
        <v>1499</v>
      </c>
      <c r="G61">
        <f t="shared" si="9"/>
        <v>-4.625999994459562E-3</v>
      </c>
      <c r="J61">
        <f t="shared" si="11"/>
        <v>-4.625999994459562E-3</v>
      </c>
      <c r="Q61" s="2">
        <f t="shared" si="10"/>
        <v>30181.944000000003</v>
      </c>
      <c r="R61">
        <f t="shared" si="5"/>
        <v>-4.625999994459562E-3</v>
      </c>
      <c r="AA61" t="s">
        <v>29</v>
      </c>
      <c r="AF61" t="s">
        <v>28</v>
      </c>
    </row>
    <row r="62" spans="1:32">
      <c r="A62" s="16" t="s">
        <v>55</v>
      </c>
      <c r="B62" s="19"/>
      <c r="C62" s="17">
        <v>45200.445</v>
      </c>
      <c r="D62" s="17"/>
      <c r="E62" s="16">
        <f t="shared" si="7"/>
        <v>1498.9991204950841</v>
      </c>
      <c r="F62" s="16">
        <f t="shared" si="8"/>
        <v>1499</v>
      </c>
      <c r="G62">
        <f t="shared" si="9"/>
        <v>-3.625999997893814E-3</v>
      </c>
      <c r="J62">
        <f t="shared" si="11"/>
        <v>-3.625999997893814E-3</v>
      </c>
      <c r="Q62" s="2">
        <f t="shared" si="10"/>
        <v>30181.945</v>
      </c>
      <c r="R62">
        <f t="shared" si="5"/>
        <v>-3.625999997893814E-3</v>
      </c>
      <c r="AA62" t="s">
        <v>29</v>
      </c>
      <c r="AF62" t="s">
        <v>28</v>
      </c>
    </row>
    <row r="63" spans="1:32">
      <c r="A63" s="16" t="s">
        <v>55</v>
      </c>
      <c r="B63" s="19"/>
      <c r="C63" s="17">
        <v>45200.445</v>
      </c>
      <c r="D63" s="17"/>
      <c r="E63" s="16">
        <f t="shared" si="7"/>
        <v>1498.9991204950841</v>
      </c>
      <c r="F63" s="16">
        <f t="shared" si="8"/>
        <v>1499</v>
      </c>
      <c r="G63">
        <f t="shared" si="9"/>
        <v>-3.625999997893814E-3</v>
      </c>
      <c r="J63">
        <f t="shared" si="11"/>
        <v>-3.625999997893814E-3</v>
      </c>
      <c r="Q63" s="2">
        <f t="shared" si="10"/>
        <v>30181.945</v>
      </c>
      <c r="R63">
        <f t="shared" si="5"/>
        <v>-3.625999997893814E-3</v>
      </c>
      <c r="AA63" t="s">
        <v>29</v>
      </c>
      <c r="AF63" t="s">
        <v>28</v>
      </c>
    </row>
    <row r="64" spans="1:32">
      <c r="A64" s="16" t="s">
        <v>55</v>
      </c>
      <c r="B64" s="19"/>
      <c r="C64" s="17">
        <v>45200.447999999997</v>
      </c>
      <c r="D64" s="17"/>
      <c r="E64" s="16">
        <f t="shared" si="7"/>
        <v>1498.9998481604853</v>
      </c>
      <c r="F64" s="16">
        <f t="shared" si="8"/>
        <v>1499</v>
      </c>
      <c r="G64">
        <f t="shared" si="9"/>
        <v>-6.2600000092061237E-4</v>
      </c>
      <c r="J64">
        <f t="shared" si="11"/>
        <v>-6.2600000092061237E-4</v>
      </c>
      <c r="Q64" s="2">
        <f t="shared" si="10"/>
        <v>30181.947999999997</v>
      </c>
      <c r="R64">
        <f t="shared" si="5"/>
        <v>-6.2600000092061237E-4</v>
      </c>
      <c r="AA64" t="s">
        <v>29</v>
      </c>
      <c r="AF64" t="s">
        <v>28</v>
      </c>
    </row>
    <row r="65" spans="1:32">
      <c r="A65" s="16" t="s">
        <v>55</v>
      </c>
      <c r="B65" s="19"/>
      <c r="C65" s="17">
        <v>45200.451000000001</v>
      </c>
      <c r="D65" s="17"/>
      <c r="E65" s="16">
        <f t="shared" si="7"/>
        <v>1499.0005758258883</v>
      </c>
      <c r="F65" s="16">
        <f t="shared" si="8"/>
        <v>1499</v>
      </c>
      <c r="G65">
        <f t="shared" si="9"/>
        <v>2.3740000033285469E-3</v>
      </c>
      <c r="J65">
        <f t="shared" si="11"/>
        <v>2.3740000033285469E-3</v>
      </c>
      <c r="Q65" s="2">
        <f t="shared" si="10"/>
        <v>30181.951000000001</v>
      </c>
      <c r="R65">
        <f t="shared" si="5"/>
        <v>2.3740000033285469E-3</v>
      </c>
      <c r="AA65" t="s">
        <v>29</v>
      </c>
      <c r="AF65" t="s">
        <v>28</v>
      </c>
    </row>
    <row r="66" spans="1:32">
      <c r="A66" s="16" t="s">
        <v>55</v>
      </c>
      <c r="B66" s="19"/>
      <c r="C66" s="17">
        <v>45200.453000000001</v>
      </c>
      <c r="D66" s="17"/>
      <c r="E66" s="16">
        <f t="shared" si="7"/>
        <v>1499.0010609361564</v>
      </c>
      <c r="F66" s="16">
        <f t="shared" si="8"/>
        <v>1499</v>
      </c>
      <c r="G66">
        <f t="shared" si="9"/>
        <v>4.3740000037360005E-3</v>
      </c>
      <c r="J66">
        <f t="shared" si="11"/>
        <v>4.3740000037360005E-3</v>
      </c>
      <c r="Q66" s="2">
        <f t="shared" si="10"/>
        <v>30181.953000000001</v>
      </c>
      <c r="R66">
        <f t="shared" si="5"/>
        <v>4.3740000037360005E-3</v>
      </c>
      <c r="AA66" t="s">
        <v>29</v>
      </c>
      <c r="AF66" t="s">
        <v>28</v>
      </c>
    </row>
    <row r="67" spans="1:32">
      <c r="A67" s="16" t="s">
        <v>55</v>
      </c>
      <c r="B67" s="19"/>
      <c r="C67" s="17">
        <v>45200.455999999998</v>
      </c>
      <c r="D67" s="17"/>
      <c r="E67" s="16">
        <f t="shared" si="7"/>
        <v>1499.0017886015576</v>
      </c>
      <c r="F67" s="16">
        <f t="shared" si="8"/>
        <v>1499</v>
      </c>
      <c r="G67">
        <f t="shared" si="9"/>
        <v>7.3740000007092021E-3</v>
      </c>
      <c r="J67">
        <f t="shared" si="11"/>
        <v>7.3740000007092021E-3</v>
      </c>
      <c r="Q67" s="2">
        <f t="shared" si="10"/>
        <v>30181.955999999998</v>
      </c>
      <c r="R67">
        <f t="shared" si="5"/>
        <v>7.3740000007092021E-3</v>
      </c>
      <c r="AA67" t="s">
        <v>29</v>
      </c>
      <c r="AF67" t="s">
        <v>28</v>
      </c>
    </row>
    <row r="68" spans="1:32">
      <c r="A68" s="16" t="s">
        <v>57</v>
      </c>
      <c r="B68" s="19"/>
      <c r="C68" s="17">
        <v>45233.432999999997</v>
      </c>
      <c r="D68" s="17"/>
      <c r="E68" s="16">
        <f t="shared" si="7"/>
        <v>1507.0005292553017</v>
      </c>
      <c r="F68" s="16">
        <f t="shared" si="8"/>
        <v>1507</v>
      </c>
      <c r="G68">
        <f t="shared" si="9"/>
        <v>2.1819999965373427E-3</v>
      </c>
      <c r="N68">
        <f>G68</f>
        <v>2.1819999965373427E-3</v>
      </c>
      <c r="Q68" s="2">
        <f t="shared" si="10"/>
        <v>30214.932999999997</v>
      </c>
      <c r="R68">
        <f t="shared" si="5"/>
        <v>2.1819999965373427E-3</v>
      </c>
      <c r="AA68" t="s">
        <v>56</v>
      </c>
      <c r="AF68" t="s">
        <v>28</v>
      </c>
    </row>
    <row r="69" spans="1:32">
      <c r="A69" s="16" t="s">
        <v>55</v>
      </c>
      <c r="B69" s="19"/>
      <c r="C69" s="17">
        <v>45233.434999999998</v>
      </c>
      <c r="D69" s="17"/>
      <c r="E69" s="16">
        <f t="shared" si="7"/>
        <v>1507.0010143655697</v>
      </c>
      <c r="F69" s="16">
        <f t="shared" si="8"/>
        <v>1507</v>
      </c>
      <c r="G69">
        <f t="shared" si="9"/>
        <v>4.1819999969447963E-3</v>
      </c>
      <c r="J69">
        <f>G69</f>
        <v>4.1819999969447963E-3</v>
      </c>
      <c r="Q69" s="2">
        <f t="shared" si="10"/>
        <v>30214.934999999998</v>
      </c>
      <c r="R69">
        <f t="shared" si="5"/>
        <v>4.1819999969447963E-3</v>
      </c>
      <c r="AA69" t="s">
        <v>29</v>
      </c>
      <c r="AF69" t="s">
        <v>28</v>
      </c>
    </row>
    <row r="70" spans="1:32">
      <c r="A70" s="16" t="s">
        <v>58</v>
      </c>
      <c r="B70" s="19"/>
      <c r="C70" s="17">
        <v>45295.252999999997</v>
      </c>
      <c r="D70" s="17"/>
      <c r="E70" s="16">
        <f t="shared" si="7"/>
        <v>1521.9952876388559</v>
      </c>
      <c r="F70" s="16">
        <f t="shared" si="8"/>
        <v>1522</v>
      </c>
      <c r="G70">
        <f t="shared" si="9"/>
        <v>-1.9427999999606982E-2</v>
      </c>
      <c r="I70">
        <f>G70</f>
        <v>-1.9427999999606982E-2</v>
      </c>
      <c r="Q70" s="2">
        <f t="shared" si="10"/>
        <v>30276.752999999997</v>
      </c>
      <c r="R70">
        <f t="shared" si="5"/>
        <v>-1.9427999999606982E-2</v>
      </c>
      <c r="AA70" t="s">
        <v>29</v>
      </c>
      <c r="AB70">
        <v>6</v>
      </c>
      <c r="AD70" t="s">
        <v>40</v>
      </c>
      <c r="AF70" t="s">
        <v>35</v>
      </c>
    </row>
    <row r="71" spans="1:32">
      <c r="A71" s="16" t="s">
        <v>59</v>
      </c>
      <c r="B71" s="19"/>
      <c r="C71" s="17">
        <v>45365.338000000003</v>
      </c>
      <c r="D71" s="17"/>
      <c r="E71" s="16">
        <f t="shared" si="7"/>
        <v>1538.9947642048783</v>
      </c>
      <c r="F71" s="16">
        <f t="shared" si="8"/>
        <v>1539</v>
      </c>
      <c r="G71">
        <f t="shared" si="9"/>
        <v>-2.1585999995295424E-2</v>
      </c>
      <c r="N71">
        <f>G71</f>
        <v>-2.1585999995295424E-2</v>
      </c>
      <c r="Q71" s="2">
        <f t="shared" si="10"/>
        <v>30346.838000000003</v>
      </c>
      <c r="R71">
        <f t="shared" si="5"/>
        <v>-2.1585999995295424E-2</v>
      </c>
      <c r="AA71" t="s">
        <v>29</v>
      </c>
      <c r="AF71" t="s">
        <v>28</v>
      </c>
    </row>
    <row r="72" spans="1:32">
      <c r="A72" s="16" t="s">
        <v>60</v>
      </c>
      <c r="B72" s="19"/>
      <c r="C72" s="17">
        <v>45604.464</v>
      </c>
      <c r="D72" s="17"/>
      <c r="E72" s="16">
        <f t="shared" si="7"/>
        <v>1596.996003176502</v>
      </c>
      <c r="F72" s="16">
        <f t="shared" si="8"/>
        <v>1597</v>
      </c>
      <c r="G72">
        <f t="shared" si="9"/>
        <v>-1.6477999997732695E-2</v>
      </c>
      <c r="I72">
        <f t="shared" ref="I72:I78" si="12">G72</f>
        <v>-1.6477999997732695E-2</v>
      </c>
      <c r="Q72" s="2">
        <f t="shared" si="10"/>
        <v>30585.964</v>
      </c>
      <c r="R72">
        <f t="shared" si="5"/>
        <v>-1.6477999997732695E-2</v>
      </c>
      <c r="AA72" t="s">
        <v>29</v>
      </c>
      <c r="AB72">
        <v>7</v>
      </c>
      <c r="AD72" t="s">
        <v>40</v>
      </c>
      <c r="AF72" t="s">
        <v>35</v>
      </c>
    </row>
    <row r="73" spans="1:32">
      <c r="A73" s="16" t="s">
        <v>61</v>
      </c>
      <c r="B73" s="19"/>
      <c r="C73" s="17">
        <v>45670.413999999997</v>
      </c>
      <c r="D73" s="17"/>
      <c r="E73" s="16">
        <f t="shared" si="7"/>
        <v>1612.9925142634538</v>
      </c>
      <c r="F73" s="16">
        <f t="shared" si="8"/>
        <v>1613</v>
      </c>
      <c r="G73">
        <f t="shared" si="9"/>
        <v>-3.0862000006891321E-2</v>
      </c>
      <c r="I73">
        <f t="shared" si="12"/>
        <v>-3.0862000006891321E-2</v>
      </c>
      <c r="Q73" s="2">
        <f t="shared" si="10"/>
        <v>30651.913999999997</v>
      </c>
      <c r="R73">
        <f t="shared" si="5"/>
        <v>-3.0862000006891321E-2</v>
      </c>
      <c r="AA73" t="s">
        <v>29</v>
      </c>
      <c r="AB73">
        <v>9</v>
      </c>
      <c r="AD73" t="s">
        <v>40</v>
      </c>
      <c r="AF73" t="s">
        <v>35</v>
      </c>
    </row>
    <row r="74" spans="1:32">
      <c r="A74" s="16" t="s">
        <v>63</v>
      </c>
      <c r="B74" s="19"/>
      <c r="C74" s="17">
        <v>46404.288999999997</v>
      </c>
      <c r="D74" s="17"/>
      <c r="E74" s="16">
        <f t="shared" si="7"/>
        <v>1790.9976632238383</v>
      </c>
      <c r="F74" s="16">
        <f t="shared" si="8"/>
        <v>1791</v>
      </c>
      <c r="G74">
        <f t="shared" si="9"/>
        <v>-9.6340000018244609E-3</v>
      </c>
      <c r="I74">
        <f t="shared" si="12"/>
        <v>-9.6340000018244609E-3</v>
      </c>
      <c r="Q74" s="2">
        <f t="shared" si="10"/>
        <v>31385.788999999997</v>
      </c>
      <c r="R74">
        <f t="shared" si="5"/>
        <v>-9.6340000018244609E-3</v>
      </c>
      <c r="AA74" t="s">
        <v>29</v>
      </c>
      <c r="AB74">
        <v>6</v>
      </c>
      <c r="AD74" t="s">
        <v>62</v>
      </c>
      <c r="AF74" t="s">
        <v>35</v>
      </c>
    </row>
    <row r="75" spans="1:32">
      <c r="A75" s="16" t="s">
        <v>64</v>
      </c>
      <c r="B75" s="19"/>
      <c r="C75" s="17">
        <v>46614.574000000001</v>
      </c>
      <c r="D75" s="17"/>
      <c r="E75" s="16">
        <f t="shared" si="7"/>
        <v>1842.0033695759216</v>
      </c>
      <c r="F75" s="16">
        <f t="shared" si="8"/>
        <v>1842</v>
      </c>
      <c r="G75">
        <f t="shared" si="9"/>
        <v>1.3892000002670102E-2</v>
      </c>
      <c r="I75">
        <f t="shared" si="12"/>
        <v>1.3892000002670102E-2</v>
      </c>
      <c r="Q75" s="2">
        <f t="shared" si="10"/>
        <v>31596.074000000001</v>
      </c>
      <c r="R75">
        <f t="shared" si="5"/>
        <v>1.3892000002670102E-2</v>
      </c>
      <c r="AA75" t="s">
        <v>29</v>
      </c>
      <c r="AB75">
        <v>7</v>
      </c>
      <c r="AD75" t="s">
        <v>40</v>
      </c>
      <c r="AF75" t="s">
        <v>35</v>
      </c>
    </row>
    <row r="76" spans="1:32">
      <c r="A76" s="16" t="s">
        <v>65</v>
      </c>
      <c r="B76" s="19"/>
      <c r="C76" s="17">
        <v>46742.336000000003</v>
      </c>
      <c r="D76" s="17"/>
      <c r="E76" s="16">
        <f t="shared" si="7"/>
        <v>1872.9926986053572</v>
      </c>
      <c r="F76" s="16">
        <f t="shared" si="8"/>
        <v>1873</v>
      </c>
      <c r="G76">
        <f t="shared" si="9"/>
        <v>-3.0101999996986706E-2</v>
      </c>
      <c r="I76">
        <f t="shared" si="12"/>
        <v>-3.0101999996986706E-2</v>
      </c>
      <c r="Q76" s="2">
        <f t="shared" si="10"/>
        <v>31723.836000000003</v>
      </c>
      <c r="R76">
        <f t="shared" si="5"/>
        <v>-3.0101999996986706E-2</v>
      </c>
      <c r="AA76" t="s">
        <v>29</v>
      </c>
      <c r="AB76">
        <v>8</v>
      </c>
      <c r="AD76" t="s">
        <v>33</v>
      </c>
      <c r="AF76" t="s">
        <v>35</v>
      </c>
    </row>
    <row r="77" spans="1:32">
      <c r="A77" s="16" t="s">
        <v>65</v>
      </c>
      <c r="B77" s="19"/>
      <c r="C77" s="17">
        <v>46742.347000000002</v>
      </c>
      <c r="D77" s="17"/>
      <c r="E77" s="16">
        <f t="shared" si="7"/>
        <v>1872.9953667118307</v>
      </c>
      <c r="F77" s="16">
        <f t="shared" si="8"/>
        <v>1873</v>
      </c>
      <c r="G77">
        <f t="shared" si="9"/>
        <v>-1.910199999838369E-2</v>
      </c>
      <c r="I77">
        <f t="shared" si="12"/>
        <v>-1.910199999838369E-2</v>
      </c>
      <c r="Q77" s="2">
        <f t="shared" si="10"/>
        <v>31723.847000000002</v>
      </c>
      <c r="R77">
        <f t="shared" si="5"/>
        <v>-1.910199999838369E-2</v>
      </c>
      <c r="AA77" t="s">
        <v>29</v>
      </c>
      <c r="AB77">
        <v>6</v>
      </c>
      <c r="AD77" t="s">
        <v>40</v>
      </c>
      <c r="AF77" t="s">
        <v>35</v>
      </c>
    </row>
    <row r="78" spans="1:32">
      <c r="A78" s="16" t="s">
        <v>66</v>
      </c>
      <c r="B78" s="19"/>
      <c r="C78" s="17">
        <v>46981.461000000003</v>
      </c>
      <c r="D78" s="17"/>
      <c r="E78" s="16">
        <f t="shared" si="7"/>
        <v>1930.9936950218475</v>
      </c>
      <c r="F78" s="16">
        <f t="shared" si="8"/>
        <v>1931</v>
      </c>
      <c r="G78">
        <f t="shared" si="9"/>
        <v>-2.5993999995989725E-2</v>
      </c>
      <c r="I78">
        <f t="shared" si="12"/>
        <v>-2.5993999995989725E-2</v>
      </c>
      <c r="Q78" s="2">
        <f t="shared" si="10"/>
        <v>31962.961000000003</v>
      </c>
      <c r="R78">
        <f t="shared" si="5"/>
        <v>-2.5993999995989725E-2</v>
      </c>
      <c r="AA78" t="s">
        <v>29</v>
      </c>
      <c r="AB78">
        <v>7</v>
      </c>
      <c r="AD78" t="s">
        <v>40</v>
      </c>
      <c r="AF78" t="s">
        <v>35</v>
      </c>
    </row>
    <row r="79" spans="1:32">
      <c r="A79" s="16" t="s">
        <v>67</v>
      </c>
      <c r="B79" s="19"/>
      <c r="C79" s="17">
        <v>47014.446000000004</v>
      </c>
      <c r="D79" s="17"/>
      <c r="E79" s="16">
        <f t="shared" si="7"/>
        <v>1938.9943761166639</v>
      </c>
      <c r="F79" s="16">
        <f t="shared" si="8"/>
        <v>1939</v>
      </c>
      <c r="G79">
        <f t="shared" si="9"/>
        <v>-2.318599999853177E-2</v>
      </c>
      <c r="N79">
        <f>G79</f>
        <v>-2.318599999853177E-2</v>
      </c>
      <c r="Q79" s="2">
        <f t="shared" si="10"/>
        <v>31995.946000000004</v>
      </c>
      <c r="R79">
        <f t="shared" ref="R79:R110" si="13">G79</f>
        <v>-2.318599999853177E-2</v>
      </c>
      <c r="AA79" t="s">
        <v>29</v>
      </c>
      <c r="AF79" t="s">
        <v>28</v>
      </c>
    </row>
    <row r="80" spans="1:32">
      <c r="A80" s="16" t="s">
        <v>68</v>
      </c>
      <c r="B80" s="19"/>
      <c r="C80" s="17">
        <v>47076.315000000002</v>
      </c>
      <c r="D80" s="17"/>
      <c r="E80" s="16">
        <f t="shared" si="7"/>
        <v>1954.0010197017839</v>
      </c>
      <c r="F80" s="16">
        <f t="shared" si="8"/>
        <v>1954</v>
      </c>
      <c r="G80">
        <f t="shared" si="9"/>
        <v>4.2040000043925829E-3</v>
      </c>
      <c r="I80">
        <f t="shared" ref="I80:I87" si="14">G80</f>
        <v>4.2040000043925829E-3</v>
      </c>
      <c r="Q80" s="2">
        <f t="shared" si="10"/>
        <v>32057.815000000002</v>
      </c>
      <c r="R80">
        <f t="shared" si="13"/>
        <v>4.2040000043925829E-3</v>
      </c>
      <c r="AA80" t="s">
        <v>29</v>
      </c>
      <c r="AB80">
        <v>6</v>
      </c>
      <c r="AD80" t="s">
        <v>40</v>
      </c>
      <c r="AF80" t="s">
        <v>35</v>
      </c>
    </row>
    <row r="81" spans="1:32">
      <c r="A81" s="16" t="s">
        <v>69</v>
      </c>
      <c r="B81" s="19"/>
      <c r="C81" s="17">
        <v>47385.476000000002</v>
      </c>
      <c r="D81" s="17"/>
      <c r="E81" s="16">
        <f t="shared" si="7"/>
        <v>2028.9896074827295</v>
      </c>
      <c r="F81" s="16">
        <f t="shared" si="8"/>
        <v>2029</v>
      </c>
      <c r="G81">
        <f t="shared" si="9"/>
        <v>-4.2845999996643513E-2</v>
      </c>
      <c r="I81">
        <f t="shared" si="14"/>
        <v>-4.2845999996643513E-2</v>
      </c>
      <c r="Q81" s="2">
        <f t="shared" si="10"/>
        <v>32366.976000000002</v>
      </c>
      <c r="R81">
        <f t="shared" si="13"/>
        <v>-4.2845999996643513E-2</v>
      </c>
      <c r="AA81" t="s">
        <v>29</v>
      </c>
      <c r="AB81">
        <v>10</v>
      </c>
      <c r="AD81" t="s">
        <v>40</v>
      </c>
      <c r="AF81" t="s">
        <v>35</v>
      </c>
    </row>
    <row r="82" spans="1:32">
      <c r="A82" s="16" t="s">
        <v>70</v>
      </c>
      <c r="B82" s="19"/>
      <c r="C82" s="17">
        <v>47480.283000000003</v>
      </c>
      <c r="D82" s="17"/>
      <c r="E82" s="16">
        <f t="shared" si="7"/>
        <v>2051.9855320713682</v>
      </c>
      <c r="F82" s="16">
        <f t="shared" si="8"/>
        <v>2052</v>
      </c>
      <c r="G82">
        <f t="shared" si="9"/>
        <v>-5.9647999994922429E-2</v>
      </c>
      <c r="I82">
        <f t="shared" si="14"/>
        <v>-5.9647999994922429E-2</v>
      </c>
      <c r="Q82" s="2">
        <f t="shared" si="10"/>
        <v>32461.783000000003</v>
      </c>
      <c r="R82">
        <f t="shared" si="13"/>
        <v>-5.9647999994922429E-2</v>
      </c>
      <c r="AA82" t="s">
        <v>29</v>
      </c>
      <c r="AB82">
        <v>7</v>
      </c>
      <c r="AD82" t="s">
        <v>40</v>
      </c>
      <c r="AF82" t="s">
        <v>35</v>
      </c>
    </row>
    <row r="83" spans="1:32">
      <c r="A83" s="16" t="s">
        <v>71</v>
      </c>
      <c r="B83" s="19"/>
      <c r="C83" s="17">
        <v>48123.470999999998</v>
      </c>
      <c r="D83" s="17"/>
      <c r="E83" s="16">
        <f t="shared" si="7"/>
        <v>2207.9940835951711</v>
      </c>
      <c r="F83" s="16">
        <f t="shared" si="8"/>
        <v>2208</v>
      </c>
      <c r="G83">
        <f t="shared" si="9"/>
        <v>-2.4391999999352265E-2</v>
      </c>
      <c r="I83">
        <f t="shared" si="14"/>
        <v>-2.4391999999352265E-2</v>
      </c>
      <c r="Q83" s="2">
        <f t="shared" si="10"/>
        <v>33104.970999999998</v>
      </c>
      <c r="R83">
        <f t="shared" si="13"/>
        <v>-2.4391999999352265E-2</v>
      </c>
      <c r="AA83" t="s">
        <v>29</v>
      </c>
      <c r="AB83">
        <v>12</v>
      </c>
      <c r="AD83" t="s">
        <v>33</v>
      </c>
      <c r="AF83" t="s">
        <v>35</v>
      </c>
    </row>
    <row r="84" spans="1:32">
      <c r="A84" s="16" t="s">
        <v>71</v>
      </c>
      <c r="B84" s="19"/>
      <c r="C84" s="17">
        <v>48189.413999999997</v>
      </c>
      <c r="D84" s="17"/>
      <c r="E84" s="16">
        <f t="shared" si="7"/>
        <v>2223.9888967961856</v>
      </c>
      <c r="F84" s="16">
        <f t="shared" si="8"/>
        <v>2224</v>
      </c>
      <c r="G84">
        <f t="shared" si="9"/>
        <v>-4.5776000006299E-2</v>
      </c>
      <c r="I84">
        <f t="shared" si="14"/>
        <v>-4.5776000006299E-2</v>
      </c>
      <c r="Q84" s="2">
        <f t="shared" si="10"/>
        <v>33170.913999999997</v>
      </c>
      <c r="R84">
        <f t="shared" si="13"/>
        <v>-4.5776000006299E-2</v>
      </c>
      <c r="AA84" t="s">
        <v>29</v>
      </c>
      <c r="AB84">
        <v>6</v>
      </c>
      <c r="AD84" t="s">
        <v>40</v>
      </c>
      <c r="AF84" t="s">
        <v>35</v>
      </c>
    </row>
    <row r="85" spans="1:32">
      <c r="A85" s="16" t="s">
        <v>71</v>
      </c>
      <c r="B85" s="19"/>
      <c r="C85" s="17">
        <v>48189.434999999998</v>
      </c>
      <c r="D85" s="17"/>
      <c r="E85" s="16">
        <f t="shared" ref="E85:E110" si="15">+(C85-C$7)/C$8</f>
        <v>2223.9939904539997</v>
      </c>
      <c r="F85" s="16">
        <f t="shared" ref="F85:F110" si="16">ROUND(2*E85,0)/2</f>
        <v>2224</v>
      </c>
      <c r="G85">
        <f t="shared" ref="G85:G110" si="17">+C85-(C$7+F85*C$8)</f>
        <v>-2.4776000005658716E-2</v>
      </c>
      <c r="I85">
        <f t="shared" si="14"/>
        <v>-2.4776000005658716E-2</v>
      </c>
      <c r="Q85" s="2">
        <f t="shared" ref="Q85:Q110" si="18">+C85-15018.5</f>
        <v>33170.934999999998</v>
      </c>
      <c r="R85">
        <f t="shared" si="13"/>
        <v>-2.4776000005658716E-2</v>
      </c>
      <c r="AA85" t="s">
        <v>29</v>
      </c>
      <c r="AB85">
        <v>13</v>
      </c>
      <c r="AD85" t="s">
        <v>33</v>
      </c>
      <c r="AF85" t="s">
        <v>35</v>
      </c>
    </row>
    <row r="86" spans="1:32">
      <c r="A86" s="16" t="s">
        <v>72</v>
      </c>
      <c r="B86" s="19"/>
      <c r="C86" s="17">
        <v>48255.406999999999</v>
      </c>
      <c r="D86" s="17">
        <v>0.02</v>
      </c>
      <c r="E86" s="16">
        <f t="shared" si="15"/>
        <v>2239.9958377539006</v>
      </c>
      <c r="F86" s="16">
        <f t="shared" si="16"/>
        <v>2240</v>
      </c>
      <c r="G86">
        <f t="shared" si="17"/>
        <v>-1.7160000003059395E-2</v>
      </c>
      <c r="I86">
        <f t="shared" si="14"/>
        <v>-1.7160000003059395E-2</v>
      </c>
      <c r="Q86" s="2">
        <f t="shared" si="18"/>
        <v>33236.906999999999</v>
      </c>
      <c r="R86">
        <f t="shared" si="13"/>
        <v>-1.7160000003059395E-2</v>
      </c>
      <c r="AA86" t="s">
        <v>29</v>
      </c>
      <c r="AB86">
        <v>7</v>
      </c>
      <c r="AD86" t="s">
        <v>40</v>
      </c>
      <c r="AF86" t="s">
        <v>35</v>
      </c>
    </row>
    <row r="87" spans="1:32">
      <c r="A87" s="16" t="s">
        <v>73</v>
      </c>
      <c r="B87" s="19"/>
      <c r="C87" s="17">
        <v>48490.411999999997</v>
      </c>
      <c r="D87" s="17">
        <v>6.0000000000000001E-3</v>
      </c>
      <c r="E87" s="16">
        <f t="shared" si="15"/>
        <v>2296.9975070183318</v>
      </c>
      <c r="F87" s="16">
        <f t="shared" si="16"/>
        <v>2297</v>
      </c>
      <c r="G87">
        <f t="shared" si="17"/>
        <v>-1.0278000001562759E-2</v>
      </c>
      <c r="I87">
        <f t="shared" si="14"/>
        <v>-1.0278000001562759E-2</v>
      </c>
      <c r="Q87" s="2">
        <f t="shared" si="18"/>
        <v>33471.911999999997</v>
      </c>
      <c r="R87">
        <f t="shared" si="13"/>
        <v>-1.0278000001562759E-2</v>
      </c>
      <c r="AA87" t="s">
        <v>29</v>
      </c>
      <c r="AB87">
        <v>11</v>
      </c>
      <c r="AD87" t="s">
        <v>33</v>
      </c>
      <c r="AF87" t="s">
        <v>35</v>
      </c>
    </row>
    <row r="88" spans="1:32">
      <c r="A88" s="11" t="s">
        <v>74</v>
      </c>
      <c r="B88" s="19"/>
      <c r="C88" s="17">
        <v>49599.417999999998</v>
      </c>
      <c r="D88" s="17"/>
      <c r="E88" s="16">
        <f t="shared" si="15"/>
        <v>2565.992605949295</v>
      </c>
      <c r="F88" s="16">
        <f t="shared" si="16"/>
        <v>2566</v>
      </c>
      <c r="G88">
        <f t="shared" si="17"/>
        <v>-3.0484000002616085E-2</v>
      </c>
      <c r="J88">
        <f>G88</f>
        <v>-3.0484000002616085E-2</v>
      </c>
      <c r="Q88" s="2">
        <f t="shared" si="18"/>
        <v>34580.917999999998</v>
      </c>
      <c r="R88">
        <f t="shared" si="13"/>
        <v>-3.0484000002616085E-2</v>
      </c>
      <c r="AA88" t="s">
        <v>29</v>
      </c>
      <c r="AF88" t="s">
        <v>28</v>
      </c>
    </row>
    <row r="89" spans="1:32">
      <c r="A89" s="11" t="s">
        <v>74</v>
      </c>
      <c r="B89" s="19"/>
      <c r="C89" s="17">
        <v>49599.419000000002</v>
      </c>
      <c r="D89" s="17"/>
      <c r="E89" s="16">
        <f t="shared" si="15"/>
        <v>2565.9928485044297</v>
      </c>
      <c r="F89" s="16">
        <f t="shared" si="16"/>
        <v>2566</v>
      </c>
      <c r="G89">
        <f t="shared" si="17"/>
        <v>-2.9483999998774379E-2</v>
      </c>
      <c r="J89">
        <f>G89</f>
        <v>-2.9483999998774379E-2</v>
      </c>
      <c r="Q89" s="2">
        <f t="shared" si="18"/>
        <v>34580.919000000002</v>
      </c>
      <c r="R89">
        <f t="shared" si="13"/>
        <v>-2.9483999998774379E-2</v>
      </c>
      <c r="AA89" t="s">
        <v>29</v>
      </c>
      <c r="AF89" t="s">
        <v>28</v>
      </c>
    </row>
    <row r="90" spans="1:32">
      <c r="A90" s="11" t="s">
        <v>74</v>
      </c>
      <c r="B90" s="19"/>
      <c r="C90" s="17">
        <v>49599.432999999997</v>
      </c>
      <c r="D90" s="17"/>
      <c r="E90" s="16">
        <f t="shared" si="15"/>
        <v>2565.9962442763044</v>
      </c>
      <c r="F90" s="16">
        <f t="shared" si="16"/>
        <v>2566</v>
      </c>
      <c r="G90">
        <f t="shared" si="17"/>
        <v>-1.5484000003198162E-2</v>
      </c>
      <c r="J90">
        <f>G90</f>
        <v>-1.5484000003198162E-2</v>
      </c>
      <c r="Q90" s="2">
        <f t="shared" si="18"/>
        <v>34580.932999999997</v>
      </c>
      <c r="R90">
        <f t="shared" si="13"/>
        <v>-1.5484000003198162E-2</v>
      </c>
      <c r="AA90" t="s">
        <v>29</v>
      </c>
      <c r="AF90" t="s">
        <v>28</v>
      </c>
    </row>
    <row r="91" spans="1:32">
      <c r="A91" s="11" t="s">
        <v>74</v>
      </c>
      <c r="B91" s="19"/>
      <c r="C91" s="17">
        <v>49599.434999999998</v>
      </c>
      <c r="D91" s="17"/>
      <c r="E91" s="16">
        <f t="shared" si="15"/>
        <v>2565.9967293865725</v>
      </c>
      <c r="F91" s="16">
        <f t="shared" si="16"/>
        <v>2566</v>
      </c>
      <c r="G91">
        <f t="shared" si="17"/>
        <v>-1.3484000002790708E-2</v>
      </c>
      <c r="J91">
        <f>G91</f>
        <v>-1.3484000002790708E-2</v>
      </c>
      <c r="Q91" s="2">
        <f t="shared" si="18"/>
        <v>34580.934999999998</v>
      </c>
      <c r="R91">
        <f t="shared" si="13"/>
        <v>-1.3484000002790708E-2</v>
      </c>
      <c r="AA91" t="s">
        <v>29</v>
      </c>
      <c r="AF91" t="s">
        <v>28</v>
      </c>
    </row>
    <row r="92" spans="1:32">
      <c r="A92" s="18" t="s">
        <v>92</v>
      </c>
      <c r="B92" s="19"/>
      <c r="C92" s="17">
        <v>49632.41</v>
      </c>
      <c r="D92" s="20" t="s">
        <v>93</v>
      </c>
      <c r="E92" s="16">
        <f t="shared" si="15"/>
        <v>2573.9949849300506</v>
      </c>
      <c r="F92" s="16">
        <f t="shared" si="16"/>
        <v>2574</v>
      </c>
      <c r="G92">
        <f t="shared" si="17"/>
        <v>-2.0676000000094064E-2</v>
      </c>
      <c r="L92">
        <f>G92</f>
        <v>-2.0676000000094064E-2</v>
      </c>
      <c r="Q92" s="2">
        <f t="shared" si="18"/>
        <v>34613.910000000003</v>
      </c>
      <c r="R92">
        <f t="shared" si="13"/>
        <v>-2.0676000000094064E-2</v>
      </c>
    </row>
    <row r="93" spans="1:32">
      <c r="A93" s="11" t="s">
        <v>74</v>
      </c>
      <c r="B93" s="19"/>
      <c r="C93" s="17">
        <v>49661.267</v>
      </c>
      <c r="D93" s="17"/>
      <c r="E93" s="16">
        <f t="shared" si="15"/>
        <v>2580.9943984317356</v>
      </c>
      <c r="F93" s="16">
        <f t="shared" si="16"/>
        <v>2581</v>
      </c>
      <c r="G93">
        <f t="shared" si="17"/>
        <v>-2.3093999996490311E-2</v>
      </c>
      <c r="J93">
        <f>G93</f>
        <v>-2.3093999996490311E-2</v>
      </c>
      <c r="Q93" s="2">
        <f t="shared" si="18"/>
        <v>34642.767</v>
      </c>
      <c r="R93">
        <f t="shared" si="13"/>
        <v>-2.3093999996490311E-2</v>
      </c>
      <c r="AA93" t="s">
        <v>29</v>
      </c>
      <c r="AF93" t="s">
        <v>28</v>
      </c>
    </row>
    <row r="94" spans="1:32">
      <c r="A94" s="11" t="s">
        <v>74</v>
      </c>
      <c r="B94" s="19"/>
      <c r="C94" s="17">
        <v>49661.271000000001</v>
      </c>
      <c r="D94" s="17"/>
      <c r="E94" s="16">
        <f t="shared" si="15"/>
        <v>2580.9953686522717</v>
      </c>
      <c r="F94" s="16">
        <f t="shared" si="16"/>
        <v>2581</v>
      </c>
      <c r="G94">
        <f t="shared" si="17"/>
        <v>-1.9093999995675404E-2</v>
      </c>
      <c r="J94">
        <f>G94</f>
        <v>-1.9093999995675404E-2</v>
      </c>
      <c r="Q94" s="2">
        <f t="shared" si="18"/>
        <v>34642.771000000001</v>
      </c>
      <c r="R94">
        <f t="shared" si="13"/>
        <v>-1.9093999995675404E-2</v>
      </c>
      <c r="AA94" t="s">
        <v>29</v>
      </c>
      <c r="AF94" t="s">
        <v>28</v>
      </c>
    </row>
    <row r="95" spans="1:32">
      <c r="A95" s="16" t="s">
        <v>75</v>
      </c>
      <c r="B95" s="19"/>
      <c r="C95" s="17">
        <v>50370.396999999997</v>
      </c>
      <c r="D95" s="17">
        <v>8.9999999999999993E-3</v>
      </c>
      <c r="E95" s="16">
        <f t="shared" si="15"/>
        <v>2752.9975206014196</v>
      </c>
      <c r="F95" s="16">
        <f t="shared" si="16"/>
        <v>2753</v>
      </c>
      <c r="G95">
        <f t="shared" si="17"/>
        <v>-1.022200000443263E-2</v>
      </c>
      <c r="I95">
        <f>G95</f>
        <v>-1.022200000443263E-2</v>
      </c>
      <c r="Q95" s="2">
        <f t="shared" si="18"/>
        <v>35351.896999999997</v>
      </c>
      <c r="R95">
        <f t="shared" si="13"/>
        <v>-1.022200000443263E-2</v>
      </c>
      <c r="AA95" t="s">
        <v>29</v>
      </c>
      <c r="AB95">
        <v>10</v>
      </c>
      <c r="AD95" t="s">
        <v>40</v>
      </c>
      <c r="AF95" t="s">
        <v>35</v>
      </c>
    </row>
    <row r="96" spans="1:32">
      <c r="A96" s="48" t="s">
        <v>120</v>
      </c>
      <c r="B96" s="67"/>
      <c r="C96" s="49">
        <v>51747.379000000001</v>
      </c>
      <c r="D96" s="48" t="s">
        <v>93</v>
      </c>
      <c r="E96" s="16">
        <f t="shared" si="15"/>
        <v>3086.9915741197556</v>
      </c>
      <c r="F96" s="16">
        <f t="shared" si="16"/>
        <v>3087</v>
      </c>
      <c r="G96">
        <f t="shared" si="17"/>
        <v>-3.4738000002107583E-2</v>
      </c>
      <c r="I96">
        <f>G96</f>
        <v>-3.4738000002107583E-2</v>
      </c>
      <c r="O96">
        <f t="shared" ref="O96:O110" ca="1" si="19">+C$11+C$12*F96</f>
        <v>3.6079300969802108E-3</v>
      </c>
      <c r="Q96" s="2">
        <f t="shared" si="18"/>
        <v>36728.879000000001</v>
      </c>
      <c r="R96">
        <f t="shared" si="13"/>
        <v>-3.4738000002107583E-2</v>
      </c>
    </row>
    <row r="97" spans="1:18">
      <c r="A97" s="48" t="s">
        <v>121</v>
      </c>
      <c r="B97" s="67"/>
      <c r="C97" s="49">
        <v>52217.385000000002</v>
      </c>
      <c r="D97" s="48" t="s">
        <v>93</v>
      </c>
      <c r="E97" s="16">
        <f t="shared" si="15"/>
        <v>3200.9939424280842</v>
      </c>
      <c r="F97" s="16">
        <f t="shared" si="16"/>
        <v>3201</v>
      </c>
      <c r="G97">
        <f t="shared" si="17"/>
        <v>-2.4973999999929219E-2</v>
      </c>
      <c r="I97">
        <f>G97</f>
        <v>-2.4973999999929219E-2</v>
      </c>
      <c r="O97">
        <f t="shared" ca="1" si="19"/>
        <v>-1.1988939626635109E-3</v>
      </c>
      <c r="Q97" s="2">
        <f t="shared" si="18"/>
        <v>37198.885000000002</v>
      </c>
      <c r="R97">
        <f t="shared" si="13"/>
        <v>-2.4973999999929219E-2</v>
      </c>
    </row>
    <row r="98" spans="1:18">
      <c r="A98" s="18" t="s">
        <v>90</v>
      </c>
      <c r="B98" s="68"/>
      <c r="C98" s="17">
        <v>52910.009999999776</v>
      </c>
      <c r="D98" s="17"/>
      <c r="E98" s="16">
        <f t="shared" si="15"/>
        <v>3368.9936921111312</v>
      </c>
      <c r="F98" s="16">
        <f t="shared" si="16"/>
        <v>3369</v>
      </c>
      <c r="G98">
        <f t="shared" si="17"/>
        <v>-2.600600022560684E-2</v>
      </c>
      <c r="L98">
        <f>G98</f>
        <v>-2.600600022560684E-2</v>
      </c>
      <c r="O98">
        <f t="shared" ca="1" si="19"/>
        <v>-8.2826346821384955E-3</v>
      </c>
      <c r="Q98" s="2">
        <f t="shared" si="18"/>
        <v>37891.509999999776</v>
      </c>
      <c r="R98">
        <f t="shared" si="13"/>
        <v>-2.600600022560684E-2</v>
      </c>
    </row>
    <row r="99" spans="1:18">
      <c r="A99" s="10" t="s">
        <v>98</v>
      </c>
      <c r="B99" s="21" t="s">
        <v>81</v>
      </c>
      <c r="C99" s="10">
        <v>53293.436000000002</v>
      </c>
      <c r="D99" s="10" t="s">
        <v>93</v>
      </c>
      <c r="E99" s="16">
        <f t="shared" si="15"/>
        <v>3461.9956369182501</v>
      </c>
      <c r="F99" s="16">
        <f t="shared" si="16"/>
        <v>3462</v>
      </c>
      <c r="G99">
        <f t="shared" si="17"/>
        <v>-1.7987999999604654E-2</v>
      </c>
      <c r="L99">
        <f>G99</f>
        <v>-1.7987999999604654E-2</v>
      </c>
      <c r="O99">
        <f t="shared" ca="1" si="19"/>
        <v>-1.2203991151847865E-2</v>
      </c>
      <c r="Q99" s="2">
        <f t="shared" si="18"/>
        <v>38274.936000000002</v>
      </c>
      <c r="R99">
        <f t="shared" si="13"/>
        <v>-1.7987999999604654E-2</v>
      </c>
    </row>
    <row r="100" spans="1:18">
      <c r="A100" s="48" t="s">
        <v>122</v>
      </c>
      <c r="B100" s="67"/>
      <c r="C100" s="49">
        <v>53660.360999999997</v>
      </c>
      <c r="D100" s="48" t="s">
        <v>93</v>
      </c>
      <c r="E100" s="16">
        <f t="shared" si="15"/>
        <v>3550.9951794592662</v>
      </c>
      <c r="F100" s="16">
        <f t="shared" si="16"/>
        <v>3551</v>
      </c>
      <c r="G100">
        <f t="shared" si="17"/>
        <v>-1.9874000005074777E-2</v>
      </c>
      <c r="I100">
        <f>G100</f>
        <v>-1.9874000005074777E-2</v>
      </c>
      <c r="O100">
        <f t="shared" ca="1" si="19"/>
        <v>-1.5956687128236391E-2</v>
      </c>
      <c r="Q100" s="2">
        <f t="shared" si="18"/>
        <v>38641.860999999997</v>
      </c>
      <c r="R100">
        <f t="shared" si="13"/>
        <v>-1.9874000005074777E-2</v>
      </c>
    </row>
    <row r="101" spans="1:18">
      <c r="A101" s="22" t="s">
        <v>96</v>
      </c>
      <c r="B101" s="23" t="s">
        <v>81</v>
      </c>
      <c r="C101" s="24">
        <v>53693.355000000003</v>
      </c>
      <c r="D101" s="24">
        <v>0.01</v>
      </c>
      <c r="E101" s="16">
        <f t="shared" si="15"/>
        <v>3558.9980435502903</v>
      </c>
      <c r="F101" s="16">
        <f t="shared" si="16"/>
        <v>3559</v>
      </c>
      <c r="G101">
        <f t="shared" si="17"/>
        <v>-8.0659999948693439E-3</v>
      </c>
      <c r="L101">
        <f t="shared" ref="L101:L110" si="20">G101</f>
        <v>-8.0659999948693439E-3</v>
      </c>
      <c r="O101">
        <f t="shared" ca="1" si="19"/>
        <v>-1.629400811487805E-2</v>
      </c>
      <c r="Q101" s="2">
        <f t="shared" si="18"/>
        <v>38674.855000000003</v>
      </c>
      <c r="R101">
        <f t="shared" si="13"/>
        <v>-8.0659999948693439E-3</v>
      </c>
    </row>
    <row r="102" spans="1:18">
      <c r="A102" s="25" t="s">
        <v>94</v>
      </c>
      <c r="B102" s="26" t="s">
        <v>81</v>
      </c>
      <c r="C102" s="27">
        <v>54035.530480000001</v>
      </c>
      <c r="D102" s="27" t="s">
        <v>95</v>
      </c>
      <c r="E102" s="16">
        <f t="shared" si="15"/>
        <v>3641.9944629514016</v>
      </c>
      <c r="F102" s="16">
        <f t="shared" si="16"/>
        <v>3642</v>
      </c>
      <c r="G102">
        <f t="shared" si="17"/>
        <v>-2.2828000001027249E-2</v>
      </c>
      <c r="L102">
        <f t="shared" si="20"/>
        <v>-2.2828000001027249E-2</v>
      </c>
      <c r="O102">
        <f t="shared" ca="1" si="19"/>
        <v>-1.9793713351285325E-2</v>
      </c>
      <c r="Q102" s="2">
        <f t="shared" si="18"/>
        <v>39017.030480000001</v>
      </c>
      <c r="R102">
        <f t="shared" si="13"/>
        <v>-2.2828000001027249E-2</v>
      </c>
    </row>
    <row r="103" spans="1:18">
      <c r="A103" s="48" t="s">
        <v>123</v>
      </c>
      <c r="B103" s="67"/>
      <c r="C103" s="49">
        <v>54338.549099999997</v>
      </c>
      <c r="D103" s="48" t="s">
        <v>124</v>
      </c>
      <c r="E103" s="16">
        <f t="shared" si="15"/>
        <v>3715.4931849283994</v>
      </c>
      <c r="F103" s="16">
        <f t="shared" si="16"/>
        <v>3715.5</v>
      </c>
      <c r="G103">
        <f t="shared" si="17"/>
        <v>-2.8097000002162531E-2</v>
      </c>
      <c r="L103">
        <f t="shared" si="20"/>
        <v>-2.8097000002162531E-2</v>
      </c>
      <c r="O103">
        <f t="shared" ca="1" si="19"/>
        <v>-2.2892849916055641E-2</v>
      </c>
      <c r="Q103" s="2">
        <f t="shared" si="18"/>
        <v>39320.049099999997</v>
      </c>
      <c r="R103">
        <f t="shared" si="13"/>
        <v>-2.8097000002162531E-2</v>
      </c>
    </row>
    <row r="104" spans="1:18">
      <c r="A104" s="18" t="s">
        <v>101</v>
      </c>
      <c r="B104" s="19" t="s">
        <v>81</v>
      </c>
      <c r="C104" s="17">
        <v>54781.748899999999</v>
      </c>
      <c r="D104" s="17">
        <v>5.0000000000000001E-4</v>
      </c>
      <c r="E104" s="16">
        <f t="shared" si="15"/>
        <v>3822.9935718038387</v>
      </c>
      <c r="F104" s="16">
        <f t="shared" si="16"/>
        <v>3823</v>
      </c>
      <c r="G104">
        <f t="shared" si="17"/>
        <v>-2.6502000000618864E-2</v>
      </c>
      <c r="L104">
        <f t="shared" si="20"/>
        <v>-2.6502000000618864E-2</v>
      </c>
      <c r="O104">
        <f t="shared" ca="1" si="19"/>
        <v>-2.742560067405303E-2</v>
      </c>
      <c r="Q104" s="2">
        <f t="shared" si="18"/>
        <v>39763.248899999999</v>
      </c>
      <c r="R104">
        <f t="shared" si="13"/>
        <v>-2.6502000000618864E-2</v>
      </c>
    </row>
    <row r="105" spans="1:18">
      <c r="A105" s="18" t="s">
        <v>100</v>
      </c>
      <c r="B105" s="19"/>
      <c r="C105" s="17">
        <v>55115.690699999999</v>
      </c>
      <c r="D105" s="17">
        <v>1E-4</v>
      </c>
      <c r="E105" s="16">
        <f t="shared" si="15"/>
        <v>3903.9928698492809</v>
      </c>
      <c r="F105" s="16">
        <f t="shared" si="16"/>
        <v>3904</v>
      </c>
      <c r="G105">
        <f t="shared" si="17"/>
        <v>-2.9395999998087063E-2</v>
      </c>
      <c r="L105">
        <f t="shared" si="20"/>
        <v>-2.9395999998087063E-2</v>
      </c>
      <c r="O105">
        <f t="shared" ca="1" si="19"/>
        <v>-3.0840975663799897E-2</v>
      </c>
      <c r="Q105" s="2">
        <f t="shared" si="18"/>
        <v>40097.190699999999</v>
      </c>
      <c r="R105">
        <f t="shared" si="13"/>
        <v>-2.9395999998087063E-2</v>
      </c>
    </row>
    <row r="106" spans="1:18">
      <c r="A106" s="17" t="s">
        <v>99</v>
      </c>
      <c r="B106" s="19" t="s">
        <v>83</v>
      </c>
      <c r="C106" s="17">
        <v>55486.737800000003</v>
      </c>
      <c r="D106" s="17">
        <v>1E-4</v>
      </c>
      <c r="E106" s="16">
        <f t="shared" si="15"/>
        <v>3993.9922489081387</v>
      </c>
      <c r="F106" s="16">
        <f t="shared" si="16"/>
        <v>3994</v>
      </c>
      <c r="G106">
        <f t="shared" si="17"/>
        <v>-3.1955999991623685E-2</v>
      </c>
      <c r="L106">
        <f t="shared" si="20"/>
        <v>-3.1955999991623685E-2</v>
      </c>
      <c r="O106">
        <f t="shared" ca="1" si="19"/>
        <v>-3.4635836763518613E-2</v>
      </c>
      <c r="Q106" s="2">
        <f t="shared" si="18"/>
        <v>40468.237800000003</v>
      </c>
      <c r="R106">
        <f t="shared" si="13"/>
        <v>-3.1955999991623685E-2</v>
      </c>
    </row>
    <row r="107" spans="1:18">
      <c r="A107" s="18" t="s">
        <v>102</v>
      </c>
      <c r="B107" s="19" t="s">
        <v>81</v>
      </c>
      <c r="C107" s="17">
        <v>56529.786200000002</v>
      </c>
      <c r="D107" s="17">
        <v>1E-4</v>
      </c>
      <c r="E107" s="16">
        <f t="shared" si="15"/>
        <v>4246.9889933331306</v>
      </c>
      <c r="F107" s="16">
        <f t="shared" si="16"/>
        <v>4247</v>
      </c>
      <c r="G107">
        <f t="shared" si="17"/>
        <v>-4.5377999995253049E-2</v>
      </c>
      <c r="L107">
        <f t="shared" si="20"/>
        <v>-4.5377999995253049E-2</v>
      </c>
      <c r="O107">
        <f t="shared" ca="1" si="19"/>
        <v>-4.5303612966061307E-2</v>
      </c>
      <c r="Q107" s="2">
        <f t="shared" si="18"/>
        <v>41511.286200000002</v>
      </c>
      <c r="R107">
        <f t="shared" si="13"/>
        <v>-4.5377999995253049E-2</v>
      </c>
    </row>
    <row r="108" spans="1:18">
      <c r="A108" s="41" t="s">
        <v>103</v>
      </c>
      <c r="B108" s="42" t="s">
        <v>81</v>
      </c>
      <c r="C108" s="43">
        <v>56929.690799999997</v>
      </c>
      <c r="D108" s="43">
        <v>1E-4</v>
      </c>
      <c r="E108" s="16">
        <f t="shared" si="15"/>
        <v>4343.9879071712385</v>
      </c>
      <c r="F108" s="16">
        <f t="shared" si="16"/>
        <v>4344</v>
      </c>
      <c r="G108">
        <f t="shared" si="17"/>
        <v>-4.985599999781698E-2</v>
      </c>
      <c r="L108">
        <f t="shared" si="20"/>
        <v>-4.985599999781698E-2</v>
      </c>
      <c r="O108">
        <f t="shared" ca="1" si="19"/>
        <v>-4.9393629929091493E-2</v>
      </c>
      <c r="Q108" s="2">
        <f t="shared" si="18"/>
        <v>41911.190799999997</v>
      </c>
      <c r="R108">
        <f t="shared" si="13"/>
        <v>-4.985599999781698E-2</v>
      </c>
    </row>
    <row r="109" spans="1:18">
      <c r="A109" s="28" t="s">
        <v>117</v>
      </c>
      <c r="B109" s="29" t="s">
        <v>81</v>
      </c>
      <c r="C109" s="30">
        <v>56929.690799999997</v>
      </c>
      <c r="D109" s="30">
        <v>1E-4</v>
      </c>
      <c r="E109" s="16">
        <f t="shared" si="15"/>
        <v>4343.9879071712385</v>
      </c>
      <c r="F109" s="16">
        <f t="shared" si="16"/>
        <v>4344</v>
      </c>
      <c r="G109">
        <f t="shared" si="17"/>
        <v>-4.985599999781698E-2</v>
      </c>
      <c r="L109">
        <f t="shared" si="20"/>
        <v>-4.985599999781698E-2</v>
      </c>
      <c r="O109">
        <f t="shared" ca="1" si="19"/>
        <v>-4.9393629929091493E-2</v>
      </c>
      <c r="Q109" s="2">
        <f t="shared" si="18"/>
        <v>41911.190799999997</v>
      </c>
      <c r="R109">
        <f t="shared" si="13"/>
        <v>-4.985599999781698E-2</v>
      </c>
    </row>
    <row r="110" spans="1:18">
      <c r="A110" s="44" t="s">
        <v>116</v>
      </c>
      <c r="B110" s="45"/>
      <c r="C110" s="44">
        <v>56950.304799999998</v>
      </c>
      <c r="D110" s="44">
        <v>6.0000000000000001E-3</v>
      </c>
      <c r="E110" s="16">
        <f t="shared" si="15"/>
        <v>4348.9879387034071</v>
      </c>
      <c r="F110" s="16">
        <f t="shared" si="16"/>
        <v>4349</v>
      </c>
      <c r="G110">
        <f t="shared" si="17"/>
        <v>-4.9725999997463077E-2</v>
      </c>
      <c r="L110">
        <f t="shared" si="20"/>
        <v>-4.9725999997463077E-2</v>
      </c>
      <c r="O110">
        <f t="shared" ca="1" si="19"/>
        <v>-4.9604455545742526E-2</v>
      </c>
      <c r="Q110" s="2">
        <f t="shared" si="18"/>
        <v>41931.804799999998</v>
      </c>
      <c r="R110">
        <f t="shared" si="13"/>
        <v>-4.9725999997463077E-2</v>
      </c>
    </row>
    <row r="111" spans="1:18">
      <c r="A111" s="35" t="s">
        <v>140</v>
      </c>
      <c r="B111" s="39" t="s">
        <v>81</v>
      </c>
      <c r="C111" s="65">
        <v>18567.400000000001</v>
      </c>
      <c r="D111" s="35" t="s">
        <v>93</v>
      </c>
      <c r="E111" s="16"/>
      <c r="F111" s="16"/>
    </row>
    <row r="112" spans="1:18">
      <c r="A112" s="35" t="s">
        <v>140</v>
      </c>
      <c r="B112" s="39" t="s">
        <v>81</v>
      </c>
      <c r="C112" s="65">
        <v>18604.539000000001</v>
      </c>
      <c r="D112" s="35" t="s">
        <v>93</v>
      </c>
      <c r="E112" s="16"/>
      <c r="F112" s="16"/>
    </row>
    <row r="113" spans="1:6">
      <c r="A113" s="35" t="s">
        <v>140</v>
      </c>
      <c r="B113" s="39" t="s">
        <v>81</v>
      </c>
      <c r="C113" s="65">
        <v>18629.271000000001</v>
      </c>
      <c r="D113" s="35" t="s">
        <v>93</v>
      </c>
      <c r="E113" s="16"/>
      <c r="F113" s="16"/>
    </row>
    <row r="114" spans="1:6">
      <c r="A114" s="35" t="s">
        <v>140</v>
      </c>
      <c r="B114" s="39" t="s">
        <v>81</v>
      </c>
      <c r="C114" s="65">
        <v>18633.392</v>
      </c>
      <c r="D114" s="35" t="s">
        <v>93</v>
      </c>
      <c r="E114" s="16"/>
      <c r="F114" s="16"/>
    </row>
    <row r="115" spans="1:6">
      <c r="A115" s="35" t="s">
        <v>153</v>
      </c>
      <c r="B115" s="39" t="s">
        <v>81</v>
      </c>
      <c r="C115" s="65">
        <v>19272.421999999999</v>
      </c>
      <c r="D115" s="35" t="s">
        <v>93</v>
      </c>
      <c r="E115" s="16"/>
      <c r="F115" s="16"/>
    </row>
    <row r="116" spans="1:6">
      <c r="A116" s="35" t="s">
        <v>158</v>
      </c>
      <c r="B116" s="39" t="s">
        <v>81</v>
      </c>
      <c r="C116" s="65">
        <v>19680.581999999999</v>
      </c>
      <c r="D116" s="35" t="s">
        <v>93</v>
      </c>
      <c r="E116" s="16"/>
      <c r="F116" s="16"/>
    </row>
    <row r="117" spans="1:6">
      <c r="A117" s="35" t="s">
        <v>158</v>
      </c>
      <c r="B117" s="39" t="s">
        <v>81</v>
      </c>
      <c r="C117" s="65">
        <v>20051.616999999998</v>
      </c>
      <c r="D117" s="35" t="s">
        <v>93</v>
      </c>
      <c r="E117" s="16"/>
      <c r="F117" s="16"/>
    </row>
    <row r="118" spans="1:6">
      <c r="A118" s="35" t="s">
        <v>166</v>
      </c>
      <c r="B118" s="39" t="s">
        <v>81</v>
      </c>
      <c r="C118" s="65">
        <v>24413.487000000001</v>
      </c>
      <c r="D118" s="35" t="s">
        <v>93</v>
      </c>
      <c r="E118" s="16"/>
      <c r="F118" s="16"/>
    </row>
    <row r="119" spans="1:6">
      <c r="A119" s="35" t="s">
        <v>171</v>
      </c>
      <c r="B119" s="39" t="s">
        <v>81</v>
      </c>
      <c r="C119" s="65">
        <v>26932.477999999999</v>
      </c>
      <c r="D119" s="35" t="s">
        <v>93</v>
      </c>
      <c r="E119" s="16"/>
      <c r="F119" s="16"/>
    </row>
    <row r="120" spans="1:6">
      <c r="A120" s="35" t="s">
        <v>176</v>
      </c>
      <c r="B120" s="39" t="s">
        <v>81</v>
      </c>
      <c r="C120" s="65">
        <v>27670.449000000001</v>
      </c>
      <c r="D120" s="35" t="s">
        <v>93</v>
      </c>
      <c r="E120" s="16"/>
      <c r="F120" s="16"/>
    </row>
    <row r="121" spans="1:6">
      <c r="A121" s="35" t="s">
        <v>181</v>
      </c>
      <c r="B121" s="39" t="s">
        <v>81</v>
      </c>
      <c r="C121" s="65">
        <v>27769.391</v>
      </c>
      <c r="D121" s="35" t="s">
        <v>93</v>
      </c>
      <c r="E121" s="16"/>
      <c r="F121" s="16"/>
    </row>
    <row r="122" spans="1:6">
      <c r="A122" s="35" t="s">
        <v>181</v>
      </c>
      <c r="B122" s="39" t="s">
        <v>81</v>
      </c>
      <c r="C122" s="65">
        <v>27806.495999999999</v>
      </c>
      <c r="D122" s="35" t="s">
        <v>93</v>
      </c>
      <c r="E122" s="16"/>
      <c r="F122" s="16"/>
    </row>
    <row r="123" spans="1:6">
      <c r="A123" s="35" t="s">
        <v>181</v>
      </c>
      <c r="B123" s="39" t="s">
        <v>81</v>
      </c>
      <c r="C123" s="65">
        <v>27827.114000000001</v>
      </c>
      <c r="D123" s="35" t="s">
        <v>93</v>
      </c>
      <c r="E123" s="16"/>
      <c r="F123" s="16"/>
    </row>
    <row r="124" spans="1:6">
      <c r="A124" s="35" t="s">
        <v>181</v>
      </c>
      <c r="B124" s="39" t="s">
        <v>83</v>
      </c>
      <c r="C124" s="65">
        <v>28035.371999999999</v>
      </c>
      <c r="D124" s="35" t="s">
        <v>93</v>
      </c>
      <c r="E124" s="16"/>
      <c r="F124" s="16"/>
    </row>
    <row r="125" spans="1:6">
      <c r="A125" s="35" t="s">
        <v>181</v>
      </c>
      <c r="B125" s="39" t="s">
        <v>81</v>
      </c>
      <c r="C125" s="65">
        <v>28066.228999999999</v>
      </c>
      <c r="D125" s="35" t="s">
        <v>93</v>
      </c>
      <c r="E125" s="16"/>
      <c r="F125" s="16"/>
    </row>
    <row r="126" spans="1:6">
      <c r="A126" s="35" t="s">
        <v>181</v>
      </c>
      <c r="B126" s="39" t="s">
        <v>81</v>
      </c>
      <c r="C126" s="65">
        <v>28107.455999999998</v>
      </c>
      <c r="D126" s="35" t="s">
        <v>93</v>
      </c>
      <c r="E126" s="16"/>
      <c r="F126" s="16"/>
    </row>
    <row r="127" spans="1:6">
      <c r="A127" s="35" t="s">
        <v>181</v>
      </c>
      <c r="B127" s="39" t="s">
        <v>81</v>
      </c>
      <c r="C127" s="65">
        <v>28132.198</v>
      </c>
      <c r="D127" s="35" t="s">
        <v>93</v>
      </c>
      <c r="E127" s="16"/>
      <c r="F127" s="16"/>
    </row>
    <row r="128" spans="1:6">
      <c r="A128" s="35" t="s">
        <v>181</v>
      </c>
      <c r="B128" s="39" t="s">
        <v>81</v>
      </c>
      <c r="C128" s="65">
        <v>28136.305</v>
      </c>
      <c r="D128" s="35" t="s">
        <v>93</v>
      </c>
      <c r="E128" s="16"/>
      <c r="F128" s="16"/>
    </row>
    <row r="129" spans="1:6">
      <c r="A129" s="35" t="s">
        <v>205</v>
      </c>
      <c r="B129" s="39" t="s">
        <v>81</v>
      </c>
      <c r="C129" s="65">
        <v>28466.125</v>
      </c>
      <c r="D129" s="35" t="s">
        <v>93</v>
      </c>
      <c r="E129" s="16"/>
      <c r="F129" s="16"/>
    </row>
    <row r="130" spans="1:6">
      <c r="A130" s="35" t="s">
        <v>205</v>
      </c>
      <c r="B130" s="39" t="s">
        <v>81</v>
      </c>
      <c r="C130" s="65">
        <v>28478.499</v>
      </c>
      <c r="D130" s="35" t="s">
        <v>93</v>
      </c>
      <c r="E130" s="16"/>
      <c r="F130" s="16"/>
    </row>
    <row r="131" spans="1:6">
      <c r="A131" s="35" t="s">
        <v>205</v>
      </c>
      <c r="B131" s="39" t="s">
        <v>81</v>
      </c>
      <c r="C131" s="65">
        <v>28503.243999999999</v>
      </c>
      <c r="D131" s="35" t="s">
        <v>93</v>
      </c>
      <c r="E131" s="16"/>
      <c r="F131" s="16"/>
    </row>
    <row r="132" spans="1:6">
      <c r="A132" s="35" t="s">
        <v>205</v>
      </c>
      <c r="B132" s="39" t="s">
        <v>81</v>
      </c>
      <c r="C132" s="65">
        <v>28532.098999999998</v>
      </c>
      <c r="D132" s="35" t="s">
        <v>93</v>
      </c>
      <c r="E132" s="16"/>
      <c r="F132" s="16"/>
    </row>
    <row r="133" spans="1:6">
      <c r="A133" s="35" t="s">
        <v>205</v>
      </c>
      <c r="B133" s="39" t="s">
        <v>81</v>
      </c>
      <c r="C133" s="65">
        <v>28544.471000000001</v>
      </c>
      <c r="D133" s="35" t="s">
        <v>93</v>
      </c>
      <c r="E133" s="16"/>
      <c r="F133" s="16"/>
    </row>
    <row r="134" spans="1:6">
      <c r="A134" s="35" t="s">
        <v>205</v>
      </c>
      <c r="B134" s="39" t="s">
        <v>81</v>
      </c>
      <c r="C134" s="65">
        <v>28569.195</v>
      </c>
      <c r="D134" s="35" t="s">
        <v>93</v>
      </c>
      <c r="E134" s="16"/>
      <c r="F134" s="16"/>
    </row>
    <row r="135" spans="1:6">
      <c r="A135" s="35" t="s">
        <v>205</v>
      </c>
      <c r="B135" s="39" t="s">
        <v>81</v>
      </c>
      <c r="C135" s="65">
        <v>28573.327000000001</v>
      </c>
      <c r="D135" s="35" t="s">
        <v>93</v>
      </c>
      <c r="E135" s="16"/>
      <c r="F135" s="16"/>
    </row>
    <row r="136" spans="1:6">
      <c r="A136" s="35" t="s">
        <v>205</v>
      </c>
      <c r="B136" s="39" t="s">
        <v>81</v>
      </c>
      <c r="C136" s="65">
        <v>28779.444</v>
      </c>
      <c r="D136" s="35" t="s">
        <v>93</v>
      </c>
      <c r="E136" s="16"/>
      <c r="F136" s="16"/>
    </row>
    <row r="137" spans="1:6">
      <c r="A137" s="35" t="s">
        <v>205</v>
      </c>
      <c r="B137" s="39" t="s">
        <v>81</v>
      </c>
      <c r="C137" s="65">
        <v>28804.197</v>
      </c>
      <c r="D137" s="35" t="s">
        <v>93</v>
      </c>
      <c r="E137" s="16"/>
      <c r="F137" s="16"/>
    </row>
    <row r="138" spans="1:6">
      <c r="A138" s="35" t="s">
        <v>205</v>
      </c>
      <c r="B138" s="39" t="s">
        <v>81</v>
      </c>
      <c r="C138" s="65">
        <v>28808.319</v>
      </c>
      <c r="D138" s="35" t="s">
        <v>93</v>
      </c>
      <c r="E138" s="16"/>
      <c r="F138" s="16"/>
    </row>
    <row r="139" spans="1:6">
      <c r="A139" s="35" t="s">
        <v>205</v>
      </c>
      <c r="B139" s="39" t="s">
        <v>81</v>
      </c>
      <c r="C139" s="65">
        <v>28837.183000000001</v>
      </c>
      <c r="D139" s="35" t="s">
        <v>93</v>
      </c>
      <c r="E139" s="16"/>
      <c r="F139" s="16"/>
    </row>
    <row r="140" spans="1:6">
      <c r="A140" s="35" t="s">
        <v>205</v>
      </c>
      <c r="B140" s="39" t="s">
        <v>81</v>
      </c>
      <c r="C140" s="65">
        <v>28845.423999999999</v>
      </c>
      <c r="D140" s="35" t="s">
        <v>93</v>
      </c>
      <c r="E140" s="16"/>
      <c r="F140" s="16"/>
    </row>
    <row r="141" spans="1:6">
      <c r="A141" s="35" t="s">
        <v>205</v>
      </c>
      <c r="B141" s="39" t="s">
        <v>81</v>
      </c>
      <c r="C141" s="65">
        <v>28870.167000000001</v>
      </c>
      <c r="D141" s="35" t="s">
        <v>93</v>
      </c>
      <c r="E141" s="16"/>
      <c r="F141" s="16"/>
    </row>
    <row r="142" spans="1:6">
      <c r="A142" s="35" t="s">
        <v>205</v>
      </c>
      <c r="B142" s="39" t="s">
        <v>81</v>
      </c>
      <c r="C142" s="65">
        <v>28874.288</v>
      </c>
      <c r="D142" s="35" t="s">
        <v>93</v>
      </c>
      <c r="E142" s="16"/>
      <c r="F142" s="16"/>
    </row>
    <row r="143" spans="1:6">
      <c r="A143" s="35" t="s">
        <v>205</v>
      </c>
      <c r="B143" s="39" t="s">
        <v>81</v>
      </c>
      <c r="C143" s="65">
        <v>28882.542000000001</v>
      </c>
      <c r="D143" s="35" t="s">
        <v>93</v>
      </c>
      <c r="E143" s="16"/>
      <c r="F143" s="16"/>
    </row>
    <row r="144" spans="1:6">
      <c r="A144" s="35" t="s">
        <v>205</v>
      </c>
      <c r="B144" s="39" t="s">
        <v>81</v>
      </c>
      <c r="C144" s="65">
        <v>28936.129000000001</v>
      </c>
      <c r="D144" s="35" t="s">
        <v>93</v>
      </c>
      <c r="E144" s="16"/>
      <c r="F144" s="16"/>
    </row>
    <row r="145" spans="1:6">
      <c r="A145" s="35" t="s">
        <v>205</v>
      </c>
      <c r="B145" s="39" t="s">
        <v>81</v>
      </c>
      <c r="C145" s="65">
        <v>29117.530999999999</v>
      </c>
      <c r="D145" s="35" t="s">
        <v>93</v>
      </c>
      <c r="E145" s="16"/>
      <c r="F145" s="16"/>
    </row>
    <row r="146" spans="1:6">
      <c r="A146" s="35" t="s">
        <v>253</v>
      </c>
      <c r="B146" s="39" t="s">
        <v>81</v>
      </c>
      <c r="C146" s="65">
        <v>30086.351999999999</v>
      </c>
      <c r="D146" s="35" t="s">
        <v>93</v>
      </c>
      <c r="E146" s="16"/>
      <c r="F146" s="16"/>
    </row>
    <row r="147" spans="1:6">
      <c r="A147" s="35" t="s">
        <v>258</v>
      </c>
      <c r="B147" s="39" t="s">
        <v>81</v>
      </c>
      <c r="C147" s="65">
        <v>33174.317000000003</v>
      </c>
      <c r="D147" s="35" t="s">
        <v>93</v>
      </c>
      <c r="E147" s="16"/>
      <c r="F147" s="16"/>
    </row>
    <row r="148" spans="1:6">
      <c r="A148" s="35" t="s">
        <v>258</v>
      </c>
      <c r="B148" s="39" t="s">
        <v>81</v>
      </c>
      <c r="C148" s="65">
        <v>33211.419000000002</v>
      </c>
      <c r="D148" s="35" t="s">
        <v>93</v>
      </c>
      <c r="E148" s="16"/>
      <c r="F148" s="16"/>
    </row>
    <row r="149" spans="1:6">
      <c r="A149" s="35" t="s">
        <v>258</v>
      </c>
      <c r="B149" s="39" t="s">
        <v>81</v>
      </c>
      <c r="C149" s="65">
        <v>33949.387999999999</v>
      </c>
      <c r="D149" s="35" t="s">
        <v>93</v>
      </c>
      <c r="E149" s="16"/>
      <c r="F149" s="16"/>
    </row>
    <row r="150" spans="1:6">
      <c r="A150" s="35" t="s">
        <v>273</v>
      </c>
      <c r="B150" s="39" t="s">
        <v>81</v>
      </c>
      <c r="C150" s="65">
        <v>34654.381999999998</v>
      </c>
      <c r="D150" s="35" t="s">
        <v>93</v>
      </c>
      <c r="E150" s="16"/>
      <c r="F150" s="16"/>
    </row>
    <row r="151" spans="1:6">
      <c r="A151" s="35" t="s">
        <v>278</v>
      </c>
      <c r="B151" s="39" t="s">
        <v>81</v>
      </c>
      <c r="C151" s="65">
        <v>35693.326999999997</v>
      </c>
      <c r="D151" s="35" t="s">
        <v>93</v>
      </c>
      <c r="E151" s="16"/>
      <c r="F151" s="16"/>
    </row>
    <row r="152" spans="1:6">
      <c r="A152" s="35" t="s">
        <v>292</v>
      </c>
      <c r="B152" s="39" t="s">
        <v>81</v>
      </c>
      <c r="C152" s="65">
        <v>37948.487999999998</v>
      </c>
      <c r="D152" s="35" t="s">
        <v>93</v>
      </c>
      <c r="E152" s="16"/>
      <c r="F152" s="16"/>
    </row>
    <row r="153" spans="1:6">
      <c r="A153" s="35" t="s">
        <v>299</v>
      </c>
      <c r="B153" s="39" t="s">
        <v>81</v>
      </c>
      <c r="C153" s="65">
        <v>39020.410100000001</v>
      </c>
      <c r="D153" s="35" t="s">
        <v>93</v>
      </c>
      <c r="E153" s="16"/>
      <c r="F153" s="16"/>
    </row>
    <row r="154" spans="1:6">
      <c r="A154" s="35" t="s">
        <v>308</v>
      </c>
      <c r="B154" s="39" t="s">
        <v>81</v>
      </c>
      <c r="C154" s="65">
        <v>39024.485999999997</v>
      </c>
      <c r="D154" s="35" t="s">
        <v>93</v>
      </c>
      <c r="E154" s="16"/>
      <c r="F154" s="16"/>
    </row>
    <row r="155" spans="1:6">
      <c r="A155" s="35" t="s">
        <v>308</v>
      </c>
      <c r="B155" s="39" t="s">
        <v>81</v>
      </c>
      <c r="C155" s="65">
        <v>39053.364999999998</v>
      </c>
      <c r="D155" s="35" t="s">
        <v>93</v>
      </c>
      <c r="E155" s="16"/>
      <c r="F155" s="16"/>
    </row>
    <row r="156" spans="1:6">
      <c r="A156" s="35" t="s">
        <v>308</v>
      </c>
      <c r="B156" s="39" t="s">
        <v>81</v>
      </c>
      <c r="C156" s="65">
        <v>39057.491999999998</v>
      </c>
      <c r="D156" s="35" t="s">
        <v>93</v>
      </c>
      <c r="E156" s="16"/>
      <c r="F156" s="16"/>
    </row>
    <row r="157" spans="1:6">
      <c r="A157" s="35" t="s">
        <v>308</v>
      </c>
      <c r="B157" s="39" t="s">
        <v>81</v>
      </c>
      <c r="C157" s="65">
        <v>41601.292999999998</v>
      </c>
      <c r="D157" s="35" t="s">
        <v>93</v>
      </c>
      <c r="E157" s="16"/>
      <c r="F157" s="16"/>
    </row>
    <row r="158" spans="1:6">
      <c r="A158" s="35" t="s">
        <v>308</v>
      </c>
      <c r="B158" s="39" t="s">
        <v>81</v>
      </c>
      <c r="C158" s="65">
        <v>42009.406999999999</v>
      </c>
      <c r="D158" s="35" t="s">
        <v>93</v>
      </c>
      <c r="E158" s="16"/>
      <c r="F158" s="16"/>
    </row>
    <row r="159" spans="1:6">
      <c r="A159" s="35" t="s">
        <v>382</v>
      </c>
      <c r="B159" s="39" t="s">
        <v>81</v>
      </c>
      <c r="C159" s="65">
        <v>42640.218999999997</v>
      </c>
      <c r="D159" s="35" t="s">
        <v>93</v>
      </c>
      <c r="E159" s="16"/>
      <c r="F159" s="16"/>
    </row>
    <row r="160" spans="1:6">
      <c r="A160" s="35" t="s">
        <v>389</v>
      </c>
      <c r="B160" s="39" t="s">
        <v>81</v>
      </c>
      <c r="C160" s="65">
        <v>42710.296000000002</v>
      </c>
      <c r="D160" s="35" t="s">
        <v>93</v>
      </c>
      <c r="E160" s="16"/>
      <c r="F160" s="16"/>
    </row>
    <row r="161" spans="1:6">
      <c r="A161" s="35" t="s">
        <v>308</v>
      </c>
      <c r="B161" s="39" t="s">
        <v>81</v>
      </c>
      <c r="C161" s="65">
        <v>43015.38</v>
      </c>
      <c r="D161" s="35" t="s">
        <v>93</v>
      </c>
      <c r="E161" s="16"/>
      <c r="F161" s="16"/>
    </row>
    <row r="162" spans="1:6">
      <c r="A162" s="35" t="s">
        <v>419</v>
      </c>
      <c r="B162" s="39" t="s">
        <v>81</v>
      </c>
      <c r="C162" s="65">
        <v>44462.457999999999</v>
      </c>
      <c r="D162" s="35" t="s">
        <v>93</v>
      </c>
      <c r="E162" s="16"/>
      <c r="F162" s="16"/>
    </row>
    <row r="163" spans="1:6">
      <c r="A163" s="35" t="s">
        <v>437</v>
      </c>
      <c r="B163" s="39" t="s">
        <v>81</v>
      </c>
      <c r="C163" s="65">
        <v>44845.862999999998</v>
      </c>
      <c r="D163" s="35" t="s">
        <v>93</v>
      </c>
      <c r="E163" s="16"/>
      <c r="F163" s="16"/>
    </row>
    <row r="164" spans="1:6">
      <c r="A164" s="35" t="s">
        <v>437</v>
      </c>
      <c r="B164" s="39" t="s">
        <v>81</v>
      </c>
      <c r="C164" s="65">
        <v>46016.73</v>
      </c>
      <c r="D164" s="35" t="s">
        <v>93</v>
      </c>
      <c r="E164" s="16"/>
      <c r="F164" s="16"/>
    </row>
    <row r="165" spans="1:6">
      <c r="A165" s="35" t="s">
        <v>437</v>
      </c>
      <c r="B165" s="39" t="s">
        <v>81</v>
      </c>
      <c r="C165" s="65">
        <v>46049.718999999997</v>
      </c>
      <c r="D165" s="35" t="s">
        <v>93</v>
      </c>
      <c r="E165" s="16"/>
      <c r="F165" s="16"/>
    </row>
    <row r="166" spans="1:6">
      <c r="A166" s="35" t="s">
        <v>437</v>
      </c>
      <c r="B166" s="39" t="s">
        <v>81</v>
      </c>
      <c r="C166" s="65">
        <v>46078.574000000001</v>
      </c>
      <c r="D166" s="35" t="s">
        <v>93</v>
      </c>
      <c r="E166" s="16"/>
      <c r="F166" s="16"/>
    </row>
    <row r="167" spans="1:6">
      <c r="A167" s="35" t="s">
        <v>437</v>
      </c>
      <c r="B167" s="39" t="s">
        <v>81</v>
      </c>
      <c r="C167" s="65">
        <v>49224.241999999998</v>
      </c>
      <c r="D167" s="35" t="s">
        <v>93</v>
      </c>
      <c r="E167" s="16"/>
      <c r="F167" s="16"/>
    </row>
    <row r="168" spans="1:6">
      <c r="A168" s="35" t="s">
        <v>437</v>
      </c>
      <c r="B168" s="39" t="s">
        <v>81</v>
      </c>
      <c r="C168" s="65">
        <v>49302.57</v>
      </c>
      <c r="D168" s="35" t="s">
        <v>93</v>
      </c>
      <c r="E168" s="16"/>
      <c r="F168" s="16"/>
    </row>
    <row r="169" spans="1:6">
      <c r="A169" s="35" t="s">
        <v>437</v>
      </c>
      <c r="B169" s="39" t="s">
        <v>81</v>
      </c>
      <c r="C169" s="65">
        <v>49574.682999999997</v>
      </c>
      <c r="D169" s="35" t="s">
        <v>93</v>
      </c>
      <c r="E169" s="16"/>
      <c r="F169" s="16"/>
    </row>
    <row r="170" spans="1:6">
      <c r="A170" s="35" t="s">
        <v>437</v>
      </c>
      <c r="B170" s="39" t="s">
        <v>81</v>
      </c>
      <c r="C170" s="65">
        <v>49607.659</v>
      </c>
      <c r="D170" s="35" t="s">
        <v>93</v>
      </c>
      <c r="E170" s="16"/>
      <c r="F170" s="16"/>
    </row>
    <row r="171" spans="1:6">
      <c r="A171" s="35" t="s">
        <v>607</v>
      </c>
      <c r="B171" s="39" t="s">
        <v>81</v>
      </c>
      <c r="C171" s="65">
        <v>49933.3632</v>
      </c>
      <c r="D171" s="35" t="s">
        <v>93</v>
      </c>
      <c r="E171" s="16"/>
      <c r="F171" s="16"/>
    </row>
    <row r="172" spans="1:6">
      <c r="A172" s="35" t="s">
        <v>437</v>
      </c>
      <c r="B172" s="39" t="s">
        <v>81</v>
      </c>
      <c r="C172" s="65">
        <v>49978.718000000001</v>
      </c>
      <c r="D172" s="35" t="s">
        <v>93</v>
      </c>
      <c r="E172" s="16"/>
      <c r="F172" s="16"/>
    </row>
    <row r="173" spans="1:6">
      <c r="A173" s="35" t="s">
        <v>437</v>
      </c>
      <c r="B173" s="39" t="s">
        <v>81</v>
      </c>
      <c r="C173" s="65">
        <v>50007.563000000002</v>
      </c>
      <c r="D173" s="35" t="s">
        <v>93</v>
      </c>
      <c r="E173" s="16"/>
      <c r="F173" s="16"/>
    </row>
    <row r="174" spans="1:6">
      <c r="A174" s="35" t="s">
        <v>437</v>
      </c>
      <c r="B174" s="39" t="s">
        <v>81</v>
      </c>
      <c r="C174" s="65">
        <v>50007.572</v>
      </c>
      <c r="D174" s="35" t="s">
        <v>93</v>
      </c>
      <c r="E174" s="16"/>
      <c r="F174" s="16"/>
    </row>
    <row r="175" spans="1:6">
      <c r="A175" s="35" t="s">
        <v>437</v>
      </c>
      <c r="B175" s="39" t="s">
        <v>81</v>
      </c>
      <c r="C175" s="65">
        <v>50349.75</v>
      </c>
      <c r="D175" s="35" t="s">
        <v>93</v>
      </c>
      <c r="E175" s="16"/>
      <c r="F175" s="16"/>
    </row>
    <row r="176" spans="1:6">
      <c r="A176" s="35" t="s">
        <v>437</v>
      </c>
      <c r="B176" s="39" t="s">
        <v>81</v>
      </c>
      <c r="C176" s="65">
        <v>50720.811000000002</v>
      </c>
      <c r="D176" s="35" t="s">
        <v>93</v>
      </c>
      <c r="E176" s="16"/>
      <c r="F176" s="16"/>
    </row>
    <row r="177" spans="1:6">
      <c r="A177" s="35" t="s">
        <v>642</v>
      </c>
      <c r="B177" s="39" t="s">
        <v>81</v>
      </c>
      <c r="C177" s="65">
        <v>52910.01</v>
      </c>
      <c r="D177" s="35" t="s">
        <v>93</v>
      </c>
      <c r="E177" s="16"/>
      <c r="F177" s="16"/>
    </row>
    <row r="178" spans="1:6">
      <c r="A178" s="35" t="s">
        <v>655</v>
      </c>
      <c r="B178" s="39" t="s">
        <v>81</v>
      </c>
      <c r="C178" s="65">
        <v>53693.342299999997</v>
      </c>
      <c r="D178" s="35" t="s">
        <v>93</v>
      </c>
      <c r="E178" s="16"/>
      <c r="F178" s="16"/>
    </row>
    <row r="179" spans="1:6">
      <c r="A179" s="35" t="s">
        <v>658</v>
      </c>
      <c r="B179" s="39" t="s">
        <v>81</v>
      </c>
      <c r="C179" s="65">
        <v>53693.351000000002</v>
      </c>
      <c r="D179" s="35" t="s">
        <v>93</v>
      </c>
      <c r="E179" s="16"/>
      <c r="F179" s="16"/>
    </row>
    <row r="180" spans="1:6">
      <c r="A180" s="35" t="s">
        <v>669</v>
      </c>
      <c r="B180" s="39" t="s">
        <v>81</v>
      </c>
      <c r="C180" s="65">
        <v>53746.927000000003</v>
      </c>
      <c r="D180" s="35" t="s">
        <v>93</v>
      </c>
      <c r="E180" s="16"/>
      <c r="F180" s="16"/>
    </row>
    <row r="181" spans="1:6">
      <c r="A181" s="35" t="s">
        <v>698</v>
      </c>
      <c r="B181" s="39" t="s">
        <v>81</v>
      </c>
      <c r="C181" s="65">
        <v>55527.960200000001</v>
      </c>
      <c r="D181" s="35" t="s">
        <v>93</v>
      </c>
      <c r="E181" s="16"/>
      <c r="F181" s="16"/>
    </row>
    <row r="182" spans="1:6">
      <c r="A182" s="35" t="s">
        <v>702</v>
      </c>
      <c r="B182" s="39" t="s">
        <v>81</v>
      </c>
      <c r="C182" s="65">
        <v>55866.029499999997</v>
      </c>
      <c r="D182" s="35" t="s">
        <v>93</v>
      </c>
      <c r="E182" s="16"/>
      <c r="F182" s="16"/>
    </row>
    <row r="183" spans="1:6">
      <c r="A183" s="16"/>
      <c r="B183" s="19"/>
      <c r="C183" s="17"/>
      <c r="D183" s="16"/>
      <c r="E183" s="16"/>
      <c r="F183" s="16"/>
    </row>
    <row r="184" spans="1:6">
      <c r="A184" s="16"/>
      <c r="B184" s="19"/>
      <c r="C184" s="17"/>
      <c r="D184" s="16"/>
      <c r="E184" s="16"/>
      <c r="F184" s="16"/>
    </row>
    <row r="185" spans="1:6">
      <c r="A185" s="16"/>
      <c r="B185" s="19"/>
      <c r="C185" s="17"/>
      <c r="D185" s="16"/>
      <c r="E185" s="16"/>
      <c r="F185" s="16"/>
    </row>
    <row r="186" spans="1:6">
      <c r="A186" s="16"/>
      <c r="B186" s="19"/>
      <c r="C186" s="17"/>
      <c r="D186" s="16"/>
      <c r="E186" s="16"/>
      <c r="F186" s="16"/>
    </row>
    <row r="187" spans="1:6">
      <c r="A187" s="16"/>
      <c r="B187" s="19"/>
      <c r="C187" s="17"/>
      <c r="D187" s="16"/>
      <c r="E187" s="16"/>
      <c r="F187" s="16"/>
    </row>
    <row r="188" spans="1:6">
      <c r="A188" s="16"/>
      <c r="B188" s="19"/>
      <c r="C188" s="17"/>
      <c r="D188" s="16"/>
      <c r="E188" s="16"/>
      <c r="F188" s="16"/>
    </row>
    <row r="189" spans="1:6">
      <c r="A189" s="16"/>
      <c r="B189" s="19"/>
      <c r="C189" s="17"/>
      <c r="D189" s="16"/>
      <c r="E189" s="16"/>
      <c r="F189" s="16"/>
    </row>
    <row r="190" spans="1:6">
      <c r="A190" s="16"/>
      <c r="B190" s="19"/>
      <c r="C190" s="17"/>
      <c r="D190" s="16"/>
      <c r="E190" s="16"/>
      <c r="F190" s="16"/>
    </row>
    <row r="191" spans="1:6">
      <c r="A191" s="16"/>
      <c r="B191" s="19"/>
      <c r="C191" s="17"/>
      <c r="D191" s="16"/>
      <c r="E191" s="16"/>
      <c r="F191" s="16"/>
    </row>
    <row r="192" spans="1:6">
      <c r="A192" s="16"/>
      <c r="B192" s="19"/>
      <c r="C192" s="17"/>
      <c r="D192" s="16"/>
      <c r="E192" s="16"/>
      <c r="F192" s="16"/>
    </row>
    <row r="193" spans="1:6">
      <c r="A193" s="16"/>
      <c r="B193" s="19"/>
      <c r="C193" s="17"/>
      <c r="D193" s="16"/>
      <c r="E193" s="16"/>
      <c r="F193" s="16"/>
    </row>
    <row r="194" spans="1:6">
      <c r="A194" s="16"/>
      <c r="B194" s="19"/>
      <c r="C194" s="17"/>
      <c r="D194" s="16"/>
      <c r="E194" s="16"/>
      <c r="F194" s="16"/>
    </row>
    <row r="195" spans="1:6">
      <c r="A195" s="16"/>
      <c r="B195" s="19"/>
      <c r="C195" s="17"/>
      <c r="D195" s="16"/>
      <c r="E195" s="16"/>
      <c r="F195" s="16"/>
    </row>
    <row r="196" spans="1:6">
      <c r="A196" s="16"/>
      <c r="B196" s="19"/>
      <c r="C196" s="17"/>
      <c r="D196" s="16"/>
      <c r="E196" s="16"/>
      <c r="F196" s="16"/>
    </row>
    <row r="197" spans="1:6">
      <c r="A197" s="16"/>
      <c r="B197" s="19"/>
      <c r="C197" s="17"/>
      <c r="D197" s="16"/>
      <c r="E197" s="16"/>
      <c r="F197" s="16"/>
    </row>
    <row r="198" spans="1:6">
      <c r="A198" s="16"/>
      <c r="B198" s="19"/>
      <c r="C198" s="17"/>
      <c r="D198" s="16"/>
      <c r="E198" s="16"/>
      <c r="F198" s="16"/>
    </row>
    <row r="199" spans="1:6">
      <c r="A199" s="16"/>
      <c r="B199" s="19"/>
      <c r="C199" s="17"/>
      <c r="D199" s="16"/>
      <c r="E199" s="16"/>
      <c r="F199" s="16"/>
    </row>
    <row r="200" spans="1:6">
      <c r="A200" s="16"/>
      <c r="B200" s="19"/>
      <c r="C200" s="17"/>
      <c r="D200" s="16"/>
      <c r="E200" s="16"/>
      <c r="F200" s="16"/>
    </row>
    <row r="201" spans="1:6">
      <c r="A201" s="16"/>
      <c r="B201" s="19"/>
      <c r="C201" s="17"/>
      <c r="D201" s="16"/>
      <c r="E201" s="16"/>
      <c r="F201" s="16"/>
    </row>
    <row r="202" spans="1:6">
      <c r="A202" s="16"/>
      <c r="B202" s="19"/>
      <c r="C202" s="17"/>
      <c r="D202" s="16"/>
      <c r="E202" s="16"/>
      <c r="F202" s="16"/>
    </row>
    <row r="203" spans="1:6">
      <c r="A203" s="16"/>
      <c r="B203" s="19"/>
      <c r="C203" s="17"/>
      <c r="D203" s="16"/>
      <c r="E203" s="16"/>
      <c r="F203" s="16"/>
    </row>
    <row r="204" spans="1:6">
      <c r="A204" s="16"/>
      <c r="B204" s="19"/>
      <c r="C204" s="17"/>
      <c r="D204" s="16"/>
      <c r="E204" s="16"/>
      <c r="F204" s="16"/>
    </row>
    <row r="205" spans="1:6">
      <c r="A205" s="16"/>
      <c r="B205" s="19"/>
      <c r="C205" s="17"/>
      <c r="D205" s="16"/>
      <c r="E205" s="16"/>
      <c r="F205" s="16"/>
    </row>
    <row r="206" spans="1:6">
      <c r="A206" s="16"/>
      <c r="B206" s="19"/>
      <c r="C206" s="17"/>
      <c r="D206" s="16"/>
      <c r="E206" s="16"/>
      <c r="F206" s="16"/>
    </row>
    <row r="207" spans="1:6">
      <c r="A207" s="16"/>
      <c r="B207" s="19"/>
      <c r="C207" s="17"/>
      <c r="D207" s="16"/>
      <c r="E207" s="16"/>
      <c r="F207" s="16"/>
    </row>
    <row r="208" spans="1:6">
      <c r="A208" s="16"/>
      <c r="B208" s="19"/>
      <c r="C208" s="17"/>
      <c r="D208" s="16"/>
      <c r="E208" s="16"/>
      <c r="F208" s="16"/>
    </row>
    <row r="209" spans="1:6">
      <c r="A209" s="16"/>
      <c r="B209" s="19"/>
      <c r="C209" s="17"/>
      <c r="D209" s="16"/>
      <c r="E209" s="16"/>
      <c r="F209" s="16"/>
    </row>
    <row r="210" spans="1:6">
      <c r="A210" s="16"/>
      <c r="B210" s="19"/>
      <c r="C210" s="17"/>
      <c r="D210" s="16"/>
      <c r="E210" s="16"/>
      <c r="F210" s="16"/>
    </row>
    <row r="211" spans="1:6">
      <c r="A211" s="16"/>
      <c r="B211" s="19"/>
      <c r="C211" s="17"/>
      <c r="D211" s="16"/>
      <c r="E211" s="16"/>
      <c r="F211" s="16"/>
    </row>
    <row r="212" spans="1:6">
      <c r="A212" s="16"/>
      <c r="B212" s="19"/>
      <c r="C212" s="17"/>
      <c r="D212" s="16"/>
      <c r="E212" s="16"/>
      <c r="F212" s="16"/>
    </row>
    <row r="213" spans="1:6">
      <c r="A213" s="16"/>
      <c r="B213" s="19"/>
      <c r="C213" s="17"/>
      <c r="D213" s="16"/>
      <c r="E213" s="16"/>
      <c r="F213" s="16"/>
    </row>
    <row r="214" spans="1:6">
      <c r="A214" s="16"/>
      <c r="B214" s="19"/>
      <c r="C214" s="17"/>
      <c r="D214" s="16"/>
      <c r="E214" s="16"/>
      <c r="F214" s="16"/>
    </row>
    <row r="215" spans="1:6">
      <c r="A215" s="16"/>
      <c r="B215" s="19"/>
      <c r="C215" s="17"/>
      <c r="D215" s="16"/>
      <c r="E215" s="16"/>
      <c r="F215" s="16"/>
    </row>
    <row r="216" spans="1:6">
      <c r="A216" s="16"/>
      <c r="B216" s="19"/>
      <c r="C216" s="17"/>
      <c r="D216" s="16"/>
      <c r="E216" s="16"/>
      <c r="F216" s="16"/>
    </row>
    <row r="217" spans="1:6">
      <c r="A217" s="16"/>
      <c r="B217" s="19"/>
      <c r="C217" s="17"/>
      <c r="D217" s="16"/>
      <c r="E217" s="16"/>
      <c r="F217" s="16"/>
    </row>
    <row r="218" spans="1:6">
      <c r="A218" s="16"/>
      <c r="B218" s="19"/>
      <c r="C218" s="17"/>
      <c r="D218" s="16"/>
      <c r="E218" s="16"/>
      <c r="F218" s="16"/>
    </row>
    <row r="219" spans="1:6">
      <c r="A219" s="16"/>
      <c r="B219" s="19"/>
      <c r="C219" s="17"/>
      <c r="D219" s="16"/>
      <c r="E219" s="16"/>
      <c r="F219" s="16"/>
    </row>
    <row r="220" spans="1:6">
      <c r="A220" s="16"/>
      <c r="B220" s="19"/>
      <c r="C220" s="17"/>
      <c r="D220" s="16"/>
      <c r="E220" s="16"/>
      <c r="F220" s="16"/>
    </row>
    <row r="221" spans="1:6">
      <c r="A221" s="16"/>
      <c r="B221" s="19"/>
      <c r="C221" s="17"/>
      <c r="D221" s="16"/>
      <c r="E221" s="16"/>
      <c r="F221" s="16"/>
    </row>
    <row r="222" spans="1:6">
      <c r="A222" s="16"/>
      <c r="B222" s="19"/>
      <c r="C222" s="17"/>
      <c r="D222" s="16"/>
      <c r="E222" s="16"/>
      <c r="F222" s="16"/>
    </row>
    <row r="223" spans="1:6">
      <c r="A223" s="16"/>
      <c r="B223" s="19"/>
      <c r="C223" s="17"/>
      <c r="D223" s="16"/>
      <c r="E223" s="16"/>
      <c r="F223" s="16"/>
    </row>
    <row r="224" spans="1:6">
      <c r="A224" s="16"/>
      <c r="B224" s="19"/>
      <c r="C224" s="17"/>
      <c r="D224" s="16"/>
      <c r="E224" s="16"/>
      <c r="F224" s="16"/>
    </row>
    <row r="225" spans="1:6">
      <c r="A225" s="16"/>
      <c r="B225" s="19"/>
      <c r="C225" s="17"/>
      <c r="D225" s="16"/>
      <c r="E225" s="16"/>
      <c r="F225" s="16"/>
    </row>
    <row r="226" spans="1:6">
      <c r="A226" s="16"/>
      <c r="B226" s="19"/>
      <c r="C226" s="17"/>
      <c r="D226" s="16"/>
      <c r="E226" s="16"/>
      <c r="F226" s="16"/>
    </row>
    <row r="227" spans="1:6">
      <c r="A227" s="16"/>
      <c r="B227" s="19"/>
      <c r="C227" s="17"/>
      <c r="D227" s="16"/>
      <c r="E227" s="16"/>
      <c r="F227" s="16"/>
    </row>
    <row r="228" spans="1:6">
      <c r="A228" s="16"/>
      <c r="B228" s="19"/>
      <c r="C228" s="17"/>
      <c r="D228" s="16"/>
      <c r="E228" s="16"/>
      <c r="F228" s="16"/>
    </row>
    <row r="229" spans="1:6">
      <c r="A229" s="16"/>
      <c r="B229" s="19"/>
      <c r="C229" s="17"/>
      <c r="D229" s="16"/>
      <c r="E229" s="16"/>
      <c r="F229" s="16"/>
    </row>
    <row r="230" spans="1:6">
      <c r="A230" s="16"/>
      <c r="B230" s="19"/>
      <c r="C230" s="17"/>
      <c r="D230" s="16"/>
      <c r="E230" s="16"/>
      <c r="F230" s="16"/>
    </row>
    <row r="231" spans="1:6">
      <c r="A231" s="16"/>
      <c r="B231" s="19"/>
      <c r="C231" s="17"/>
      <c r="D231" s="16"/>
      <c r="E231" s="16"/>
      <c r="F231" s="16"/>
    </row>
    <row r="232" spans="1:6">
      <c r="A232" s="16"/>
      <c r="B232" s="19"/>
      <c r="C232" s="17"/>
      <c r="D232" s="16"/>
      <c r="E232" s="16"/>
      <c r="F232" s="16"/>
    </row>
    <row r="233" spans="1:6">
      <c r="A233" s="16"/>
      <c r="B233" s="19"/>
      <c r="C233" s="17"/>
      <c r="D233" s="16"/>
      <c r="E233" s="16"/>
      <c r="F233" s="16"/>
    </row>
    <row r="234" spans="1:6">
      <c r="A234" s="16"/>
      <c r="B234" s="19"/>
      <c r="C234" s="17"/>
      <c r="D234" s="16"/>
      <c r="E234" s="16"/>
      <c r="F234" s="16"/>
    </row>
    <row r="235" spans="1:6">
      <c r="A235" s="16"/>
      <c r="B235" s="19"/>
      <c r="C235" s="17"/>
      <c r="D235" s="16"/>
      <c r="E235" s="16"/>
      <c r="F235" s="16"/>
    </row>
    <row r="236" spans="1:6">
      <c r="A236" s="16"/>
      <c r="B236" s="19"/>
      <c r="C236" s="17"/>
      <c r="D236" s="16"/>
      <c r="E236" s="16"/>
      <c r="F236" s="16"/>
    </row>
    <row r="237" spans="1:6">
      <c r="A237" s="16"/>
      <c r="B237" s="19"/>
      <c r="C237" s="17"/>
      <c r="D237" s="16"/>
      <c r="E237" s="16"/>
      <c r="F237" s="16"/>
    </row>
    <row r="238" spans="1:6">
      <c r="A238" s="16"/>
      <c r="B238" s="19"/>
      <c r="C238" s="17"/>
      <c r="D238" s="16"/>
      <c r="E238" s="16"/>
      <c r="F238" s="16"/>
    </row>
    <row r="239" spans="1:6">
      <c r="A239" s="16"/>
      <c r="B239" s="19"/>
      <c r="C239" s="17"/>
      <c r="D239" s="16"/>
      <c r="E239" s="16"/>
      <c r="F239" s="16"/>
    </row>
    <row r="240" spans="1:6">
      <c r="A240" s="16"/>
      <c r="B240" s="19"/>
      <c r="C240" s="17"/>
      <c r="D240" s="16"/>
      <c r="E240" s="16"/>
      <c r="F240" s="16"/>
    </row>
    <row r="241" spans="1:6">
      <c r="A241" s="16"/>
      <c r="B241" s="19"/>
      <c r="C241" s="17"/>
      <c r="D241" s="16"/>
      <c r="E241" s="16"/>
      <c r="F241" s="16"/>
    </row>
    <row r="242" spans="1:6">
      <c r="A242" s="16"/>
      <c r="B242" s="19"/>
      <c r="C242" s="17"/>
      <c r="D242" s="16"/>
      <c r="E242" s="16"/>
      <c r="F242" s="16"/>
    </row>
    <row r="243" spans="1:6">
      <c r="A243" s="16"/>
      <c r="B243" s="19"/>
      <c r="C243" s="17"/>
      <c r="D243" s="16"/>
      <c r="E243" s="16"/>
      <c r="F243" s="16"/>
    </row>
    <row r="244" spans="1:6">
      <c r="A244" s="16"/>
      <c r="B244" s="19"/>
      <c r="C244" s="17"/>
      <c r="D244" s="16"/>
      <c r="E244" s="16"/>
      <c r="F244" s="16"/>
    </row>
    <row r="245" spans="1:6">
      <c r="A245" s="16"/>
      <c r="B245" s="19"/>
      <c r="C245" s="17"/>
      <c r="D245" s="16"/>
      <c r="E245" s="16"/>
      <c r="F245" s="16"/>
    </row>
    <row r="246" spans="1:6">
      <c r="A246" s="16"/>
      <c r="B246" s="19"/>
      <c r="C246" s="17"/>
      <c r="D246" s="16"/>
      <c r="E246" s="16"/>
      <c r="F246" s="16"/>
    </row>
    <row r="247" spans="1:6">
      <c r="A247" s="16"/>
      <c r="B247" s="19"/>
      <c r="C247" s="17"/>
      <c r="D247" s="16"/>
      <c r="E247" s="16"/>
      <c r="F247" s="16"/>
    </row>
    <row r="248" spans="1:6">
      <c r="A248" s="16"/>
      <c r="B248" s="19"/>
      <c r="C248" s="17"/>
      <c r="D248" s="16"/>
      <c r="E248" s="16"/>
      <c r="F248" s="16"/>
    </row>
    <row r="249" spans="1:6">
      <c r="A249" s="16"/>
      <c r="B249" s="19"/>
      <c r="C249" s="17"/>
      <c r="D249" s="16"/>
      <c r="E249" s="16"/>
      <c r="F249" s="16"/>
    </row>
    <row r="250" spans="1:6">
      <c r="A250" s="16"/>
      <c r="B250" s="19"/>
      <c r="C250" s="17"/>
      <c r="D250" s="16"/>
      <c r="E250" s="16"/>
      <c r="F250" s="16"/>
    </row>
    <row r="251" spans="1:6">
      <c r="A251" s="16"/>
      <c r="B251" s="19"/>
      <c r="C251" s="17"/>
      <c r="D251" s="16"/>
      <c r="E251" s="16"/>
      <c r="F251" s="16"/>
    </row>
    <row r="252" spans="1:6">
      <c r="A252" s="16"/>
      <c r="B252" s="19"/>
      <c r="C252" s="17"/>
      <c r="D252" s="16"/>
      <c r="E252" s="16"/>
      <c r="F252" s="16"/>
    </row>
    <row r="253" spans="1:6">
      <c r="A253" s="16"/>
      <c r="B253" s="19"/>
      <c r="C253" s="17"/>
      <c r="D253" s="16"/>
      <c r="E253" s="16"/>
      <c r="F253" s="16"/>
    </row>
    <row r="254" spans="1:6">
      <c r="A254" s="16"/>
      <c r="B254" s="19"/>
      <c r="C254" s="17"/>
      <c r="D254" s="16"/>
      <c r="E254" s="16"/>
      <c r="F254" s="16"/>
    </row>
    <row r="255" spans="1:6">
      <c r="A255" s="16"/>
      <c r="B255" s="19"/>
      <c r="C255" s="17"/>
      <c r="D255" s="16"/>
      <c r="E255" s="16"/>
      <c r="F255" s="16"/>
    </row>
    <row r="256" spans="1:6">
      <c r="A256" s="16"/>
      <c r="B256" s="19"/>
      <c r="C256" s="17"/>
      <c r="D256" s="16"/>
      <c r="E256" s="16"/>
      <c r="F256" s="16"/>
    </row>
    <row r="257" spans="1:6">
      <c r="A257" s="16"/>
      <c r="B257" s="19"/>
      <c r="C257" s="17"/>
      <c r="D257" s="16"/>
      <c r="E257" s="16"/>
      <c r="F257" s="16"/>
    </row>
    <row r="258" spans="1:6">
      <c r="A258" s="16"/>
      <c r="B258" s="19"/>
      <c r="C258" s="17"/>
      <c r="D258" s="16"/>
      <c r="E258" s="16"/>
      <c r="F258" s="16"/>
    </row>
    <row r="259" spans="1:6">
      <c r="A259" s="16"/>
      <c r="B259" s="19"/>
      <c r="C259" s="17"/>
      <c r="D259" s="16"/>
      <c r="E259" s="16"/>
      <c r="F259" s="16"/>
    </row>
    <row r="260" spans="1:6">
      <c r="A260" s="16"/>
      <c r="B260" s="19"/>
      <c r="C260" s="17"/>
      <c r="D260" s="16"/>
      <c r="E260" s="16"/>
      <c r="F260" s="16"/>
    </row>
    <row r="261" spans="1:6">
      <c r="A261" s="16"/>
      <c r="B261" s="19"/>
      <c r="C261" s="17"/>
      <c r="D261" s="16"/>
      <c r="E261" s="16"/>
      <c r="F261" s="16"/>
    </row>
    <row r="262" spans="1:6">
      <c r="A262" s="16"/>
      <c r="B262" s="19"/>
      <c r="C262" s="17"/>
      <c r="D262" s="16"/>
      <c r="E262" s="16"/>
      <c r="F262" s="16"/>
    </row>
    <row r="263" spans="1:6">
      <c r="A263" s="16"/>
      <c r="B263" s="19"/>
      <c r="C263" s="17"/>
      <c r="D263" s="16"/>
      <c r="E263" s="16"/>
      <c r="F263" s="16"/>
    </row>
    <row r="264" spans="1:6">
      <c r="A264" s="16"/>
      <c r="B264" s="19"/>
      <c r="C264" s="17"/>
      <c r="D264" s="16"/>
      <c r="E264" s="16"/>
      <c r="F264" s="16"/>
    </row>
    <row r="265" spans="1:6">
      <c r="A265" s="16"/>
      <c r="B265" s="19"/>
      <c r="C265" s="17"/>
      <c r="D265" s="16"/>
      <c r="E265" s="16"/>
      <c r="F265" s="16"/>
    </row>
    <row r="266" spans="1:6">
      <c r="A266" s="16"/>
      <c r="B266" s="19"/>
      <c r="C266" s="17"/>
      <c r="D266" s="16"/>
      <c r="E266" s="16"/>
      <c r="F266" s="16"/>
    </row>
    <row r="267" spans="1:6">
      <c r="A267" s="16"/>
      <c r="B267" s="19"/>
      <c r="C267" s="17"/>
      <c r="D267" s="16"/>
      <c r="E267" s="16"/>
      <c r="F267" s="16"/>
    </row>
    <row r="268" spans="1:6">
      <c r="A268" s="16"/>
      <c r="B268" s="19"/>
      <c r="C268" s="17"/>
      <c r="D268" s="16"/>
      <c r="E268" s="16"/>
      <c r="F268" s="16"/>
    </row>
    <row r="269" spans="1:6">
      <c r="A269" s="16"/>
      <c r="B269" s="19"/>
      <c r="C269" s="17"/>
      <c r="D269" s="16"/>
      <c r="E269" s="16"/>
      <c r="F269" s="16"/>
    </row>
    <row r="270" spans="1:6">
      <c r="A270" s="16"/>
      <c r="B270" s="19"/>
      <c r="C270" s="17"/>
      <c r="D270" s="16"/>
      <c r="E270" s="16"/>
      <c r="F270" s="16"/>
    </row>
    <row r="271" spans="1:6">
      <c r="A271" s="16"/>
      <c r="B271" s="19"/>
      <c r="C271" s="17"/>
      <c r="D271" s="16"/>
      <c r="E271" s="16"/>
      <c r="F271" s="16"/>
    </row>
    <row r="272" spans="1:6">
      <c r="A272" s="16"/>
      <c r="B272" s="19"/>
      <c r="C272" s="17"/>
      <c r="D272" s="16"/>
      <c r="E272" s="16"/>
      <c r="F272" s="16"/>
    </row>
    <row r="273" spans="1:6">
      <c r="A273" s="16"/>
      <c r="B273" s="19"/>
      <c r="C273" s="17"/>
      <c r="D273" s="16"/>
      <c r="E273" s="16"/>
      <c r="F273" s="16"/>
    </row>
    <row r="274" spans="1:6">
      <c r="A274" s="16"/>
      <c r="B274" s="19"/>
      <c r="C274" s="17"/>
      <c r="D274" s="16"/>
      <c r="E274" s="16"/>
      <c r="F274" s="16"/>
    </row>
    <row r="275" spans="1:6">
      <c r="A275" s="16"/>
      <c r="B275" s="19"/>
      <c r="C275" s="17"/>
      <c r="D275" s="16"/>
      <c r="E275" s="16"/>
      <c r="F275" s="16"/>
    </row>
    <row r="276" spans="1:6">
      <c r="A276" s="16"/>
      <c r="B276" s="19"/>
      <c r="C276" s="17"/>
      <c r="D276" s="16"/>
      <c r="E276" s="16"/>
      <c r="F276" s="16"/>
    </row>
    <row r="277" spans="1:6">
      <c r="A277" s="16"/>
      <c r="B277" s="19"/>
      <c r="C277" s="17"/>
      <c r="D277" s="16"/>
      <c r="E277" s="16"/>
      <c r="F277" s="16"/>
    </row>
    <row r="278" spans="1:6">
      <c r="A278" s="16"/>
      <c r="B278" s="19"/>
      <c r="C278" s="17"/>
      <c r="D278" s="16"/>
      <c r="E278" s="16"/>
      <c r="F278" s="16"/>
    </row>
    <row r="279" spans="1:6">
      <c r="A279" s="16"/>
      <c r="B279" s="19"/>
      <c r="C279" s="17"/>
      <c r="D279" s="16"/>
      <c r="E279" s="16"/>
      <c r="F279" s="16"/>
    </row>
    <row r="280" spans="1:6">
      <c r="A280" s="16"/>
      <c r="B280" s="19"/>
      <c r="C280" s="17"/>
      <c r="D280" s="16"/>
      <c r="E280" s="16"/>
      <c r="F280" s="16"/>
    </row>
    <row r="281" spans="1:6">
      <c r="A281" s="16"/>
      <c r="B281" s="19"/>
      <c r="C281" s="17"/>
      <c r="D281" s="16"/>
      <c r="E281" s="16"/>
      <c r="F281" s="16"/>
    </row>
    <row r="282" spans="1:6">
      <c r="A282" s="16"/>
      <c r="B282" s="19"/>
      <c r="C282" s="17"/>
      <c r="D282" s="16"/>
      <c r="E282" s="16"/>
      <c r="F282" s="16"/>
    </row>
    <row r="283" spans="1:6">
      <c r="A283" s="16"/>
      <c r="B283" s="19"/>
      <c r="C283" s="17"/>
      <c r="D283" s="16"/>
      <c r="E283" s="16"/>
      <c r="F283" s="16"/>
    </row>
    <row r="284" spans="1:6">
      <c r="A284" s="16"/>
      <c r="B284" s="19"/>
      <c r="C284" s="17"/>
      <c r="D284" s="16"/>
      <c r="E284" s="16"/>
      <c r="F284" s="16"/>
    </row>
    <row r="285" spans="1:6">
      <c r="A285" s="16"/>
      <c r="B285" s="19"/>
      <c r="C285" s="17"/>
      <c r="D285" s="16"/>
      <c r="E285" s="16"/>
      <c r="F285" s="16"/>
    </row>
    <row r="286" spans="1:6">
      <c r="A286" s="16"/>
      <c r="B286" s="19"/>
      <c r="C286" s="17"/>
      <c r="D286" s="16"/>
      <c r="E286" s="16"/>
      <c r="F286" s="16"/>
    </row>
    <row r="287" spans="1:6">
      <c r="A287" s="16"/>
      <c r="B287" s="19"/>
      <c r="C287" s="17"/>
      <c r="D287" s="16"/>
      <c r="E287" s="16"/>
      <c r="F287" s="16"/>
    </row>
    <row r="288" spans="1:6">
      <c r="A288" s="16"/>
      <c r="B288" s="19"/>
      <c r="C288" s="17"/>
      <c r="D288" s="16"/>
      <c r="E288" s="16"/>
      <c r="F288" s="16"/>
    </row>
    <row r="289" spans="1:6">
      <c r="A289" s="16"/>
      <c r="B289" s="19"/>
      <c r="C289" s="17"/>
      <c r="D289" s="16"/>
      <c r="E289" s="16"/>
      <c r="F289" s="16"/>
    </row>
    <row r="290" spans="1:6">
      <c r="A290" s="16"/>
      <c r="B290" s="19"/>
      <c r="C290" s="17"/>
      <c r="D290" s="16"/>
      <c r="E290" s="16"/>
      <c r="F290" s="16"/>
    </row>
    <row r="291" spans="1:6">
      <c r="A291" s="16"/>
      <c r="B291" s="19"/>
      <c r="C291" s="17"/>
      <c r="D291" s="16"/>
      <c r="E291" s="16"/>
      <c r="F291" s="16"/>
    </row>
    <row r="292" spans="1:6">
      <c r="A292" s="16"/>
      <c r="B292" s="19"/>
      <c r="C292" s="17"/>
      <c r="D292" s="16"/>
      <c r="E292" s="16"/>
      <c r="F292" s="16"/>
    </row>
    <row r="293" spans="1:6">
      <c r="A293" s="16"/>
      <c r="B293" s="19"/>
      <c r="C293" s="17"/>
      <c r="D293" s="16"/>
      <c r="E293" s="16"/>
      <c r="F293" s="16"/>
    </row>
    <row r="294" spans="1:6">
      <c r="A294" s="16"/>
      <c r="B294" s="19"/>
      <c r="C294" s="17"/>
      <c r="D294" s="16"/>
      <c r="E294" s="16"/>
      <c r="F294" s="16"/>
    </row>
    <row r="295" spans="1:6">
      <c r="A295" s="16"/>
      <c r="B295" s="19"/>
      <c r="C295" s="17"/>
      <c r="D295" s="16"/>
      <c r="E295" s="16"/>
      <c r="F295" s="16"/>
    </row>
    <row r="296" spans="1:6">
      <c r="A296" s="16"/>
      <c r="B296" s="19"/>
      <c r="C296" s="17"/>
      <c r="D296" s="16"/>
      <c r="E296" s="16"/>
      <c r="F296" s="16"/>
    </row>
    <row r="297" spans="1:6">
      <c r="A297" s="16"/>
      <c r="B297" s="19"/>
      <c r="C297" s="17"/>
      <c r="D297" s="16"/>
      <c r="E297" s="16"/>
      <c r="F297" s="16"/>
    </row>
    <row r="298" spans="1:6">
      <c r="A298" s="16"/>
      <c r="B298" s="19"/>
      <c r="C298" s="17"/>
      <c r="D298" s="16"/>
      <c r="E298" s="16"/>
      <c r="F298" s="16"/>
    </row>
    <row r="299" spans="1:6">
      <c r="A299" s="16"/>
      <c r="B299" s="19"/>
      <c r="C299" s="17"/>
      <c r="D299" s="16"/>
      <c r="E299" s="16"/>
      <c r="F299" s="16"/>
    </row>
    <row r="300" spans="1:6">
      <c r="A300" s="16"/>
      <c r="B300" s="19"/>
      <c r="C300" s="17"/>
      <c r="D300" s="16"/>
      <c r="E300" s="16"/>
      <c r="F300" s="16"/>
    </row>
    <row r="301" spans="1:6">
      <c r="A301" s="16"/>
      <c r="B301" s="19"/>
      <c r="C301" s="17"/>
      <c r="D301" s="16"/>
      <c r="E301" s="16"/>
      <c r="F301" s="16"/>
    </row>
    <row r="302" spans="1:6">
      <c r="A302" s="16"/>
      <c r="B302" s="19"/>
      <c r="C302" s="17"/>
      <c r="D302" s="16"/>
      <c r="E302" s="16"/>
      <c r="F302" s="16"/>
    </row>
    <row r="303" spans="1:6">
      <c r="A303" s="16"/>
      <c r="B303" s="19"/>
      <c r="C303" s="17"/>
      <c r="D303" s="16"/>
      <c r="E303" s="16"/>
      <c r="F303" s="16"/>
    </row>
    <row r="304" spans="1:6">
      <c r="A304" s="16"/>
      <c r="B304" s="19"/>
      <c r="C304" s="17"/>
      <c r="D304" s="16"/>
      <c r="E304" s="16"/>
      <c r="F304" s="16"/>
    </row>
    <row r="305" spans="1:6">
      <c r="A305" s="16"/>
      <c r="B305" s="19"/>
      <c r="C305" s="17"/>
      <c r="D305" s="16"/>
      <c r="E305" s="16"/>
      <c r="F305" s="16"/>
    </row>
    <row r="306" spans="1:6">
      <c r="A306" s="16"/>
      <c r="B306" s="19"/>
      <c r="C306" s="17"/>
      <c r="D306" s="16"/>
      <c r="E306" s="16"/>
      <c r="F306" s="16"/>
    </row>
    <row r="307" spans="1:6">
      <c r="A307" s="16"/>
      <c r="B307" s="19"/>
      <c r="C307" s="17"/>
      <c r="D307" s="16"/>
      <c r="E307" s="16"/>
      <c r="F307" s="16"/>
    </row>
    <row r="308" spans="1:6">
      <c r="A308" s="16"/>
      <c r="B308" s="19"/>
      <c r="C308" s="17"/>
      <c r="D308" s="16"/>
      <c r="E308" s="16"/>
      <c r="F308" s="16"/>
    </row>
    <row r="309" spans="1:6">
      <c r="A309" s="16"/>
      <c r="B309" s="19"/>
      <c r="C309" s="17"/>
      <c r="D309" s="16"/>
      <c r="E309" s="16"/>
      <c r="F309" s="16"/>
    </row>
    <row r="310" spans="1:6">
      <c r="A310" s="16"/>
      <c r="B310" s="19"/>
      <c r="C310" s="17"/>
      <c r="D310" s="16"/>
      <c r="E310" s="16"/>
      <c r="F310" s="16"/>
    </row>
    <row r="311" spans="1:6">
      <c r="A311" s="16"/>
      <c r="B311" s="19"/>
      <c r="C311" s="17"/>
      <c r="D311" s="16"/>
      <c r="E311" s="16"/>
      <c r="F311" s="16"/>
    </row>
    <row r="312" spans="1:6">
      <c r="A312" s="16"/>
      <c r="B312" s="19"/>
      <c r="C312" s="17"/>
      <c r="D312" s="16"/>
      <c r="E312" s="16"/>
      <c r="F312" s="16"/>
    </row>
    <row r="313" spans="1:6">
      <c r="A313" s="16"/>
      <c r="B313" s="19"/>
      <c r="C313" s="17"/>
      <c r="D313" s="16"/>
      <c r="E313" s="16"/>
      <c r="F313" s="16"/>
    </row>
    <row r="314" spans="1:6">
      <c r="A314" s="16"/>
      <c r="B314" s="19"/>
      <c r="C314" s="17"/>
      <c r="D314" s="16"/>
      <c r="E314" s="16"/>
      <c r="F314" s="16"/>
    </row>
    <row r="315" spans="1:6">
      <c r="A315" s="16"/>
      <c r="B315" s="19"/>
      <c r="C315" s="17"/>
      <c r="D315" s="16"/>
      <c r="E315" s="16"/>
      <c r="F315" s="16"/>
    </row>
    <row r="316" spans="1:6">
      <c r="A316" s="16"/>
      <c r="B316" s="19"/>
      <c r="C316" s="17"/>
      <c r="D316" s="16"/>
      <c r="E316" s="16"/>
      <c r="F316" s="16"/>
    </row>
    <row r="317" spans="1:6">
      <c r="A317" s="16"/>
      <c r="B317" s="19"/>
      <c r="C317" s="17"/>
      <c r="D317" s="16"/>
      <c r="E317" s="16"/>
      <c r="F317" s="16"/>
    </row>
    <row r="318" spans="1:6">
      <c r="A318" s="16"/>
      <c r="B318" s="19"/>
      <c r="C318" s="17"/>
      <c r="D318" s="16"/>
      <c r="E318" s="16"/>
      <c r="F318" s="16"/>
    </row>
    <row r="319" spans="1:6">
      <c r="A319" s="16"/>
      <c r="B319" s="19"/>
      <c r="C319" s="17"/>
      <c r="D319" s="16"/>
      <c r="E319" s="16"/>
      <c r="F319" s="16"/>
    </row>
    <row r="320" spans="1:6">
      <c r="A320" s="16"/>
      <c r="B320" s="19"/>
      <c r="C320" s="17"/>
      <c r="D320" s="16"/>
      <c r="E320" s="16"/>
      <c r="F320" s="16"/>
    </row>
    <row r="321" spans="3:3">
      <c r="C321" s="15"/>
    </row>
    <row r="322" spans="3:3">
      <c r="C322" s="15"/>
    </row>
    <row r="323" spans="3:3">
      <c r="C323" s="15"/>
    </row>
    <row r="324" spans="3:3">
      <c r="C324" s="15"/>
    </row>
    <row r="325" spans="3:3">
      <c r="C325" s="15"/>
    </row>
    <row r="326" spans="3:3">
      <c r="C326" s="15"/>
    </row>
    <row r="327" spans="3:3">
      <c r="C327" s="15"/>
    </row>
    <row r="328" spans="3:3">
      <c r="C328" s="15"/>
    </row>
    <row r="329" spans="3:3">
      <c r="C329" s="15"/>
    </row>
    <row r="330" spans="3:3">
      <c r="C330" s="15"/>
    </row>
    <row r="331" spans="3:3">
      <c r="C331" s="15"/>
    </row>
    <row r="332" spans="3:3">
      <c r="C332" s="15"/>
    </row>
    <row r="333" spans="3:3">
      <c r="C333" s="15"/>
    </row>
    <row r="334" spans="3:3">
      <c r="C334" s="15"/>
    </row>
    <row r="335" spans="3:3">
      <c r="C335" s="15"/>
    </row>
    <row r="336" spans="3:3">
      <c r="C336" s="15"/>
    </row>
    <row r="337" spans="3:3">
      <c r="C337" s="15"/>
    </row>
    <row r="338" spans="3:3">
      <c r="C338" s="15"/>
    </row>
    <row r="339" spans="3:3">
      <c r="C339" s="15"/>
    </row>
    <row r="340" spans="3:3">
      <c r="C340" s="15"/>
    </row>
    <row r="341" spans="3:3">
      <c r="C341" s="15"/>
    </row>
    <row r="342" spans="3:3">
      <c r="C342" s="15"/>
    </row>
    <row r="343" spans="3:3">
      <c r="C343" s="15"/>
    </row>
    <row r="344" spans="3:3">
      <c r="C344" s="15"/>
    </row>
    <row r="345" spans="3:3">
      <c r="C345" s="15"/>
    </row>
    <row r="346" spans="3:3">
      <c r="C346" s="15"/>
    </row>
    <row r="347" spans="3:3">
      <c r="C347" s="15"/>
    </row>
    <row r="348" spans="3:3">
      <c r="C348" s="15"/>
    </row>
    <row r="349" spans="3:3">
      <c r="C349" s="15"/>
    </row>
    <row r="350" spans="3:3">
      <c r="C350" s="15"/>
    </row>
    <row r="351" spans="3:3">
      <c r="C351" s="15"/>
    </row>
    <row r="352" spans="3:3">
      <c r="C352" s="15"/>
    </row>
    <row r="353" spans="3:3">
      <c r="C353" s="15"/>
    </row>
    <row r="354" spans="3:3">
      <c r="C354" s="15"/>
    </row>
    <row r="355" spans="3:3">
      <c r="C355" s="15"/>
    </row>
    <row r="356" spans="3:3">
      <c r="C356" s="15"/>
    </row>
    <row r="357" spans="3:3">
      <c r="C357" s="15"/>
    </row>
    <row r="358" spans="3:3">
      <c r="C358" s="15"/>
    </row>
    <row r="359" spans="3:3">
      <c r="C359" s="15"/>
    </row>
    <row r="360" spans="3:3">
      <c r="C360" s="15"/>
    </row>
    <row r="361" spans="3:3">
      <c r="C361" s="15"/>
    </row>
    <row r="362" spans="3:3">
      <c r="C362" s="15"/>
    </row>
    <row r="363" spans="3:3">
      <c r="C363" s="15"/>
    </row>
    <row r="364" spans="3:3">
      <c r="C364" s="15"/>
    </row>
    <row r="365" spans="3:3">
      <c r="C365" s="15"/>
    </row>
    <row r="366" spans="3:3">
      <c r="C366" s="15"/>
    </row>
    <row r="367" spans="3:3">
      <c r="C367" s="15"/>
    </row>
    <row r="368" spans="3:3">
      <c r="C368" s="15"/>
    </row>
    <row r="369" spans="3:3">
      <c r="C369" s="15"/>
    </row>
    <row r="370" spans="3:3">
      <c r="C370" s="15"/>
    </row>
    <row r="371" spans="3:3">
      <c r="C371" s="15"/>
    </row>
    <row r="372" spans="3:3">
      <c r="C372" s="15"/>
    </row>
    <row r="373" spans="3:3">
      <c r="C373" s="15"/>
    </row>
    <row r="374" spans="3:3">
      <c r="C374" s="15"/>
    </row>
    <row r="375" spans="3:3">
      <c r="C375" s="15"/>
    </row>
    <row r="376" spans="3:3">
      <c r="C376" s="15"/>
    </row>
    <row r="377" spans="3:3">
      <c r="C377" s="15"/>
    </row>
    <row r="378" spans="3:3">
      <c r="C378" s="15"/>
    </row>
    <row r="379" spans="3:3">
      <c r="C379" s="15"/>
    </row>
    <row r="380" spans="3:3">
      <c r="C380" s="15"/>
    </row>
    <row r="381" spans="3:3">
      <c r="C381" s="15"/>
    </row>
    <row r="382" spans="3:3">
      <c r="C382" s="15"/>
    </row>
    <row r="383" spans="3:3">
      <c r="C383" s="15"/>
    </row>
    <row r="384" spans="3:3">
      <c r="C384" s="15"/>
    </row>
    <row r="385" spans="3:3">
      <c r="C385" s="15"/>
    </row>
    <row r="386" spans="3:3">
      <c r="C386" s="15"/>
    </row>
    <row r="387" spans="3:3">
      <c r="C387" s="15"/>
    </row>
    <row r="388" spans="3:3">
      <c r="C388" s="15"/>
    </row>
    <row r="389" spans="3:3">
      <c r="C389" s="15"/>
    </row>
    <row r="390" spans="3:3">
      <c r="C390" s="15"/>
    </row>
    <row r="391" spans="3:3">
      <c r="C391" s="15"/>
    </row>
    <row r="392" spans="3:3">
      <c r="C392" s="15"/>
    </row>
    <row r="393" spans="3:3">
      <c r="C393" s="15"/>
    </row>
    <row r="394" spans="3:3">
      <c r="C394" s="15"/>
    </row>
    <row r="395" spans="3:3">
      <c r="C395" s="15"/>
    </row>
    <row r="396" spans="3:3">
      <c r="C396" s="15"/>
    </row>
    <row r="397" spans="3:3">
      <c r="C397" s="15"/>
    </row>
    <row r="398" spans="3:3">
      <c r="C398" s="15"/>
    </row>
    <row r="399" spans="3:3">
      <c r="C399" s="15"/>
    </row>
    <row r="400" spans="3:3">
      <c r="C400" s="15"/>
    </row>
    <row r="401" spans="3:3">
      <c r="C401" s="15"/>
    </row>
    <row r="402" spans="3:3">
      <c r="C402" s="15"/>
    </row>
    <row r="403" spans="3:3">
      <c r="C403" s="15"/>
    </row>
  </sheetData>
  <sheetProtection sheet="1"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9"/>
  <sheetViews>
    <sheetView workbookViewId="0">
      <selection activeCell="A95" sqref="A95:D166"/>
    </sheetView>
  </sheetViews>
  <sheetFormatPr defaultRowHeight="12.75"/>
  <cols>
    <col min="1" max="1" width="19.7109375" style="15" customWidth="1"/>
    <col min="2" max="2" width="4.42578125" style="51" customWidth="1"/>
    <col min="3" max="3" width="12.7109375" style="15" customWidth="1"/>
    <col min="4" max="4" width="5.42578125" style="51" customWidth="1"/>
    <col min="5" max="5" width="14.85546875" style="51" customWidth="1"/>
    <col min="6" max="6" width="9.140625" style="51"/>
    <col min="7" max="7" width="12" style="51" customWidth="1"/>
    <col min="8" max="8" width="14.140625" style="15" customWidth="1"/>
    <col min="9" max="9" width="22.5703125" style="51" customWidth="1"/>
    <col min="10" max="10" width="25.140625" style="51" customWidth="1"/>
    <col min="11" max="11" width="15.7109375" style="51" customWidth="1"/>
    <col min="12" max="12" width="14.140625" style="51" customWidth="1"/>
    <col min="13" max="13" width="9.5703125" style="51" customWidth="1"/>
    <col min="14" max="14" width="14.140625" style="51" customWidth="1"/>
    <col min="15" max="15" width="23.42578125" style="51" customWidth="1"/>
    <col min="16" max="16" width="16.5703125" style="51" customWidth="1"/>
    <col min="17" max="17" width="41" style="51" customWidth="1"/>
    <col min="18" max="16384" width="9.140625" style="51"/>
  </cols>
  <sheetData>
    <row r="1" spans="1:16" ht="15.75">
      <c r="A1" s="50" t="s">
        <v>125</v>
      </c>
      <c r="I1" s="52" t="s">
        <v>126</v>
      </c>
      <c r="J1" s="53" t="s">
        <v>127</v>
      </c>
    </row>
    <row r="2" spans="1:16">
      <c r="I2" s="54" t="s">
        <v>128</v>
      </c>
      <c r="J2" s="55" t="s">
        <v>129</v>
      </c>
    </row>
    <row r="3" spans="1:16">
      <c r="A3" s="56" t="s">
        <v>130</v>
      </c>
      <c r="I3" s="54" t="s">
        <v>131</v>
      </c>
      <c r="J3" s="55" t="s">
        <v>56</v>
      </c>
    </row>
    <row r="4" spans="1:16">
      <c r="I4" s="54" t="s">
        <v>132</v>
      </c>
      <c r="J4" s="55" t="s">
        <v>56</v>
      </c>
    </row>
    <row r="5" spans="1:16" ht="13.5" thickBot="1">
      <c r="I5" s="57" t="s">
        <v>133</v>
      </c>
      <c r="J5" s="58" t="s">
        <v>93</v>
      </c>
    </row>
    <row r="10" spans="1:16" ht="13.5" thickBot="1"/>
    <row r="11" spans="1:16" ht="12.75" customHeight="1" thickBot="1">
      <c r="A11" s="15" t="str">
        <f t="shared" ref="A11:A42" si="0">P11</f>
        <v>BAVM 8 </v>
      </c>
      <c r="B11" s="59" t="str">
        <f t="shared" ref="B11:B42" si="1">IF(H11=INT(H11),"I","II")</f>
        <v>I</v>
      </c>
      <c r="C11" s="15">
        <f t="shared" ref="C11:C42" si="2">1*G11</f>
        <v>33483.536</v>
      </c>
      <c r="D11" s="51" t="str">
        <f t="shared" ref="D11:D42" si="3">VLOOKUP(F11,I$1:J$5,2,FALSE)</f>
        <v>vis</v>
      </c>
      <c r="E11" s="60">
        <f>VLOOKUP(C11,'Active 1'!C$21:E$972,3,FALSE)</f>
        <v>-1342.9973120040054</v>
      </c>
      <c r="F11" s="59" t="s">
        <v>133</v>
      </c>
      <c r="G11" s="51" t="str">
        <f t="shared" ref="G11:G42" si="4">MID(I11,3,LEN(I11)-3)</f>
        <v>33483.536</v>
      </c>
      <c r="H11" s="15">
        <f t="shared" ref="H11:H42" si="5">1*K11</f>
        <v>-4902</v>
      </c>
      <c r="I11" s="61" t="s">
        <v>262</v>
      </c>
      <c r="J11" s="62" t="s">
        <v>263</v>
      </c>
      <c r="K11" s="61">
        <v>-4902</v>
      </c>
      <c r="L11" s="61" t="s">
        <v>264</v>
      </c>
      <c r="M11" s="62" t="s">
        <v>138</v>
      </c>
      <c r="N11" s="62"/>
      <c r="O11" s="63" t="s">
        <v>265</v>
      </c>
      <c r="P11" s="64" t="s">
        <v>266</v>
      </c>
    </row>
    <row r="12" spans="1:16" ht="12.75" customHeight="1" thickBot="1">
      <c r="A12" s="15" t="str">
        <f t="shared" si="0"/>
        <v>BAVM 13 </v>
      </c>
      <c r="B12" s="59" t="str">
        <f t="shared" si="1"/>
        <v>I</v>
      </c>
      <c r="C12" s="15">
        <f t="shared" si="2"/>
        <v>36868.317000000003</v>
      </c>
      <c r="D12" s="51" t="str">
        <f t="shared" si="3"/>
        <v>vis</v>
      </c>
      <c r="E12" s="60">
        <f>VLOOKUP(C12,'Active 1'!C$21:E$972,3,FALSE)</f>
        <v>-522.00130300617934</v>
      </c>
      <c r="F12" s="59" t="s">
        <v>133</v>
      </c>
      <c r="G12" s="51" t="str">
        <f t="shared" si="4"/>
        <v>36868.317</v>
      </c>
      <c r="H12" s="15">
        <f t="shared" si="5"/>
        <v>-4081</v>
      </c>
      <c r="I12" s="61" t="s">
        <v>279</v>
      </c>
      <c r="J12" s="62" t="s">
        <v>280</v>
      </c>
      <c r="K12" s="61">
        <v>-4081</v>
      </c>
      <c r="L12" s="61" t="s">
        <v>281</v>
      </c>
      <c r="M12" s="62" t="s">
        <v>138</v>
      </c>
      <c r="N12" s="62"/>
      <c r="O12" s="63" t="s">
        <v>282</v>
      </c>
      <c r="P12" s="64" t="s">
        <v>283</v>
      </c>
    </row>
    <row r="13" spans="1:16" ht="12.75" customHeight="1" thickBot="1">
      <c r="A13" s="15" t="str">
        <f t="shared" si="0"/>
        <v>BAVM 13 </v>
      </c>
      <c r="B13" s="59" t="str">
        <f t="shared" si="1"/>
        <v>I</v>
      </c>
      <c r="C13" s="15">
        <f t="shared" si="2"/>
        <v>36868.32</v>
      </c>
      <c r="D13" s="51" t="str">
        <f t="shared" si="3"/>
        <v>vis</v>
      </c>
      <c r="E13" s="60">
        <f>VLOOKUP(C13,'Active 1'!C$21:E$972,3,FALSE)</f>
        <v>-522.00057534077814</v>
      </c>
      <c r="F13" s="59" t="s">
        <v>133</v>
      </c>
      <c r="G13" s="51" t="str">
        <f t="shared" si="4"/>
        <v>36868.320</v>
      </c>
      <c r="H13" s="15">
        <f t="shared" si="5"/>
        <v>-4081</v>
      </c>
      <c r="I13" s="61" t="s">
        <v>284</v>
      </c>
      <c r="J13" s="62" t="s">
        <v>285</v>
      </c>
      <c r="K13" s="61">
        <v>-4081</v>
      </c>
      <c r="L13" s="61" t="s">
        <v>286</v>
      </c>
      <c r="M13" s="62" t="s">
        <v>138</v>
      </c>
      <c r="N13" s="62"/>
      <c r="O13" s="63" t="s">
        <v>287</v>
      </c>
      <c r="P13" s="64" t="s">
        <v>283</v>
      </c>
    </row>
    <row r="14" spans="1:16" ht="12.75" customHeight="1" thickBot="1">
      <c r="A14" s="15" t="str">
        <f t="shared" si="0"/>
        <v> AAP 24.132 </v>
      </c>
      <c r="B14" s="59" t="str">
        <f t="shared" si="1"/>
        <v>I</v>
      </c>
      <c r="C14" s="15">
        <f t="shared" si="2"/>
        <v>38286.556799999998</v>
      </c>
      <c r="D14" s="51" t="str">
        <f t="shared" si="3"/>
        <v>vis</v>
      </c>
      <c r="E14" s="60">
        <f>VLOOKUP(C14,'Active 1'!C$21:E$972,3,FALSE)</f>
        <v>-177.99995828051749</v>
      </c>
      <c r="F14" s="59" t="s">
        <v>133</v>
      </c>
      <c r="G14" s="51" t="str">
        <f t="shared" si="4"/>
        <v>38286.5568</v>
      </c>
      <c r="H14" s="15">
        <f t="shared" si="5"/>
        <v>-3737</v>
      </c>
      <c r="I14" s="61" t="s">
        <v>293</v>
      </c>
      <c r="J14" s="62" t="s">
        <v>294</v>
      </c>
      <c r="K14" s="61">
        <v>-3737</v>
      </c>
      <c r="L14" s="61" t="s">
        <v>295</v>
      </c>
      <c r="M14" s="62" t="s">
        <v>296</v>
      </c>
      <c r="N14" s="62" t="s">
        <v>297</v>
      </c>
      <c r="O14" s="63" t="s">
        <v>298</v>
      </c>
      <c r="P14" s="63" t="s">
        <v>299</v>
      </c>
    </row>
    <row r="15" spans="1:16" ht="12.75" customHeight="1" thickBot="1">
      <c r="A15" s="15" t="str">
        <f t="shared" si="0"/>
        <v>BAVM 18 </v>
      </c>
      <c r="B15" s="59" t="str">
        <f t="shared" si="1"/>
        <v>I</v>
      </c>
      <c r="C15" s="15">
        <f t="shared" si="2"/>
        <v>39024.538</v>
      </c>
      <c r="D15" s="51" t="str">
        <f t="shared" si="3"/>
        <v>vis</v>
      </c>
      <c r="E15" s="60">
        <f>VLOOKUP(C15,'Active 1'!C$21:E$972,3,FALSE)</f>
        <v>1.0011705710766106</v>
      </c>
      <c r="F15" s="59" t="s">
        <v>133</v>
      </c>
      <c r="G15" s="51" t="str">
        <f t="shared" si="4"/>
        <v>39024.538</v>
      </c>
      <c r="H15" s="15">
        <f t="shared" si="5"/>
        <v>-3558</v>
      </c>
      <c r="I15" s="61" t="s">
        <v>309</v>
      </c>
      <c r="J15" s="62" t="s">
        <v>310</v>
      </c>
      <c r="K15" s="61">
        <v>-3558</v>
      </c>
      <c r="L15" s="61" t="s">
        <v>311</v>
      </c>
      <c r="M15" s="62" t="s">
        <v>138</v>
      </c>
      <c r="N15" s="62"/>
      <c r="O15" s="63" t="s">
        <v>287</v>
      </c>
      <c r="P15" s="64" t="s">
        <v>312</v>
      </c>
    </row>
    <row r="16" spans="1:16" ht="12.75" customHeight="1" thickBot="1">
      <c r="A16" s="15" t="str">
        <f t="shared" si="0"/>
        <v>IBVS 1255 </v>
      </c>
      <c r="B16" s="59" t="str">
        <f t="shared" si="1"/>
        <v>I</v>
      </c>
      <c r="C16" s="15">
        <f t="shared" si="2"/>
        <v>39053.385000000002</v>
      </c>
      <c r="D16" s="51" t="str">
        <f t="shared" si="3"/>
        <v>vis</v>
      </c>
      <c r="E16" s="60">
        <f>VLOOKUP(C16,'Active 1'!C$21:E$972,3,FALSE)</f>
        <v>7.9981585214230462</v>
      </c>
      <c r="F16" s="59" t="s">
        <v>133</v>
      </c>
      <c r="G16" s="51" t="str">
        <f t="shared" si="4"/>
        <v>39053.385</v>
      </c>
      <c r="H16" s="15">
        <f t="shared" si="5"/>
        <v>-3551</v>
      </c>
      <c r="I16" s="61" t="s">
        <v>316</v>
      </c>
      <c r="J16" s="62" t="s">
        <v>317</v>
      </c>
      <c r="K16" s="61">
        <v>-3551</v>
      </c>
      <c r="L16" s="61" t="s">
        <v>318</v>
      </c>
      <c r="M16" s="62" t="s">
        <v>138</v>
      </c>
      <c r="N16" s="62"/>
      <c r="O16" s="63" t="s">
        <v>319</v>
      </c>
      <c r="P16" s="64" t="s">
        <v>320</v>
      </c>
    </row>
    <row r="17" spans="1:16" ht="12.75" customHeight="1" thickBot="1">
      <c r="A17" s="15" t="str">
        <f t="shared" si="0"/>
        <v>BAVM 18 </v>
      </c>
      <c r="B17" s="59" t="str">
        <f t="shared" si="1"/>
        <v>I</v>
      </c>
      <c r="C17" s="15">
        <f t="shared" si="2"/>
        <v>39053.391000000003</v>
      </c>
      <c r="D17" s="51" t="str">
        <f t="shared" si="3"/>
        <v>vis</v>
      </c>
      <c r="E17" s="60">
        <f>VLOOKUP(C17,'Active 1'!C$21:E$972,3,FALSE)</f>
        <v>7.999613852227311</v>
      </c>
      <c r="F17" s="59" t="s">
        <v>133</v>
      </c>
      <c r="G17" s="51" t="str">
        <f t="shared" si="4"/>
        <v>39053.391</v>
      </c>
      <c r="H17" s="15">
        <f t="shared" si="5"/>
        <v>-3551</v>
      </c>
      <c r="I17" s="61" t="s">
        <v>321</v>
      </c>
      <c r="J17" s="62" t="s">
        <v>322</v>
      </c>
      <c r="K17" s="61">
        <v>-3551</v>
      </c>
      <c r="L17" s="61" t="s">
        <v>323</v>
      </c>
      <c r="M17" s="62" t="s">
        <v>138</v>
      </c>
      <c r="N17" s="62"/>
      <c r="O17" s="63" t="s">
        <v>287</v>
      </c>
      <c r="P17" s="64" t="s">
        <v>312</v>
      </c>
    </row>
    <row r="18" spans="1:16" ht="12.75" customHeight="1" thickBot="1">
      <c r="A18" s="15" t="str">
        <f t="shared" si="0"/>
        <v>BAVM 23 </v>
      </c>
      <c r="B18" s="59" t="str">
        <f t="shared" si="1"/>
        <v>I</v>
      </c>
      <c r="C18" s="15">
        <f t="shared" si="2"/>
        <v>39391.434999999998</v>
      </c>
      <c r="D18" s="51" t="str">
        <f t="shared" si="3"/>
        <v>vis</v>
      </c>
      <c r="E18" s="60">
        <f>VLOOKUP(C18,'Active 1'!C$21:E$972,3,FALSE)</f>
        <v>89.993921568341378</v>
      </c>
      <c r="F18" s="59" t="s">
        <v>133</v>
      </c>
      <c r="G18" s="51" t="str">
        <f t="shared" si="4"/>
        <v>39391.435</v>
      </c>
      <c r="H18" s="15">
        <f t="shared" si="5"/>
        <v>-3469</v>
      </c>
      <c r="I18" s="61" t="s">
        <v>327</v>
      </c>
      <c r="J18" s="62" t="s">
        <v>328</v>
      </c>
      <c r="K18" s="61">
        <v>-3469</v>
      </c>
      <c r="L18" s="61" t="s">
        <v>329</v>
      </c>
      <c r="M18" s="62" t="s">
        <v>138</v>
      </c>
      <c r="N18" s="62"/>
      <c r="O18" s="63" t="s">
        <v>330</v>
      </c>
      <c r="P18" s="64" t="s">
        <v>331</v>
      </c>
    </row>
    <row r="19" spans="1:16" ht="12.75" customHeight="1" thickBot="1">
      <c r="A19" s="15" t="str">
        <f t="shared" si="0"/>
        <v>IBVS 1255 </v>
      </c>
      <c r="B19" s="59" t="str">
        <f t="shared" si="1"/>
        <v>I</v>
      </c>
      <c r="C19" s="15">
        <f t="shared" si="2"/>
        <v>39791.366000000002</v>
      </c>
      <c r="D19" s="51" t="str">
        <f t="shared" si="3"/>
        <v>vis</v>
      </c>
      <c r="E19" s="60">
        <f>VLOOKUP(C19,'Active 1'!C$21:E$972,3,FALSE)</f>
        <v>186.99923886198982</v>
      </c>
      <c r="F19" s="59" t="s">
        <v>133</v>
      </c>
      <c r="G19" s="51" t="str">
        <f t="shared" si="4"/>
        <v>39791.366</v>
      </c>
      <c r="H19" s="15">
        <f t="shared" si="5"/>
        <v>-3372</v>
      </c>
      <c r="I19" s="61" t="s">
        <v>332</v>
      </c>
      <c r="J19" s="62" t="s">
        <v>333</v>
      </c>
      <c r="K19" s="61">
        <v>-3372</v>
      </c>
      <c r="L19" s="61" t="s">
        <v>334</v>
      </c>
      <c r="M19" s="62" t="s">
        <v>138</v>
      </c>
      <c r="N19" s="62"/>
      <c r="O19" s="63" t="s">
        <v>319</v>
      </c>
      <c r="P19" s="64" t="s">
        <v>320</v>
      </c>
    </row>
    <row r="20" spans="1:16" ht="12.75" customHeight="1" thickBot="1">
      <c r="A20" s="15" t="str">
        <f t="shared" si="0"/>
        <v>IBVS 795 </v>
      </c>
      <c r="B20" s="59" t="str">
        <f t="shared" si="1"/>
        <v>I</v>
      </c>
      <c r="C20" s="15">
        <f t="shared" si="2"/>
        <v>40475.747000000003</v>
      </c>
      <c r="D20" s="51" t="str">
        <f t="shared" si="3"/>
        <v>vis</v>
      </c>
      <c r="E20" s="60">
        <f>VLOOKUP(C20,'Active 1'!C$21:E$972,3,FALSE)</f>
        <v>352.99936402043926</v>
      </c>
      <c r="F20" s="59" t="s">
        <v>133</v>
      </c>
      <c r="G20" s="51" t="str">
        <f t="shared" si="4"/>
        <v>40475.747</v>
      </c>
      <c r="H20" s="15">
        <f t="shared" si="5"/>
        <v>-3206</v>
      </c>
      <c r="I20" s="61" t="s">
        <v>335</v>
      </c>
      <c r="J20" s="62" t="s">
        <v>336</v>
      </c>
      <c r="K20" s="61">
        <v>-3206</v>
      </c>
      <c r="L20" s="61" t="s">
        <v>326</v>
      </c>
      <c r="M20" s="62" t="s">
        <v>138</v>
      </c>
      <c r="N20" s="62"/>
      <c r="O20" s="63" t="s">
        <v>337</v>
      </c>
      <c r="P20" s="64" t="s">
        <v>338</v>
      </c>
    </row>
    <row r="21" spans="1:16" ht="12.75" customHeight="1" thickBot="1">
      <c r="A21" s="15" t="str">
        <f t="shared" si="0"/>
        <v>IBVS 795 </v>
      </c>
      <c r="B21" s="59" t="str">
        <f t="shared" si="1"/>
        <v>I</v>
      </c>
      <c r="C21" s="15">
        <f t="shared" si="2"/>
        <v>40512.86</v>
      </c>
      <c r="D21" s="51" t="str">
        <f t="shared" si="3"/>
        <v>vis</v>
      </c>
      <c r="E21" s="60">
        <f>VLOOKUP(C21,'Active 1'!C$21:E$972,3,FALSE)</f>
        <v>362.00131270838517</v>
      </c>
      <c r="F21" s="59" t="s">
        <v>133</v>
      </c>
      <c r="G21" s="51" t="str">
        <f t="shared" si="4"/>
        <v>40512.860</v>
      </c>
      <c r="H21" s="15">
        <f t="shared" si="5"/>
        <v>-3197</v>
      </c>
      <c r="I21" s="61" t="s">
        <v>339</v>
      </c>
      <c r="J21" s="62" t="s">
        <v>340</v>
      </c>
      <c r="K21" s="61">
        <v>-3197</v>
      </c>
      <c r="L21" s="61" t="s">
        <v>341</v>
      </c>
      <c r="M21" s="62" t="s">
        <v>138</v>
      </c>
      <c r="N21" s="62"/>
      <c r="O21" s="63" t="s">
        <v>337</v>
      </c>
      <c r="P21" s="64" t="s">
        <v>338</v>
      </c>
    </row>
    <row r="22" spans="1:16" ht="12.75" customHeight="1" thickBot="1">
      <c r="A22" s="15" t="str">
        <f t="shared" si="0"/>
        <v> ORI 127 </v>
      </c>
      <c r="B22" s="59" t="str">
        <f t="shared" si="1"/>
        <v>I</v>
      </c>
      <c r="C22" s="15">
        <f t="shared" si="2"/>
        <v>41172.502999999997</v>
      </c>
      <c r="D22" s="51" t="str">
        <f t="shared" si="3"/>
        <v>vis</v>
      </c>
      <c r="E22" s="60">
        <f>VLOOKUP(C22,'Active 1'!C$21:E$972,3,FALSE)</f>
        <v>522.00110896207173</v>
      </c>
      <c r="F22" s="59" t="s">
        <v>133</v>
      </c>
      <c r="G22" s="51" t="str">
        <f t="shared" si="4"/>
        <v>41172.503</v>
      </c>
      <c r="H22" s="15">
        <f t="shared" si="5"/>
        <v>-3037</v>
      </c>
      <c r="I22" s="61" t="s">
        <v>342</v>
      </c>
      <c r="J22" s="62" t="s">
        <v>343</v>
      </c>
      <c r="K22" s="61">
        <v>-3037</v>
      </c>
      <c r="L22" s="61" t="s">
        <v>344</v>
      </c>
      <c r="M22" s="62" t="s">
        <v>138</v>
      </c>
      <c r="N22" s="62"/>
      <c r="O22" s="63" t="s">
        <v>345</v>
      </c>
      <c r="P22" s="63" t="s">
        <v>346</v>
      </c>
    </row>
    <row r="23" spans="1:16" ht="12.75" customHeight="1" thickBot="1">
      <c r="A23" s="15" t="str">
        <f t="shared" si="0"/>
        <v>BAVM 25 </v>
      </c>
      <c r="B23" s="59" t="str">
        <f t="shared" si="1"/>
        <v>I</v>
      </c>
      <c r="C23" s="15">
        <f t="shared" si="2"/>
        <v>41267.324000000001</v>
      </c>
      <c r="D23" s="51" t="str">
        <f t="shared" si="3"/>
        <v>vis</v>
      </c>
      <c r="E23" s="60">
        <f>VLOOKUP(C23,'Active 1'!C$21:E$972,3,FALSE)</f>
        <v>545.00042932258714</v>
      </c>
      <c r="F23" s="59" t="s">
        <v>133</v>
      </c>
      <c r="G23" s="51" t="str">
        <f t="shared" si="4"/>
        <v>41267.324</v>
      </c>
      <c r="H23" s="15">
        <f t="shared" si="5"/>
        <v>-3014</v>
      </c>
      <c r="I23" s="61" t="s">
        <v>347</v>
      </c>
      <c r="J23" s="62" t="s">
        <v>348</v>
      </c>
      <c r="K23" s="61">
        <v>-3014</v>
      </c>
      <c r="L23" s="61" t="s">
        <v>329</v>
      </c>
      <c r="M23" s="62" t="s">
        <v>138</v>
      </c>
      <c r="N23" s="62"/>
      <c r="O23" s="63" t="s">
        <v>287</v>
      </c>
      <c r="P23" s="64" t="s">
        <v>349</v>
      </c>
    </row>
    <row r="24" spans="1:16" ht="12.75" customHeight="1" thickBot="1">
      <c r="A24" s="15" t="str">
        <f t="shared" si="0"/>
        <v> AVSJ 5.29 </v>
      </c>
      <c r="B24" s="59" t="str">
        <f t="shared" si="1"/>
        <v>I</v>
      </c>
      <c r="C24" s="15">
        <f t="shared" si="2"/>
        <v>41605.379999999997</v>
      </c>
      <c r="D24" s="51" t="str">
        <f t="shared" si="3"/>
        <v>vis</v>
      </c>
      <c r="E24" s="60">
        <f>VLOOKUP(C24,'Active 1'!C$21:E$972,3,FALSE)</f>
        <v>626.99764770030981</v>
      </c>
      <c r="F24" s="59" t="s">
        <v>133</v>
      </c>
      <c r="G24" s="51" t="str">
        <f t="shared" si="4"/>
        <v>41605.380</v>
      </c>
      <c r="H24" s="15">
        <f t="shared" si="5"/>
        <v>-2932</v>
      </c>
      <c r="I24" s="61" t="s">
        <v>353</v>
      </c>
      <c r="J24" s="62" t="s">
        <v>354</v>
      </c>
      <c r="K24" s="61">
        <v>-2932</v>
      </c>
      <c r="L24" s="61" t="s">
        <v>305</v>
      </c>
      <c r="M24" s="62" t="s">
        <v>138</v>
      </c>
      <c r="N24" s="62"/>
      <c r="O24" s="63" t="s">
        <v>337</v>
      </c>
      <c r="P24" s="63" t="s">
        <v>355</v>
      </c>
    </row>
    <row r="25" spans="1:16" ht="12.75" customHeight="1" thickBot="1">
      <c r="A25" s="15" t="str">
        <f t="shared" si="0"/>
        <v> BBS 6 </v>
      </c>
      <c r="B25" s="59" t="str">
        <f t="shared" si="1"/>
        <v>I</v>
      </c>
      <c r="C25" s="15">
        <f t="shared" si="2"/>
        <v>41605.385999999999</v>
      </c>
      <c r="D25" s="51" t="str">
        <f t="shared" si="3"/>
        <v>vis</v>
      </c>
      <c r="E25" s="60">
        <f>VLOOKUP(C25,'Active 1'!C$21:E$972,3,FALSE)</f>
        <v>626.99910303111403</v>
      </c>
      <c r="F25" s="59" t="s">
        <v>133</v>
      </c>
      <c r="G25" s="51" t="str">
        <f t="shared" si="4"/>
        <v>41605.386</v>
      </c>
      <c r="H25" s="15">
        <f t="shared" si="5"/>
        <v>-2932</v>
      </c>
      <c r="I25" s="61" t="s">
        <v>356</v>
      </c>
      <c r="J25" s="62" t="s">
        <v>357</v>
      </c>
      <c r="K25" s="61">
        <v>-2932</v>
      </c>
      <c r="L25" s="61" t="s">
        <v>358</v>
      </c>
      <c r="M25" s="62" t="s">
        <v>138</v>
      </c>
      <c r="N25" s="62"/>
      <c r="O25" s="63" t="s">
        <v>345</v>
      </c>
      <c r="P25" s="63" t="s">
        <v>359</v>
      </c>
    </row>
    <row r="26" spans="1:16" ht="12.75" customHeight="1" thickBot="1">
      <c r="A26" s="15" t="str">
        <f t="shared" si="0"/>
        <v>BAVM 26 </v>
      </c>
      <c r="B26" s="59" t="str">
        <f t="shared" si="1"/>
        <v>I</v>
      </c>
      <c r="C26" s="15">
        <f t="shared" si="2"/>
        <v>41605.387000000002</v>
      </c>
      <c r="D26" s="51" t="str">
        <f t="shared" si="3"/>
        <v>vis</v>
      </c>
      <c r="E26" s="60">
        <f>VLOOKUP(C26,'Active 1'!C$21:E$972,3,FALSE)</f>
        <v>626.99934558624898</v>
      </c>
      <c r="F26" s="59" t="s">
        <v>133</v>
      </c>
      <c r="G26" s="51" t="str">
        <f t="shared" si="4"/>
        <v>41605.387</v>
      </c>
      <c r="H26" s="15">
        <f t="shared" si="5"/>
        <v>-2932</v>
      </c>
      <c r="I26" s="61" t="s">
        <v>360</v>
      </c>
      <c r="J26" s="62" t="s">
        <v>361</v>
      </c>
      <c r="K26" s="61">
        <v>-2932</v>
      </c>
      <c r="L26" s="61" t="s">
        <v>362</v>
      </c>
      <c r="M26" s="62" t="s">
        <v>138</v>
      </c>
      <c r="N26" s="62"/>
      <c r="O26" s="63" t="s">
        <v>363</v>
      </c>
      <c r="P26" s="64" t="s">
        <v>364</v>
      </c>
    </row>
    <row r="27" spans="1:16" ht="12.75" customHeight="1" thickBot="1">
      <c r="A27" s="15" t="str">
        <f t="shared" si="0"/>
        <v> BBS 6 </v>
      </c>
      <c r="B27" s="59" t="str">
        <f t="shared" si="1"/>
        <v>I</v>
      </c>
      <c r="C27" s="15">
        <f t="shared" si="2"/>
        <v>41605.392999999996</v>
      </c>
      <c r="D27" s="51" t="str">
        <f t="shared" si="3"/>
        <v>vis</v>
      </c>
      <c r="E27" s="60">
        <f>VLOOKUP(C27,'Active 1'!C$21:E$972,3,FALSE)</f>
        <v>627.00080091705149</v>
      </c>
      <c r="F27" s="59" t="s">
        <v>133</v>
      </c>
      <c r="G27" s="51" t="str">
        <f t="shared" si="4"/>
        <v>41605.393</v>
      </c>
      <c r="H27" s="15">
        <f t="shared" si="5"/>
        <v>-2932</v>
      </c>
      <c r="I27" s="61" t="s">
        <v>365</v>
      </c>
      <c r="J27" s="62" t="s">
        <v>366</v>
      </c>
      <c r="K27" s="61">
        <v>-2932</v>
      </c>
      <c r="L27" s="61" t="s">
        <v>367</v>
      </c>
      <c r="M27" s="62" t="s">
        <v>138</v>
      </c>
      <c r="N27" s="62"/>
      <c r="O27" s="63" t="s">
        <v>368</v>
      </c>
      <c r="P27" s="63" t="s">
        <v>359</v>
      </c>
    </row>
    <row r="28" spans="1:16" ht="12.75" customHeight="1" thickBot="1">
      <c r="A28" s="15" t="str">
        <f t="shared" si="0"/>
        <v> BBS 10 </v>
      </c>
      <c r="B28" s="59" t="str">
        <f t="shared" si="1"/>
        <v>I</v>
      </c>
      <c r="C28" s="15">
        <f t="shared" si="2"/>
        <v>41877.493999999999</v>
      </c>
      <c r="D28" s="51" t="str">
        <f t="shared" si="3"/>
        <v>vis</v>
      </c>
      <c r="E28" s="60">
        <f>VLOOKUP(C28,'Active 1'!C$21:E$972,3,FALSE)</f>
        <v>693.00029543215283</v>
      </c>
      <c r="F28" s="59" t="s">
        <v>133</v>
      </c>
      <c r="G28" s="51" t="str">
        <f t="shared" si="4"/>
        <v>41877.494</v>
      </c>
      <c r="H28" s="15">
        <f t="shared" si="5"/>
        <v>-2866</v>
      </c>
      <c r="I28" s="61" t="s">
        <v>369</v>
      </c>
      <c r="J28" s="62" t="s">
        <v>370</v>
      </c>
      <c r="K28" s="61">
        <v>-2866</v>
      </c>
      <c r="L28" s="61" t="s">
        <v>362</v>
      </c>
      <c r="M28" s="62" t="s">
        <v>138</v>
      </c>
      <c r="N28" s="62"/>
      <c r="O28" s="63" t="s">
        <v>368</v>
      </c>
      <c r="P28" s="63" t="s">
        <v>371</v>
      </c>
    </row>
    <row r="29" spans="1:16" ht="12.75" customHeight="1" thickBot="1">
      <c r="A29" s="15" t="str">
        <f t="shared" si="0"/>
        <v> BBS 12 </v>
      </c>
      <c r="B29" s="59" t="str">
        <f t="shared" si="1"/>
        <v>I</v>
      </c>
      <c r="C29" s="15">
        <f t="shared" si="2"/>
        <v>42005.29</v>
      </c>
      <c r="D29" s="51" t="str">
        <f t="shared" si="3"/>
        <v>vis</v>
      </c>
      <c r="E29" s="60">
        <f>VLOOKUP(C29,'Active 1'!C$21:E$972,3,FALSE)</f>
        <v>723.99787133614416</v>
      </c>
      <c r="F29" s="59" t="s">
        <v>133</v>
      </c>
      <c r="G29" s="51" t="str">
        <f t="shared" si="4"/>
        <v>42005.290</v>
      </c>
      <c r="H29" s="15">
        <f t="shared" si="5"/>
        <v>-2835</v>
      </c>
      <c r="I29" s="61" t="s">
        <v>372</v>
      </c>
      <c r="J29" s="62" t="s">
        <v>373</v>
      </c>
      <c r="K29" s="61">
        <v>-2835</v>
      </c>
      <c r="L29" s="61" t="s">
        <v>374</v>
      </c>
      <c r="M29" s="62" t="s">
        <v>138</v>
      </c>
      <c r="N29" s="62"/>
      <c r="O29" s="63" t="s">
        <v>368</v>
      </c>
      <c r="P29" s="63" t="s">
        <v>375</v>
      </c>
    </row>
    <row r="30" spans="1:16" ht="12.75" customHeight="1" thickBot="1">
      <c r="A30" s="15" t="str">
        <f t="shared" si="0"/>
        <v> AVSJ 7.28 </v>
      </c>
      <c r="B30" s="59" t="str">
        <f t="shared" si="1"/>
        <v>I</v>
      </c>
      <c r="C30" s="15">
        <f t="shared" si="2"/>
        <v>42660.777999999998</v>
      </c>
      <c r="D30" s="51" t="str">
        <f t="shared" si="3"/>
        <v>vis</v>
      </c>
      <c r="E30" s="60">
        <f>VLOOKUP(C30,'Active 1'!C$21:E$972,3,FALSE)</f>
        <v>882.98985100808295</v>
      </c>
      <c r="F30" s="59" t="str">
        <f>LEFT(M30,1)</f>
        <v>V</v>
      </c>
      <c r="G30" s="51" t="str">
        <f t="shared" si="4"/>
        <v>42660.778</v>
      </c>
      <c r="H30" s="15">
        <f t="shared" si="5"/>
        <v>-2676</v>
      </c>
      <c r="I30" s="61" t="s">
        <v>383</v>
      </c>
      <c r="J30" s="62" t="s">
        <v>384</v>
      </c>
      <c r="K30" s="61">
        <v>-2676</v>
      </c>
      <c r="L30" s="61" t="s">
        <v>385</v>
      </c>
      <c r="M30" s="62" t="s">
        <v>138</v>
      </c>
      <c r="N30" s="62"/>
      <c r="O30" s="63" t="s">
        <v>337</v>
      </c>
      <c r="P30" s="63" t="s">
        <v>382</v>
      </c>
    </row>
    <row r="31" spans="1:16" ht="12.75" customHeight="1" thickBot="1">
      <c r="A31" s="15" t="str">
        <f t="shared" si="0"/>
        <v> BBS 24 </v>
      </c>
      <c r="B31" s="59" t="str">
        <f t="shared" si="1"/>
        <v>I</v>
      </c>
      <c r="C31" s="15">
        <f t="shared" si="2"/>
        <v>42681.438000000002</v>
      </c>
      <c r="D31" s="51" t="str">
        <f t="shared" si="3"/>
        <v>vis</v>
      </c>
      <c r="E31" s="60">
        <f>VLOOKUP(C31,'Active 1'!C$21:E$972,3,FALSE)</f>
        <v>888.00104007641494</v>
      </c>
      <c r="F31" s="59" t="str">
        <f>LEFT(M31,1)</f>
        <v>V</v>
      </c>
      <c r="G31" s="51" t="str">
        <f t="shared" si="4"/>
        <v>42681.438</v>
      </c>
      <c r="H31" s="15">
        <f t="shared" si="5"/>
        <v>-2671</v>
      </c>
      <c r="I31" s="61" t="s">
        <v>386</v>
      </c>
      <c r="J31" s="62" t="s">
        <v>387</v>
      </c>
      <c r="K31" s="61">
        <v>-2671</v>
      </c>
      <c r="L31" s="61" t="s">
        <v>388</v>
      </c>
      <c r="M31" s="62" t="s">
        <v>138</v>
      </c>
      <c r="N31" s="62"/>
      <c r="O31" s="63" t="s">
        <v>368</v>
      </c>
      <c r="P31" s="63" t="s">
        <v>389</v>
      </c>
    </row>
    <row r="32" spans="1:16" ht="12.75" customHeight="1" thickBot="1">
      <c r="A32" s="15" t="str">
        <f t="shared" si="0"/>
        <v> AVSJ 7.28 </v>
      </c>
      <c r="B32" s="59" t="str">
        <f t="shared" si="1"/>
        <v>I</v>
      </c>
      <c r="C32" s="15">
        <f t="shared" si="2"/>
        <v>42689.665999999997</v>
      </c>
      <c r="D32" s="51" t="str">
        <f t="shared" si="3"/>
        <v>vis</v>
      </c>
      <c r="E32" s="60">
        <f>VLOOKUP(C32,'Active 1'!C$21:E$972,3,FALSE)</f>
        <v>889.99678371892253</v>
      </c>
      <c r="F32" s="59" t="str">
        <f>LEFT(M32,1)</f>
        <v>V</v>
      </c>
      <c r="G32" s="51" t="str">
        <f t="shared" si="4"/>
        <v>42689.666</v>
      </c>
      <c r="H32" s="15">
        <f t="shared" si="5"/>
        <v>-2669</v>
      </c>
      <c r="I32" s="61" t="s">
        <v>390</v>
      </c>
      <c r="J32" s="62" t="s">
        <v>391</v>
      </c>
      <c r="K32" s="61">
        <v>-2669</v>
      </c>
      <c r="L32" s="61" t="s">
        <v>392</v>
      </c>
      <c r="M32" s="62" t="s">
        <v>138</v>
      </c>
      <c r="N32" s="62"/>
      <c r="O32" s="63" t="s">
        <v>337</v>
      </c>
      <c r="P32" s="63" t="s">
        <v>382</v>
      </c>
    </row>
    <row r="33" spans="1:16" ht="12.75" customHeight="1" thickBot="1">
      <c r="A33" s="15" t="str">
        <f t="shared" si="0"/>
        <v> AVSJ 7.28 </v>
      </c>
      <c r="B33" s="59" t="str">
        <f t="shared" si="1"/>
        <v>I</v>
      </c>
      <c r="C33" s="15">
        <f t="shared" si="2"/>
        <v>42722.652999999998</v>
      </c>
      <c r="D33" s="51" t="str">
        <f t="shared" si="3"/>
        <v>vis</v>
      </c>
      <c r="E33" s="60">
        <f>VLOOKUP(C33,'Active 1'!C$21:E$972,3,FALSE)</f>
        <v>897.997949924007</v>
      </c>
      <c r="F33" s="59" t="s">
        <v>133</v>
      </c>
      <c r="G33" s="51" t="str">
        <f t="shared" si="4"/>
        <v>42722.653</v>
      </c>
      <c r="H33" s="15">
        <f t="shared" si="5"/>
        <v>-2661</v>
      </c>
      <c r="I33" s="61" t="s">
        <v>396</v>
      </c>
      <c r="J33" s="62" t="s">
        <v>397</v>
      </c>
      <c r="K33" s="61">
        <v>-2661</v>
      </c>
      <c r="L33" s="61" t="s">
        <v>398</v>
      </c>
      <c r="M33" s="62" t="s">
        <v>138</v>
      </c>
      <c r="N33" s="62"/>
      <c r="O33" s="63" t="s">
        <v>337</v>
      </c>
      <c r="P33" s="63" t="s">
        <v>382</v>
      </c>
    </row>
    <row r="34" spans="1:16" ht="12.75" customHeight="1" thickBot="1">
      <c r="A34" s="15" t="str">
        <f t="shared" si="0"/>
        <v> BBS 26 </v>
      </c>
      <c r="B34" s="59" t="str">
        <f t="shared" si="1"/>
        <v>I</v>
      </c>
      <c r="C34" s="15">
        <f t="shared" si="2"/>
        <v>42780.379000000001</v>
      </c>
      <c r="D34" s="51" t="str">
        <f t="shared" si="3"/>
        <v>vis</v>
      </c>
      <c r="E34" s="60">
        <f>VLOOKUP(C34,'Active 1'!C$21:E$972,3,FALSE)</f>
        <v>911.99968758898751</v>
      </c>
      <c r="F34" s="59" t="s">
        <v>133</v>
      </c>
      <c r="G34" s="51" t="str">
        <f t="shared" si="4"/>
        <v>42780.379</v>
      </c>
      <c r="H34" s="15">
        <f t="shared" si="5"/>
        <v>-2647</v>
      </c>
      <c r="I34" s="61" t="s">
        <v>399</v>
      </c>
      <c r="J34" s="62" t="s">
        <v>400</v>
      </c>
      <c r="K34" s="61">
        <v>-2647</v>
      </c>
      <c r="L34" s="61" t="s">
        <v>401</v>
      </c>
      <c r="M34" s="62" t="s">
        <v>138</v>
      </c>
      <c r="N34" s="62"/>
      <c r="O34" s="63" t="s">
        <v>368</v>
      </c>
      <c r="P34" s="63" t="s">
        <v>402</v>
      </c>
    </row>
    <row r="35" spans="1:16" ht="12.75" customHeight="1" thickBot="1">
      <c r="A35" s="15" t="str">
        <f t="shared" si="0"/>
        <v> BRNO 21 </v>
      </c>
      <c r="B35" s="59" t="str">
        <f t="shared" si="1"/>
        <v>I</v>
      </c>
      <c r="C35" s="15">
        <f t="shared" si="2"/>
        <v>43048.39</v>
      </c>
      <c r="D35" s="51" t="str">
        <f t="shared" si="3"/>
        <v>vis</v>
      </c>
      <c r="E35" s="60">
        <f>VLOOKUP(C35,'Active 1'!C$21:E$972,3,FALSE)</f>
        <v>977.00713160604948</v>
      </c>
      <c r="F35" s="59" t="s">
        <v>133</v>
      </c>
      <c r="G35" s="51" t="str">
        <f t="shared" si="4"/>
        <v>43048.390</v>
      </c>
      <c r="H35" s="15">
        <f t="shared" si="5"/>
        <v>-2582</v>
      </c>
      <c r="I35" s="61" t="s">
        <v>406</v>
      </c>
      <c r="J35" s="62" t="s">
        <v>407</v>
      </c>
      <c r="K35" s="61">
        <v>-2582</v>
      </c>
      <c r="L35" s="61" t="s">
        <v>408</v>
      </c>
      <c r="M35" s="62" t="s">
        <v>138</v>
      </c>
      <c r="N35" s="62"/>
      <c r="O35" s="63" t="s">
        <v>409</v>
      </c>
      <c r="P35" s="63" t="s">
        <v>410</v>
      </c>
    </row>
    <row r="36" spans="1:16" ht="12.75" customHeight="1" thickBot="1">
      <c r="A36" s="15" t="str">
        <f t="shared" si="0"/>
        <v> BBS 39 </v>
      </c>
      <c r="B36" s="59" t="str">
        <f t="shared" si="1"/>
        <v>I</v>
      </c>
      <c r="C36" s="15">
        <f t="shared" si="2"/>
        <v>43790.442000000003</v>
      </c>
      <c r="D36" s="51" t="str">
        <f t="shared" si="3"/>
        <v>vis</v>
      </c>
      <c r="E36" s="60">
        <f>VLOOKUP(C36,'Active 1'!C$21:E$972,3,FALSE)</f>
        <v>1156.9956538971096</v>
      </c>
      <c r="F36" s="59" t="s">
        <v>133</v>
      </c>
      <c r="G36" s="51" t="str">
        <f t="shared" si="4"/>
        <v>43790.442</v>
      </c>
      <c r="H36" s="15">
        <f t="shared" si="5"/>
        <v>-2402</v>
      </c>
      <c r="I36" s="61" t="s">
        <v>411</v>
      </c>
      <c r="J36" s="62" t="s">
        <v>412</v>
      </c>
      <c r="K36" s="61">
        <v>-2402</v>
      </c>
      <c r="L36" s="61" t="s">
        <v>413</v>
      </c>
      <c r="M36" s="62" t="s">
        <v>138</v>
      </c>
      <c r="N36" s="62"/>
      <c r="O36" s="63" t="s">
        <v>345</v>
      </c>
      <c r="P36" s="63" t="s">
        <v>414</v>
      </c>
    </row>
    <row r="37" spans="1:16" ht="12.75" customHeight="1" thickBot="1">
      <c r="A37" s="15" t="str">
        <f t="shared" si="0"/>
        <v> BBS 51 </v>
      </c>
      <c r="B37" s="59" t="str">
        <f t="shared" si="1"/>
        <v>I</v>
      </c>
      <c r="C37" s="15">
        <f t="shared" si="2"/>
        <v>44561.413999999997</v>
      </c>
      <c r="D37" s="51" t="str">
        <f t="shared" si="3"/>
        <v>vis</v>
      </c>
      <c r="E37" s="60">
        <f>VLOOKUP(C37,'Active 1'!C$21:E$972,3,FALSE)</f>
        <v>1343.9988706632953</v>
      </c>
      <c r="F37" s="59" t="s">
        <v>133</v>
      </c>
      <c r="G37" s="51" t="str">
        <f t="shared" si="4"/>
        <v>44561.414</v>
      </c>
      <c r="H37" s="15">
        <f t="shared" si="5"/>
        <v>-2215</v>
      </c>
      <c r="I37" s="61" t="s">
        <v>420</v>
      </c>
      <c r="J37" s="62" t="s">
        <v>421</v>
      </c>
      <c r="K37" s="61">
        <v>-2215</v>
      </c>
      <c r="L37" s="61" t="s">
        <v>422</v>
      </c>
      <c r="M37" s="62" t="s">
        <v>138</v>
      </c>
      <c r="N37" s="62"/>
      <c r="O37" s="63" t="s">
        <v>368</v>
      </c>
      <c r="P37" s="63" t="s">
        <v>423</v>
      </c>
    </row>
    <row r="38" spans="1:16" ht="12.75" customHeight="1" thickBot="1">
      <c r="A38" s="15" t="str">
        <f t="shared" si="0"/>
        <v> BBS 52 </v>
      </c>
      <c r="B38" s="59" t="str">
        <f t="shared" si="1"/>
        <v>I</v>
      </c>
      <c r="C38" s="15">
        <f t="shared" si="2"/>
        <v>44590.286</v>
      </c>
      <c r="D38" s="51" t="str">
        <f t="shared" si="3"/>
        <v>vis</v>
      </c>
      <c r="E38" s="60">
        <f>VLOOKUP(C38,'Active 1'!C$21:E$972,3,FALSE)</f>
        <v>1351.001922491992</v>
      </c>
      <c r="F38" s="59" t="s">
        <v>133</v>
      </c>
      <c r="G38" s="51" t="str">
        <f t="shared" si="4"/>
        <v>44590.286</v>
      </c>
      <c r="H38" s="15">
        <f t="shared" si="5"/>
        <v>-2208</v>
      </c>
      <c r="I38" s="61" t="s">
        <v>424</v>
      </c>
      <c r="J38" s="62" t="s">
        <v>425</v>
      </c>
      <c r="K38" s="61">
        <v>-2208</v>
      </c>
      <c r="L38" s="61" t="s">
        <v>426</v>
      </c>
      <c r="M38" s="62" t="s">
        <v>138</v>
      </c>
      <c r="N38" s="62"/>
      <c r="O38" s="63" t="s">
        <v>427</v>
      </c>
      <c r="P38" s="63" t="s">
        <v>428</v>
      </c>
    </row>
    <row r="39" spans="1:16" ht="12.75" customHeight="1" thickBot="1">
      <c r="A39" s="15" t="str">
        <f t="shared" si="0"/>
        <v> BBS 55 </v>
      </c>
      <c r="B39" s="59" t="str">
        <f t="shared" si="1"/>
        <v>I</v>
      </c>
      <c r="C39" s="15">
        <f t="shared" si="2"/>
        <v>44767.542999999998</v>
      </c>
      <c r="D39" s="51" t="str">
        <f t="shared" si="3"/>
        <v>vis</v>
      </c>
      <c r="E39" s="60">
        <f>VLOOKUP(C39,'Active 1'!C$21:E$972,3,FALSE)</f>
        <v>1393.9965178784958</v>
      </c>
      <c r="F39" s="59" t="s">
        <v>133</v>
      </c>
      <c r="G39" s="51" t="str">
        <f t="shared" si="4"/>
        <v>44767.543</v>
      </c>
      <c r="H39" s="15">
        <f t="shared" si="5"/>
        <v>-2165</v>
      </c>
      <c r="I39" s="61" t="s">
        <v>429</v>
      </c>
      <c r="J39" s="62" t="s">
        <v>430</v>
      </c>
      <c r="K39" s="61">
        <v>-2165</v>
      </c>
      <c r="L39" s="61" t="s">
        <v>431</v>
      </c>
      <c r="M39" s="62" t="s">
        <v>138</v>
      </c>
      <c r="N39" s="62"/>
      <c r="O39" s="63" t="s">
        <v>368</v>
      </c>
      <c r="P39" s="63" t="s">
        <v>432</v>
      </c>
    </row>
    <row r="40" spans="1:16" ht="12.75" customHeight="1" thickBot="1">
      <c r="A40" s="15" t="str">
        <f t="shared" si="0"/>
        <v> BBS 57 </v>
      </c>
      <c r="B40" s="59" t="str">
        <f t="shared" si="1"/>
        <v>I</v>
      </c>
      <c r="C40" s="15">
        <f t="shared" si="2"/>
        <v>44895.347000000002</v>
      </c>
      <c r="D40" s="51" t="str">
        <f t="shared" si="3"/>
        <v>vis</v>
      </c>
      <c r="E40" s="60">
        <f>VLOOKUP(C40,'Active 1'!C$21:E$972,3,FALSE)</f>
        <v>1424.9960342235595</v>
      </c>
      <c r="F40" s="59" t="s">
        <v>133</v>
      </c>
      <c r="G40" s="51" t="str">
        <f t="shared" si="4"/>
        <v>44895.347</v>
      </c>
      <c r="H40" s="15">
        <f t="shared" si="5"/>
        <v>-2134</v>
      </c>
      <c r="I40" s="61" t="s">
        <v>438</v>
      </c>
      <c r="J40" s="62" t="s">
        <v>439</v>
      </c>
      <c r="K40" s="61">
        <v>-2134</v>
      </c>
      <c r="L40" s="61" t="s">
        <v>440</v>
      </c>
      <c r="M40" s="62" t="s">
        <v>138</v>
      </c>
      <c r="N40" s="62"/>
      <c r="O40" s="63" t="s">
        <v>368</v>
      </c>
      <c r="P40" s="63" t="s">
        <v>441</v>
      </c>
    </row>
    <row r="41" spans="1:16" ht="12.75" customHeight="1" thickBot="1">
      <c r="A41" s="15" t="str">
        <f t="shared" si="0"/>
        <v> BBS 58 </v>
      </c>
      <c r="B41" s="59" t="str">
        <f t="shared" si="1"/>
        <v>I</v>
      </c>
      <c r="C41" s="15">
        <f t="shared" si="2"/>
        <v>44928.324000000001</v>
      </c>
      <c r="D41" s="51" t="str">
        <f t="shared" si="3"/>
        <v>vis</v>
      </c>
      <c r="E41" s="60">
        <f>VLOOKUP(C41,'Active 1'!C$21:E$972,3,FALSE)</f>
        <v>1432.9947748773036</v>
      </c>
      <c r="F41" s="59" t="s">
        <v>133</v>
      </c>
      <c r="G41" s="51" t="str">
        <f t="shared" si="4"/>
        <v>44928.324</v>
      </c>
      <c r="H41" s="15">
        <f t="shared" si="5"/>
        <v>-2126</v>
      </c>
      <c r="I41" s="61" t="s">
        <v>442</v>
      </c>
      <c r="J41" s="62" t="s">
        <v>443</v>
      </c>
      <c r="K41" s="61">
        <v>-2126</v>
      </c>
      <c r="L41" s="61" t="s">
        <v>444</v>
      </c>
      <c r="M41" s="62" t="s">
        <v>138</v>
      </c>
      <c r="N41" s="62"/>
      <c r="O41" s="63" t="s">
        <v>427</v>
      </c>
      <c r="P41" s="63" t="s">
        <v>445</v>
      </c>
    </row>
    <row r="42" spans="1:16" ht="12.75" customHeight="1" thickBot="1">
      <c r="A42" s="15" t="str">
        <f t="shared" si="0"/>
        <v> BRNO 26 </v>
      </c>
      <c r="B42" s="59" t="str">
        <f t="shared" si="1"/>
        <v>I</v>
      </c>
      <c r="C42" s="15">
        <f t="shared" si="2"/>
        <v>45200.442000000003</v>
      </c>
      <c r="D42" s="51" t="str">
        <f t="shared" si="3"/>
        <v>vis</v>
      </c>
      <c r="E42" s="60">
        <f>VLOOKUP(C42,'Active 1'!C$21:E$972,3,FALSE)</f>
        <v>1498.9983928296826</v>
      </c>
      <c r="F42" s="59" t="s">
        <v>133</v>
      </c>
      <c r="G42" s="51" t="str">
        <f t="shared" si="4"/>
        <v>45200.442</v>
      </c>
      <c r="H42" s="15">
        <f t="shared" si="5"/>
        <v>-2060</v>
      </c>
      <c r="I42" s="61" t="s">
        <v>446</v>
      </c>
      <c r="J42" s="62" t="s">
        <v>447</v>
      </c>
      <c r="K42" s="61">
        <v>-2060</v>
      </c>
      <c r="L42" s="61" t="s">
        <v>448</v>
      </c>
      <c r="M42" s="62" t="s">
        <v>134</v>
      </c>
      <c r="N42" s="62"/>
      <c r="O42" s="63" t="s">
        <v>449</v>
      </c>
      <c r="P42" s="63" t="s">
        <v>450</v>
      </c>
    </row>
    <row r="43" spans="1:16" ht="12.75" customHeight="1" thickBot="1">
      <c r="A43" s="15" t="str">
        <f t="shared" ref="A43:A74" si="6">P43</f>
        <v> BRNO 26 </v>
      </c>
      <c r="B43" s="59" t="str">
        <f t="shared" ref="B43:B74" si="7">IF(H43=INT(H43),"I","II")</f>
        <v>I</v>
      </c>
      <c r="C43" s="15">
        <f t="shared" ref="C43:C74" si="8">1*G43</f>
        <v>45200.442000000003</v>
      </c>
      <c r="D43" s="51" t="str">
        <f t="shared" ref="D43:D74" si="9">VLOOKUP(F43,I$1:J$5,2,FALSE)</f>
        <v>vis</v>
      </c>
      <c r="E43" s="60">
        <f>VLOOKUP(C43,'Active 1'!C$21:E$972,3,FALSE)</f>
        <v>1498.9983928296826</v>
      </c>
      <c r="F43" s="59" t="s">
        <v>133</v>
      </c>
      <c r="G43" s="51" t="str">
        <f t="shared" ref="G43:G74" si="10">MID(I43,3,LEN(I43)-3)</f>
        <v>45200.442</v>
      </c>
      <c r="H43" s="15">
        <f t="shared" ref="H43:H74" si="11">1*K43</f>
        <v>-2060</v>
      </c>
      <c r="I43" s="61" t="s">
        <v>446</v>
      </c>
      <c r="J43" s="62" t="s">
        <v>447</v>
      </c>
      <c r="K43" s="61">
        <v>-2060</v>
      </c>
      <c r="L43" s="61" t="s">
        <v>448</v>
      </c>
      <c r="M43" s="62" t="s">
        <v>138</v>
      </c>
      <c r="N43" s="62"/>
      <c r="O43" s="63" t="s">
        <v>451</v>
      </c>
      <c r="P43" s="63" t="s">
        <v>450</v>
      </c>
    </row>
    <row r="44" spans="1:16" ht="12.75" customHeight="1" thickBot="1">
      <c r="A44" s="15" t="str">
        <f t="shared" si="6"/>
        <v> BRNO 26 </v>
      </c>
      <c r="B44" s="59" t="str">
        <f t="shared" si="7"/>
        <v>I</v>
      </c>
      <c r="C44" s="15">
        <f t="shared" si="8"/>
        <v>45200.442000000003</v>
      </c>
      <c r="D44" s="51" t="str">
        <f t="shared" si="9"/>
        <v>vis</v>
      </c>
      <c r="E44" s="60">
        <f>VLOOKUP(C44,'Active 1'!C$21:E$972,3,FALSE)</f>
        <v>1498.9983928296826</v>
      </c>
      <c r="F44" s="59" t="s">
        <v>133</v>
      </c>
      <c r="G44" s="51" t="str">
        <f t="shared" si="10"/>
        <v>45200.442</v>
      </c>
      <c r="H44" s="15">
        <f t="shared" si="11"/>
        <v>-2060</v>
      </c>
      <c r="I44" s="61" t="s">
        <v>446</v>
      </c>
      <c r="J44" s="62" t="s">
        <v>447</v>
      </c>
      <c r="K44" s="61">
        <v>-2060</v>
      </c>
      <c r="L44" s="61" t="s">
        <v>448</v>
      </c>
      <c r="M44" s="62" t="s">
        <v>138</v>
      </c>
      <c r="N44" s="62"/>
      <c r="O44" s="63" t="s">
        <v>452</v>
      </c>
      <c r="P44" s="63" t="s">
        <v>450</v>
      </c>
    </row>
    <row r="45" spans="1:16" ht="12.75" customHeight="1" thickBot="1">
      <c r="A45" s="15" t="str">
        <f t="shared" si="6"/>
        <v> BRNO 26 </v>
      </c>
      <c r="B45" s="59" t="str">
        <f t="shared" si="7"/>
        <v>I</v>
      </c>
      <c r="C45" s="15">
        <f t="shared" si="8"/>
        <v>45200.444000000003</v>
      </c>
      <c r="D45" s="51" t="str">
        <f t="shared" si="9"/>
        <v>vis</v>
      </c>
      <c r="E45" s="60">
        <f>VLOOKUP(C45,'Active 1'!C$21:E$972,3,FALSE)</f>
        <v>1498.9988779399509</v>
      </c>
      <c r="F45" s="59" t="s">
        <v>133</v>
      </c>
      <c r="G45" s="51" t="str">
        <f t="shared" si="10"/>
        <v>45200.444</v>
      </c>
      <c r="H45" s="15">
        <f t="shared" si="11"/>
        <v>-2060</v>
      </c>
      <c r="I45" s="61" t="s">
        <v>453</v>
      </c>
      <c r="J45" s="62" t="s">
        <v>454</v>
      </c>
      <c r="K45" s="61">
        <v>-2060</v>
      </c>
      <c r="L45" s="61" t="s">
        <v>385</v>
      </c>
      <c r="M45" s="62" t="s">
        <v>138</v>
      </c>
      <c r="N45" s="62"/>
      <c r="O45" s="63" t="s">
        <v>455</v>
      </c>
      <c r="P45" s="63" t="s">
        <v>450</v>
      </c>
    </row>
    <row r="46" spans="1:16" ht="12.75" customHeight="1" thickBot="1">
      <c r="A46" s="15" t="str">
        <f t="shared" si="6"/>
        <v> BRNO 26 </v>
      </c>
      <c r="B46" s="59" t="str">
        <f t="shared" si="7"/>
        <v>I</v>
      </c>
      <c r="C46" s="15">
        <f t="shared" si="8"/>
        <v>45200.444000000003</v>
      </c>
      <c r="D46" s="51" t="str">
        <f t="shared" si="9"/>
        <v>vis</v>
      </c>
      <c r="E46" s="60">
        <f>VLOOKUP(C46,'Active 1'!C$21:E$972,3,FALSE)</f>
        <v>1498.9988779399509</v>
      </c>
      <c r="F46" s="59" t="s">
        <v>133</v>
      </c>
      <c r="G46" s="51" t="str">
        <f t="shared" si="10"/>
        <v>45200.444</v>
      </c>
      <c r="H46" s="15">
        <f t="shared" si="11"/>
        <v>-2060</v>
      </c>
      <c r="I46" s="61" t="s">
        <v>453</v>
      </c>
      <c r="J46" s="62" t="s">
        <v>454</v>
      </c>
      <c r="K46" s="61">
        <v>-2060</v>
      </c>
      <c r="L46" s="61" t="s">
        <v>385</v>
      </c>
      <c r="M46" s="62" t="s">
        <v>138</v>
      </c>
      <c r="N46" s="62"/>
      <c r="O46" s="63" t="s">
        <v>456</v>
      </c>
      <c r="P46" s="63" t="s">
        <v>450</v>
      </c>
    </row>
    <row r="47" spans="1:16" ht="12.75" customHeight="1" thickBot="1">
      <c r="A47" s="15" t="str">
        <f t="shared" si="6"/>
        <v> BRNO 26 </v>
      </c>
      <c r="B47" s="59" t="str">
        <f t="shared" si="7"/>
        <v>I</v>
      </c>
      <c r="C47" s="15">
        <f t="shared" si="8"/>
        <v>45200.444000000003</v>
      </c>
      <c r="D47" s="51" t="str">
        <f t="shared" si="9"/>
        <v>vis</v>
      </c>
      <c r="E47" s="60">
        <f>VLOOKUP(C47,'Active 1'!C$21:E$972,3,FALSE)</f>
        <v>1498.9988779399509</v>
      </c>
      <c r="F47" s="59" t="s">
        <v>133</v>
      </c>
      <c r="G47" s="51" t="str">
        <f t="shared" si="10"/>
        <v>45200.444</v>
      </c>
      <c r="H47" s="15">
        <f t="shared" si="11"/>
        <v>-2060</v>
      </c>
      <c r="I47" s="61" t="s">
        <v>453</v>
      </c>
      <c r="J47" s="62" t="s">
        <v>454</v>
      </c>
      <c r="K47" s="61">
        <v>-2060</v>
      </c>
      <c r="L47" s="61" t="s">
        <v>385</v>
      </c>
      <c r="M47" s="62" t="s">
        <v>138</v>
      </c>
      <c r="N47" s="62"/>
      <c r="O47" s="63" t="s">
        <v>457</v>
      </c>
      <c r="P47" s="63" t="s">
        <v>450</v>
      </c>
    </row>
    <row r="48" spans="1:16" ht="12.75" customHeight="1" thickBot="1">
      <c r="A48" s="15" t="str">
        <f t="shared" si="6"/>
        <v> BRNO 26 </v>
      </c>
      <c r="B48" s="59" t="str">
        <f t="shared" si="7"/>
        <v>I</v>
      </c>
      <c r="C48" s="15">
        <f t="shared" si="8"/>
        <v>45200.445</v>
      </c>
      <c r="D48" s="51" t="str">
        <f t="shared" si="9"/>
        <v>vis</v>
      </c>
      <c r="E48" s="60">
        <f>VLOOKUP(C48,'Active 1'!C$21:E$972,3,FALSE)</f>
        <v>1498.9991204950841</v>
      </c>
      <c r="F48" s="59" t="s">
        <v>133</v>
      </c>
      <c r="G48" s="51" t="str">
        <f t="shared" si="10"/>
        <v>45200.445</v>
      </c>
      <c r="H48" s="15">
        <f t="shared" si="11"/>
        <v>-2060</v>
      </c>
      <c r="I48" s="61" t="s">
        <v>458</v>
      </c>
      <c r="J48" s="62" t="s">
        <v>459</v>
      </c>
      <c r="K48" s="61">
        <v>-2060</v>
      </c>
      <c r="L48" s="61" t="s">
        <v>417</v>
      </c>
      <c r="M48" s="62" t="s">
        <v>138</v>
      </c>
      <c r="N48" s="62"/>
      <c r="O48" s="63" t="s">
        <v>460</v>
      </c>
      <c r="P48" s="63" t="s">
        <v>450</v>
      </c>
    </row>
    <row r="49" spans="1:16" ht="12.75" customHeight="1" thickBot="1">
      <c r="A49" s="15" t="str">
        <f t="shared" si="6"/>
        <v> BRNO 26 </v>
      </c>
      <c r="B49" s="59" t="str">
        <f t="shared" si="7"/>
        <v>I</v>
      </c>
      <c r="C49" s="15">
        <f t="shared" si="8"/>
        <v>45200.445</v>
      </c>
      <c r="D49" s="51" t="str">
        <f t="shared" si="9"/>
        <v>vis</v>
      </c>
      <c r="E49" s="60">
        <f>VLOOKUP(C49,'Active 1'!C$21:E$972,3,FALSE)</f>
        <v>1498.9991204950841</v>
      </c>
      <c r="F49" s="59" t="s">
        <v>133</v>
      </c>
      <c r="G49" s="51" t="str">
        <f t="shared" si="10"/>
        <v>45200.445</v>
      </c>
      <c r="H49" s="15">
        <f t="shared" si="11"/>
        <v>-2060</v>
      </c>
      <c r="I49" s="61" t="s">
        <v>458</v>
      </c>
      <c r="J49" s="62" t="s">
        <v>459</v>
      </c>
      <c r="K49" s="61">
        <v>-2060</v>
      </c>
      <c r="L49" s="61" t="s">
        <v>417</v>
      </c>
      <c r="M49" s="62" t="s">
        <v>138</v>
      </c>
      <c r="N49" s="62"/>
      <c r="O49" s="63" t="s">
        <v>461</v>
      </c>
      <c r="P49" s="63" t="s">
        <v>450</v>
      </c>
    </row>
    <row r="50" spans="1:16" ht="12.75" customHeight="1" thickBot="1">
      <c r="A50" s="15" t="str">
        <f t="shared" si="6"/>
        <v> BRNO 26 </v>
      </c>
      <c r="B50" s="59" t="str">
        <f t="shared" si="7"/>
        <v>I</v>
      </c>
      <c r="C50" s="15">
        <f t="shared" si="8"/>
        <v>45200.447999999997</v>
      </c>
      <c r="D50" s="51" t="str">
        <f t="shared" si="9"/>
        <v>vis</v>
      </c>
      <c r="E50" s="60">
        <f>VLOOKUP(C50,'Active 1'!C$21:E$972,3,FALSE)</f>
        <v>1498.9998481604853</v>
      </c>
      <c r="F50" s="59" t="s">
        <v>133</v>
      </c>
      <c r="G50" s="51" t="str">
        <f t="shared" si="10"/>
        <v>45200.448</v>
      </c>
      <c r="H50" s="15">
        <f t="shared" si="11"/>
        <v>-2060</v>
      </c>
      <c r="I50" s="61" t="s">
        <v>462</v>
      </c>
      <c r="J50" s="62" t="s">
        <v>463</v>
      </c>
      <c r="K50" s="61">
        <v>-2060</v>
      </c>
      <c r="L50" s="61" t="s">
        <v>464</v>
      </c>
      <c r="M50" s="62" t="s">
        <v>138</v>
      </c>
      <c r="N50" s="62"/>
      <c r="O50" s="63" t="s">
        <v>465</v>
      </c>
      <c r="P50" s="63" t="s">
        <v>450</v>
      </c>
    </row>
    <row r="51" spans="1:16" ht="12.75" customHeight="1" thickBot="1">
      <c r="A51" s="15" t="str">
        <f t="shared" si="6"/>
        <v> BRNO 26 </v>
      </c>
      <c r="B51" s="59" t="str">
        <f t="shared" si="7"/>
        <v>I</v>
      </c>
      <c r="C51" s="15">
        <f t="shared" si="8"/>
        <v>45200.451000000001</v>
      </c>
      <c r="D51" s="51" t="str">
        <f t="shared" si="9"/>
        <v>vis</v>
      </c>
      <c r="E51" s="60">
        <f>VLOOKUP(C51,'Active 1'!C$21:E$972,3,FALSE)</f>
        <v>1499.0005758258883</v>
      </c>
      <c r="F51" s="59" t="s">
        <v>133</v>
      </c>
      <c r="G51" s="51" t="str">
        <f t="shared" si="10"/>
        <v>45200.451</v>
      </c>
      <c r="H51" s="15">
        <f t="shared" si="11"/>
        <v>-2060</v>
      </c>
      <c r="I51" s="61" t="s">
        <v>466</v>
      </c>
      <c r="J51" s="62" t="s">
        <v>467</v>
      </c>
      <c r="K51" s="61">
        <v>-2060</v>
      </c>
      <c r="L51" s="61" t="s">
        <v>413</v>
      </c>
      <c r="M51" s="62" t="s">
        <v>138</v>
      </c>
      <c r="N51" s="62"/>
      <c r="O51" s="63" t="s">
        <v>468</v>
      </c>
      <c r="P51" s="63" t="s">
        <v>450</v>
      </c>
    </row>
    <row r="52" spans="1:16" ht="12.75" customHeight="1" thickBot="1">
      <c r="A52" s="15" t="str">
        <f t="shared" si="6"/>
        <v> BRNO 26 </v>
      </c>
      <c r="B52" s="59" t="str">
        <f t="shared" si="7"/>
        <v>I</v>
      </c>
      <c r="C52" s="15">
        <f t="shared" si="8"/>
        <v>45200.453000000001</v>
      </c>
      <c r="D52" s="51" t="str">
        <f t="shared" si="9"/>
        <v>vis</v>
      </c>
      <c r="E52" s="60">
        <f>VLOOKUP(C52,'Active 1'!C$21:E$972,3,FALSE)</f>
        <v>1499.0010609361564</v>
      </c>
      <c r="F52" s="59" t="s">
        <v>133</v>
      </c>
      <c r="G52" s="51" t="str">
        <f t="shared" si="10"/>
        <v>45200.453</v>
      </c>
      <c r="H52" s="15">
        <f t="shared" si="11"/>
        <v>-2060</v>
      </c>
      <c r="I52" s="61" t="s">
        <v>469</v>
      </c>
      <c r="J52" s="62" t="s">
        <v>470</v>
      </c>
      <c r="K52" s="61">
        <v>-2060</v>
      </c>
      <c r="L52" s="61" t="s">
        <v>422</v>
      </c>
      <c r="M52" s="62" t="s">
        <v>138</v>
      </c>
      <c r="N52" s="62"/>
      <c r="O52" s="63" t="s">
        <v>471</v>
      </c>
      <c r="P52" s="63" t="s">
        <v>450</v>
      </c>
    </row>
    <row r="53" spans="1:16" ht="12.75" customHeight="1" thickBot="1">
      <c r="A53" s="15" t="str">
        <f t="shared" si="6"/>
        <v> BRNO 26 </v>
      </c>
      <c r="B53" s="59" t="str">
        <f t="shared" si="7"/>
        <v>I</v>
      </c>
      <c r="C53" s="15">
        <f t="shared" si="8"/>
        <v>45200.455999999998</v>
      </c>
      <c r="D53" s="51" t="str">
        <f t="shared" si="9"/>
        <v>vis</v>
      </c>
      <c r="E53" s="60">
        <f>VLOOKUP(C53,'Active 1'!C$21:E$972,3,FALSE)</f>
        <v>1499.0017886015576</v>
      </c>
      <c r="F53" s="59" t="s">
        <v>133</v>
      </c>
      <c r="G53" s="51" t="str">
        <f t="shared" si="10"/>
        <v>45200.456</v>
      </c>
      <c r="H53" s="15">
        <f t="shared" si="11"/>
        <v>-2060</v>
      </c>
      <c r="I53" s="61" t="s">
        <v>472</v>
      </c>
      <c r="J53" s="62" t="s">
        <v>473</v>
      </c>
      <c r="K53" s="61">
        <v>-2060</v>
      </c>
      <c r="L53" s="61" t="s">
        <v>474</v>
      </c>
      <c r="M53" s="62" t="s">
        <v>138</v>
      </c>
      <c r="N53" s="62"/>
      <c r="O53" s="63" t="s">
        <v>475</v>
      </c>
      <c r="P53" s="63" t="s">
        <v>450</v>
      </c>
    </row>
    <row r="54" spans="1:16" ht="12.75" customHeight="1" thickBot="1">
      <c r="A54" s="15" t="str">
        <f t="shared" si="6"/>
        <v>BAVM 36 </v>
      </c>
      <c r="B54" s="59" t="str">
        <f t="shared" si="7"/>
        <v>I</v>
      </c>
      <c r="C54" s="15">
        <f t="shared" si="8"/>
        <v>45233.432999999997</v>
      </c>
      <c r="D54" s="51" t="str">
        <f t="shared" si="9"/>
        <v>vis</v>
      </c>
      <c r="E54" s="60">
        <f>VLOOKUP(C54,'Active 1'!C$21:E$972,3,FALSE)</f>
        <v>1507.0005292553017</v>
      </c>
      <c r="F54" s="59" t="s">
        <v>133</v>
      </c>
      <c r="G54" s="51" t="str">
        <f t="shared" si="10"/>
        <v>45233.433</v>
      </c>
      <c r="H54" s="15">
        <f t="shared" si="11"/>
        <v>-2052</v>
      </c>
      <c r="I54" s="61" t="s">
        <v>476</v>
      </c>
      <c r="J54" s="62" t="s">
        <v>477</v>
      </c>
      <c r="K54" s="61">
        <v>-2052</v>
      </c>
      <c r="L54" s="61" t="s">
        <v>478</v>
      </c>
      <c r="M54" s="62" t="s">
        <v>134</v>
      </c>
      <c r="N54" s="62"/>
      <c r="O54" s="63" t="s">
        <v>479</v>
      </c>
      <c r="P54" s="64" t="s">
        <v>480</v>
      </c>
    </row>
    <row r="55" spans="1:16" ht="12.75" customHeight="1" thickBot="1">
      <c r="A55" s="15" t="str">
        <f t="shared" si="6"/>
        <v> BRNO 26 </v>
      </c>
      <c r="B55" s="59" t="str">
        <f t="shared" si="7"/>
        <v>I</v>
      </c>
      <c r="C55" s="15">
        <f t="shared" si="8"/>
        <v>45233.434999999998</v>
      </c>
      <c r="D55" s="51" t="str">
        <f t="shared" si="9"/>
        <v>vis</v>
      </c>
      <c r="E55" s="60">
        <f>VLOOKUP(C55,'Active 1'!C$21:E$972,3,FALSE)</f>
        <v>1507.0010143655697</v>
      </c>
      <c r="F55" s="59" t="s">
        <v>133</v>
      </c>
      <c r="G55" s="51" t="str">
        <f t="shared" si="10"/>
        <v>45233.435</v>
      </c>
      <c r="H55" s="15">
        <f t="shared" si="11"/>
        <v>-2052</v>
      </c>
      <c r="I55" s="61" t="s">
        <v>481</v>
      </c>
      <c r="J55" s="62" t="s">
        <v>482</v>
      </c>
      <c r="K55" s="61">
        <v>-2052</v>
      </c>
      <c r="L55" s="61" t="s">
        <v>483</v>
      </c>
      <c r="M55" s="62" t="s">
        <v>138</v>
      </c>
      <c r="N55" s="62"/>
      <c r="O55" s="63" t="s">
        <v>484</v>
      </c>
      <c r="P55" s="63" t="s">
        <v>450</v>
      </c>
    </row>
    <row r="56" spans="1:16" ht="12.75" customHeight="1" thickBot="1">
      <c r="A56" s="15" t="str">
        <f t="shared" si="6"/>
        <v> BBS 64 </v>
      </c>
      <c r="B56" s="59" t="str">
        <f t="shared" si="7"/>
        <v>I</v>
      </c>
      <c r="C56" s="15">
        <f t="shared" si="8"/>
        <v>45295.252999999997</v>
      </c>
      <c r="D56" s="51" t="str">
        <f t="shared" si="9"/>
        <v>vis</v>
      </c>
      <c r="E56" s="60">
        <f>VLOOKUP(C56,'Active 1'!C$21:E$972,3,FALSE)</f>
        <v>1521.9952876388559</v>
      </c>
      <c r="F56" s="59" t="s">
        <v>133</v>
      </c>
      <c r="G56" s="51" t="str">
        <f t="shared" si="10"/>
        <v>45295.253</v>
      </c>
      <c r="H56" s="15">
        <f t="shared" si="11"/>
        <v>-2037</v>
      </c>
      <c r="I56" s="61" t="s">
        <v>485</v>
      </c>
      <c r="J56" s="62" t="s">
        <v>486</v>
      </c>
      <c r="K56" s="61">
        <v>-2037</v>
      </c>
      <c r="L56" s="61" t="s">
        <v>487</v>
      </c>
      <c r="M56" s="62" t="s">
        <v>138</v>
      </c>
      <c r="N56" s="62"/>
      <c r="O56" s="63" t="s">
        <v>368</v>
      </c>
      <c r="P56" s="63" t="s">
        <v>488</v>
      </c>
    </row>
    <row r="57" spans="1:16" ht="12.75" customHeight="1" thickBot="1">
      <c r="A57" s="15" t="str">
        <f t="shared" si="6"/>
        <v> VSSC 60.18 </v>
      </c>
      <c r="B57" s="59" t="str">
        <f t="shared" si="7"/>
        <v>I</v>
      </c>
      <c r="C57" s="15">
        <f t="shared" si="8"/>
        <v>45365.338000000003</v>
      </c>
      <c r="D57" s="51" t="str">
        <f t="shared" si="9"/>
        <v>vis</v>
      </c>
      <c r="E57" s="60">
        <f>VLOOKUP(C57,'Active 1'!C$21:E$972,3,FALSE)</f>
        <v>1538.9947642048783</v>
      </c>
      <c r="F57" s="59" t="s">
        <v>133</v>
      </c>
      <c r="G57" s="51" t="str">
        <f t="shared" si="10"/>
        <v>45365.338</v>
      </c>
      <c r="H57" s="15">
        <f t="shared" si="11"/>
        <v>-2020</v>
      </c>
      <c r="I57" s="61" t="s">
        <v>489</v>
      </c>
      <c r="J57" s="62" t="s">
        <v>490</v>
      </c>
      <c r="K57" s="61">
        <v>-2020</v>
      </c>
      <c r="L57" s="61" t="s">
        <v>491</v>
      </c>
      <c r="M57" s="62" t="s">
        <v>138</v>
      </c>
      <c r="N57" s="62"/>
      <c r="O57" s="63" t="s">
        <v>492</v>
      </c>
      <c r="P57" s="63" t="s">
        <v>493</v>
      </c>
    </row>
    <row r="58" spans="1:16" ht="12.75" customHeight="1" thickBot="1">
      <c r="A58" s="15" t="str">
        <f t="shared" si="6"/>
        <v> BBS 68 </v>
      </c>
      <c r="B58" s="59" t="str">
        <f t="shared" si="7"/>
        <v>I</v>
      </c>
      <c r="C58" s="15">
        <f t="shared" si="8"/>
        <v>45604.464</v>
      </c>
      <c r="D58" s="51" t="str">
        <f t="shared" si="9"/>
        <v>vis</v>
      </c>
      <c r="E58" s="60">
        <f>VLOOKUP(C58,'Active 1'!C$21:E$972,3,FALSE)</f>
        <v>1596.996003176502</v>
      </c>
      <c r="F58" s="59" t="s">
        <v>133</v>
      </c>
      <c r="G58" s="51" t="str">
        <f t="shared" si="10"/>
        <v>45604.464</v>
      </c>
      <c r="H58" s="15">
        <f t="shared" si="11"/>
        <v>-1962</v>
      </c>
      <c r="I58" s="61" t="s">
        <v>494</v>
      </c>
      <c r="J58" s="62" t="s">
        <v>495</v>
      </c>
      <c r="K58" s="61">
        <v>-1962</v>
      </c>
      <c r="L58" s="61" t="s">
        <v>496</v>
      </c>
      <c r="M58" s="62" t="s">
        <v>138</v>
      </c>
      <c r="N58" s="62"/>
      <c r="O58" s="63" t="s">
        <v>368</v>
      </c>
      <c r="P58" s="63" t="s">
        <v>497</v>
      </c>
    </row>
    <row r="59" spans="1:16" ht="12.75" customHeight="1" thickBot="1">
      <c r="A59" s="15" t="str">
        <f t="shared" si="6"/>
        <v> BBS 70 </v>
      </c>
      <c r="B59" s="59" t="str">
        <f t="shared" si="7"/>
        <v>I</v>
      </c>
      <c r="C59" s="15">
        <f t="shared" si="8"/>
        <v>45670.413999999997</v>
      </c>
      <c r="D59" s="51" t="str">
        <f t="shared" si="9"/>
        <v>vis</v>
      </c>
      <c r="E59" s="60">
        <f>VLOOKUP(C59,'Active 1'!C$21:E$972,3,FALSE)</f>
        <v>1612.9925142634538</v>
      </c>
      <c r="F59" s="59" t="s">
        <v>133</v>
      </c>
      <c r="G59" s="51" t="str">
        <f t="shared" si="10"/>
        <v>45670.414</v>
      </c>
      <c r="H59" s="15">
        <f t="shared" si="11"/>
        <v>-1946</v>
      </c>
      <c r="I59" s="61" t="s">
        <v>498</v>
      </c>
      <c r="J59" s="62" t="s">
        <v>499</v>
      </c>
      <c r="K59" s="61">
        <v>-1946</v>
      </c>
      <c r="L59" s="61" t="s">
        <v>500</v>
      </c>
      <c r="M59" s="62" t="s">
        <v>138</v>
      </c>
      <c r="N59" s="62"/>
      <c r="O59" s="63" t="s">
        <v>368</v>
      </c>
      <c r="P59" s="63" t="s">
        <v>501</v>
      </c>
    </row>
    <row r="60" spans="1:16" ht="12.75" customHeight="1" thickBot="1">
      <c r="A60" s="15" t="str">
        <f t="shared" si="6"/>
        <v> BBS 79 </v>
      </c>
      <c r="B60" s="59" t="str">
        <f t="shared" si="7"/>
        <v>I</v>
      </c>
      <c r="C60" s="15">
        <f t="shared" si="8"/>
        <v>46404.288999999997</v>
      </c>
      <c r="D60" s="51" t="str">
        <f t="shared" si="9"/>
        <v>vis</v>
      </c>
      <c r="E60" s="60">
        <f>VLOOKUP(C60,'Active 1'!C$21:E$972,3,FALSE)</f>
        <v>1790.9976632238383</v>
      </c>
      <c r="F60" s="59" t="s">
        <v>133</v>
      </c>
      <c r="G60" s="51" t="str">
        <f t="shared" si="10"/>
        <v>46404.289</v>
      </c>
      <c r="H60" s="15">
        <f t="shared" si="11"/>
        <v>-1768</v>
      </c>
      <c r="I60" s="61" t="s">
        <v>514</v>
      </c>
      <c r="J60" s="62" t="s">
        <v>515</v>
      </c>
      <c r="K60" s="61">
        <v>-1768</v>
      </c>
      <c r="L60" s="61" t="s">
        <v>516</v>
      </c>
      <c r="M60" s="62" t="s">
        <v>138</v>
      </c>
      <c r="N60" s="62"/>
      <c r="O60" s="63" t="s">
        <v>517</v>
      </c>
      <c r="P60" s="63" t="s">
        <v>518</v>
      </c>
    </row>
    <row r="61" spans="1:16" ht="12.75" customHeight="1" thickBot="1">
      <c r="A61" s="15" t="str">
        <f t="shared" si="6"/>
        <v> BBS 80 </v>
      </c>
      <c r="B61" s="59" t="str">
        <f t="shared" si="7"/>
        <v>I</v>
      </c>
      <c r="C61" s="15">
        <f t="shared" si="8"/>
        <v>46614.574000000001</v>
      </c>
      <c r="D61" s="51" t="str">
        <f t="shared" si="9"/>
        <v>vis</v>
      </c>
      <c r="E61" s="60">
        <f>VLOOKUP(C61,'Active 1'!C$21:E$972,3,FALSE)</f>
        <v>1842.0033695759216</v>
      </c>
      <c r="F61" s="59" t="s">
        <v>133</v>
      </c>
      <c r="G61" s="51" t="str">
        <f t="shared" si="10"/>
        <v>46614.574</v>
      </c>
      <c r="H61" s="15">
        <f t="shared" si="11"/>
        <v>-1717</v>
      </c>
      <c r="I61" s="61" t="s">
        <v>519</v>
      </c>
      <c r="J61" s="62" t="s">
        <v>520</v>
      </c>
      <c r="K61" s="61">
        <v>-1717</v>
      </c>
      <c r="L61" s="61" t="s">
        <v>448</v>
      </c>
      <c r="M61" s="62" t="s">
        <v>138</v>
      </c>
      <c r="N61" s="62"/>
      <c r="O61" s="63" t="s">
        <v>368</v>
      </c>
      <c r="P61" s="63" t="s">
        <v>521</v>
      </c>
    </row>
    <row r="62" spans="1:16" ht="12.75" customHeight="1" thickBot="1">
      <c r="A62" s="15" t="str">
        <f t="shared" si="6"/>
        <v> BBS 82 </v>
      </c>
      <c r="B62" s="59" t="str">
        <f t="shared" si="7"/>
        <v>I</v>
      </c>
      <c r="C62" s="15">
        <f t="shared" si="8"/>
        <v>46742.336000000003</v>
      </c>
      <c r="D62" s="51" t="str">
        <f t="shared" si="9"/>
        <v>vis</v>
      </c>
      <c r="E62" s="60">
        <f>VLOOKUP(C62,'Active 1'!C$21:E$972,3,FALSE)</f>
        <v>1872.9926986053572</v>
      </c>
      <c r="F62" s="59" t="s">
        <v>133</v>
      </c>
      <c r="G62" s="51" t="str">
        <f t="shared" si="10"/>
        <v>46742.336</v>
      </c>
      <c r="H62" s="15">
        <f t="shared" si="11"/>
        <v>-1686</v>
      </c>
      <c r="I62" s="61" t="s">
        <v>522</v>
      </c>
      <c r="J62" s="62" t="s">
        <v>523</v>
      </c>
      <c r="K62" s="61">
        <v>-1686</v>
      </c>
      <c r="L62" s="61" t="s">
        <v>524</v>
      </c>
      <c r="M62" s="62" t="s">
        <v>138</v>
      </c>
      <c r="N62" s="62"/>
      <c r="O62" s="63" t="s">
        <v>345</v>
      </c>
      <c r="P62" s="63" t="s">
        <v>525</v>
      </c>
    </row>
    <row r="63" spans="1:16" ht="12.75" customHeight="1" thickBot="1">
      <c r="A63" s="15" t="str">
        <f t="shared" si="6"/>
        <v> BBS 82 </v>
      </c>
      <c r="B63" s="59" t="str">
        <f t="shared" si="7"/>
        <v>I</v>
      </c>
      <c r="C63" s="15">
        <f t="shared" si="8"/>
        <v>46742.347000000002</v>
      </c>
      <c r="D63" s="51" t="str">
        <f t="shared" si="9"/>
        <v>vis</v>
      </c>
      <c r="E63" s="60">
        <f>VLOOKUP(C63,'Active 1'!C$21:E$972,3,FALSE)</f>
        <v>1872.9953667118307</v>
      </c>
      <c r="F63" s="59" t="s">
        <v>133</v>
      </c>
      <c r="G63" s="51" t="str">
        <f t="shared" si="10"/>
        <v>46742.347</v>
      </c>
      <c r="H63" s="15">
        <f t="shared" si="11"/>
        <v>-1686</v>
      </c>
      <c r="I63" s="61" t="s">
        <v>526</v>
      </c>
      <c r="J63" s="62" t="s">
        <v>527</v>
      </c>
      <c r="K63" s="61">
        <v>-1686</v>
      </c>
      <c r="L63" s="61" t="s">
        <v>528</v>
      </c>
      <c r="M63" s="62" t="s">
        <v>138</v>
      </c>
      <c r="N63" s="62"/>
      <c r="O63" s="63" t="s">
        <v>368</v>
      </c>
      <c r="P63" s="63" t="s">
        <v>525</v>
      </c>
    </row>
    <row r="64" spans="1:16" ht="12.75" customHeight="1" thickBot="1">
      <c r="A64" s="15" t="str">
        <f t="shared" si="6"/>
        <v> BBS 84 </v>
      </c>
      <c r="B64" s="59" t="str">
        <f t="shared" si="7"/>
        <v>I</v>
      </c>
      <c r="C64" s="15">
        <f t="shared" si="8"/>
        <v>46981.461000000003</v>
      </c>
      <c r="D64" s="51" t="str">
        <f t="shared" si="9"/>
        <v>vis</v>
      </c>
      <c r="E64" s="60">
        <f>VLOOKUP(C64,'Active 1'!C$21:E$972,3,FALSE)</f>
        <v>1930.9936950218475</v>
      </c>
      <c r="F64" s="59" t="s">
        <v>133</v>
      </c>
      <c r="G64" s="51" t="str">
        <f t="shared" si="10"/>
        <v>46981.461</v>
      </c>
      <c r="H64" s="15">
        <f t="shared" si="11"/>
        <v>-1628</v>
      </c>
      <c r="I64" s="61" t="s">
        <v>529</v>
      </c>
      <c r="J64" s="62" t="s">
        <v>530</v>
      </c>
      <c r="K64" s="61">
        <v>-1628</v>
      </c>
      <c r="L64" s="61" t="s">
        <v>531</v>
      </c>
      <c r="M64" s="62" t="s">
        <v>138</v>
      </c>
      <c r="N64" s="62"/>
      <c r="O64" s="63" t="s">
        <v>368</v>
      </c>
      <c r="P64" s="63" t="s">
        <v>532</v>
      </c>
    </row>
    <row r="65" spans="1:16" ht="12.75" customHeight="1" thickBot="1">
      <c r="A65" s="15" t="str">
        <f t="shared" si="6"/>
        <v>BAVM 50 </v>
      </c>
      <c r="B65" s="59" t="str">
        <f t="shared" si="7"/>
        <v>I</v>
      </c>
      <c r="C65" s="15">
        <f t="shared" si="8"/>
        <v>47014.446000000004</v>
      </c>
      <c r="D65" s="51" t="str">
        <f t="shared" si="9"/>
        <v>vis</v>
      </c>
      <c r="E65" s="60">
        <f>VLOOKUP(C65,'Active 1'!C$21:E$972,3,FALSE)</f>
        <v>1938.9943761166639</v>
      </c>
      <c r="F65" s="59" t="s">
        <v>133</v>
      </c>
      <c r="G65" s="51" t="str">
        <f t="shared" si="10"/>
        <v>47014.446</v>
      </c>
      <c r="H65" s="15">
        <f t="shared" si="11"/>
        <v>-1620</v>
      </c>
      <c r="I65" s="61" t="s">
        <v>533</v>
      </c>
      <c r="J65" s="62" t="s">
        <v>534</v>
      </c>
      <c r="K65" s="61">
        <v>-1620</v>
      </c>
      <c r="L65" s="61" t="s">
        <v>535</v>
      </c>
      <c r="M65" s="62" t="s">
        <v>138</v>
      </c>
      <c r="N65" s="62"/>
      <c r="O65" s="63" t="s">
        <v>287</v>
      </c>
      <c r="P65" s="64" t="s">
        <v>536</v>
      </c>
    </row>
    <row r="66" spans="1:16" ht="12.75" customHeight="1" thickBot="1">
      <c r="A66" s="15" t="str">
        <f t="shared" si="6"/>
        <v> BBS 86 </v>
      </c>
      <c r="B66" s="59" t="str">
        <f t="shared" si="7"/>
        <v>I</v>
      </c>
      <c r="C66" s="15">
        <f t="shared" si="8"/>
        <v>47076.315000000002</v>
      </c>
      <c r="D66" s="51" t="str">
        <f t="shared" si="9"/>
        <v>vis</v>
      </c>
      <c r="E66" s="60">
        <f>VLOOKUP(C66,'Active 1'!C$21:E$972,3,FALSE)</f>
        <v>1954.0010197017839</v>
      </c>
      <c r="F66" s="59" t="s">
        <v>133</v>
      </c>
      <c r="G66" s="51" t="str">
        <f t="shared" si="10"/>
        <v>47076.315</v>
      </c>
      <c r="H66" s="15">
        <f t="shared" si="11"/>
        <v>-1605</v>
      </c>
      <c r="I66" s="61" t="s">
        <v>537</v>
      </c>
      <c r="J66" s="62" t="s">
        <v>538</v>
      </c>
      <c r="K66" s="61">
        <v>-1605</v>
      </c>
      <c r="L66" s="61" t="s">
        <v>496</v>
      </c>
      <c r="M66" s="62" t="s">
        <v>138</v>
      </c>
      <c r="N66" s="62"/>
      <c r="O66" s="63" t="s">
        <v>368</v>
      </c>
      <c r="P66" s="63" t="s">
        <v>539</v>
      </c>
    </row>
    <row r="67" spans="1:16" ht="12.75" customHeight="1" thickBot="1">
      <c r="A67" s="15" t="str">
        <f t="shared" si="6"/>
        <v> BBS 89 </v>
      </c>
      <c r="B67" s="59" t="str">
        <f t="shared" si="7"/>
        <v>I</v>
      </c>
      <c r="C67" s="15">
        <f t="shared" si="8"/>
        <v>47385.476000000002</v>
      </c>
      <c r="D67" s="51" t="str">
        <f t="shared" si="9"/>
        <v>vis</v>
      </c>
      <c r="E67" s="60">
        <f>VLOOKUP(C67,'Active 1'!C$21:E$972,3,FALSE)</f>
        <v>2028.9896074827295</v>
      </c>
      <c r="F67" s="59" t="s">
        <v>133</v>
      </c>
      <c r="G67" s="51" t="str">
        <f t="shared" si="10"/>
        <v>47385.476</v>
      </c>
      <c r="H67" s="15">
        <f t="shared" si="11"/>
        <v>-1530</v>
      </c>
      <c r="I67" s="61" t="s">
        <v>540</v>
      </c>
      <c r="J67" s="62" t="s">
        <v>541</v>
      </c>
      <c r="K67" s="61">
        <v>-1530</v>
      </c>
      <c r="L67" s="61" t="s">
        <v>542</v>
      </c>
      <c r="M67" s="62" t="s">
        <v>138</v>
      </c>
      <c r="N67" s="62"/>
      <c r="O67" s="63" t="s">
        <v>368</v>
      </c>
      <c r="P67" s="63" t="s">
        <v>543</v>
      </c>
    </row>
    <row r="68" spans="1:16" ht="12.75" customHeight="1" thickBot="1">
      <c r="A68" s="15" t="str">
        <f t="shared" si="6"/>
        <v> BBS 90 </v>
      </c>
      <c r="B68" s="59" t="str">
        <f t="shared" si="7"/>
        <v>I</v>
      </c>
      <c r="C68" s="15">
        <f t="shared" si="8"/>
        <v>47480.283000000003</v>
      </c>
      <c r="D68" s="51" t="str">
        <f t="shared" si="9"/>
        <v>vis</v>
      </c>
      <c r="E68" s="60">
        <f>VLOOKUP(C68,'Active 1'!C$21:E$972,3,FALSE)</f>
        <v>2051.9855320713682</v>
      </c>
      <c r="F68" s="59" t="s">
        <v>133</v>
      </c>
      <c r="G68" s="51" t="str">
        <f t="shared" si="10"/>
        <v>47480.283</v>
      </c>
      <c r="H68" s="15">
        <f t="shared" si="11"/>
        <v>-1507</v>
      </c>
      <c r="I68" s="61" t="s">
        <v>544</v>
      </c>
      <c r="J68" s="62" t="s">
        <v>545</v>
      </c>
      <c r="K68" s="61">
        <v>-1507</v>
      </c>
      <c r="L68" s="61" t="s">
        <v>546</v>
      </c>
      <c r="M68" s="62" t="s">
        <v>138</v>
      </c>
      <c r="N68" s="62"/>
      <c r="O68" s="63" t="s">
        <v>368</v>
      </c>
      <c r="P68" s="63" t="s">
        <v>547</v>
      </c>
    </row>
    <row r="69" spans="1:16" ht="12.75" customHeight="1" thickBot="1">
      <c r="A69" s="15" t="str">
        <f t="shared" si="6"/>
        <v> BBS 96 </v>
      </c>
      <c r="B69" s="59" t="str">
        <f t="shared" si="7"/>
        <v>I</v>
      </c>
      <c r="C69" s="15">
        <f t="shared" si="8"/>
        <v>48123.470999999998</v>
      </c>
      <c r="D69" s="51" t="str">
        <f t="shared" si="9"/>
        <v>vis</v>
      </c>
      <c r="E69" s="60">
        <f>VLOOKUP(C69,'Active 1'!C$21:E$972,3,FALSE)</f>
        <v>2207.9940835951711</v>
      </c>
      <c r="F69" s="59" t="s">
        <v>133</v>
      </c>
      <c r="G69" s="51" t="str">
        <f t="shared" si="10"/>
        <v>48123.471</v>
      </c>
      <c r="H69" s="15">
        <f t="shared" si="11"/>
        <v>-1351</v>
      </c>
      <c r="I69" s="61" t="s">
        <v>548</v>
      </c>
      <c r="J69" s="62" t="s">
        <v>549</v>
      </c>
      <c r="K69" s="61">
        <v>-1351</v>
      </c>
      <c r="L69" s="61" t="s">
        <v>550</v>
      </c>
      <c r="M69" s="62" t="s">
        <v>138</v>
      </c>
      <c r="N69" s="62"/>
      <c r="O69" s="63" t="s">
        <v>345</v>
      </c>
      <c r="P69" s="63" t="s">
        <v>551</v>
      </c>
    </row>
    <row r="70" spans="1:16" ht="12.75" customHeight="1" thickBot="1">
      <c r="A70" s="15" t="str">
        <f t="shared" si="6"/>
        <v> BBS 96 </v>
      </c>
      <c r="B70" s="59" t="str">
        <f t="shared" si="7"/>
        <v>I</v>
      </c>
      <c r="C70" s="15">
        <f t="shared" si="8"/>
        <v>48189.413999999997</v>
      </c>
      <c r="D70" s="51" t="str">
        <f t="shared" si="9"/>
        <v>vis</v>
      </c>
      <c r="E70" s="60">
        <f>VLOOKUP(C70,'Active 1'!C$21:E$972,3,FALSE)</f>
        <v>2223.9888967961856</v>
      </c>
      <c r="F70" s="59" t="s">
        <v>133</v>
      </c>
      <c r="G70" s="51" t="str">
        <f t="shared" si="10"/>
        <v>48189.414</v>
      </c>
      <c r="H70" s="15">
        <f t="shared" si="11"/>
        <v>-1335</v>
      </c>
      <c r="I70" s="61" t="s">
        <v>552</v>
      </c>
      <c r="J70" s="62" t="s">
        <v>553</v>
      </c>
      <c r="K70" s="61">
        <v>-1335</v>
      </c>
      <c r="L70" s="61" t="s">
        <v>554</v>
      </c>
      <c r="M70" s="62" t="s">
        <v>138</v>
      </c>
      <c r="N70" s="62"/>
      <c r="O70" s="63" t="s">
        <v>368</v>
      </c>
      <c r="P70" s="63" t="s">
        <v>551</v>
      </c>
    </row>
    <row r="71" spans="1:16" ht="12.75" customHeight="1" thickBot="1">
      <c r="A71" s="15" t="str">
        <f t="shared" si="6"/>
        <v> BBS 96 </v>
      </c>
      <c r="B71" s="59" t="str">
        <f t="shared" si="7"/>
        <v>I</v>
      </c>
      <c r="C71" s="15">
        <f t="shared" si="8"/>
        <v>48189.434999999998</v>
      </c>
      <c r="D71" s="51" t="str">
        <f t="shared" si="9"/>
        <v>vis</v>
      </c>
      <c r="E71" s="60">
        <f>VLOOKUP(C71,'Active 1'!C$21:E$972,3,FALSE)</f>
        <v>2223.9939904539997</v>
      </c>
      <c r="F71" s="59" t="s">
        <v>133</v>
      </c>
      <c r="G71" s="51" t="str">
        <f t="shared" si="10"/>
        <v>48189.435</v>
      </c>
      <c r="H71" s="15">
        <f t="shared" si="11"/>
        <v>-1335</v>
      </c>
      <c r="I71" s="61" t="s">
        <v>555</v>
      </c>
      <c r="J71" s="62" t="s">
        <v>556</v>
      </c>
      <c r="K71" s="61">
        <v>-1335</v>
      </c>
      <c r="L71" s="61" t="s">
        <v>557</v>
      </c>
      <c r="M71" s="62" t="s">
        <v>138</v>
      </c>
      <c r="N71" s="62"/>
      <c r="O71" s="63" t="s">
        <v>345</v>
      </c>
      <c r="P71" s="63" t="s">
        <v>551</v>
      </c>
    </row>
    <row r="72" spans="1:16" ht="12.75" customHeight="1" thickBot="1">
      <c r="A72" s="15" t="str">
        <f t="shared" si="6"/>
        <v> BBS 97 </v>
      </c>
      <c r="B72" s="59" t="str">
        <f t="shared" si="7"/>
        <v>I</v>
      </c>
      <c r="C72" s="15">
        <f t="shared" si="8"/>
        <v>48255.406999999999</v>
      </c>
      <c r="D72" s="51" t="str">
        <f t="shared" si="9"/>
        <v>vis</v>
      </c>
      <c r="E72" s="60">
        <f>VLOOKUP(C72,'Active 1'!C$21:E$972,3,FALSE)</f>
        <v>2239.9958377539006</v>
      </c>
      <c r="F72" s="59" t="s">
        <v>133</v>
      </c>
      <c r="G72" s="51" t="str">
        <f t="shared" si="10"/>
        <v>48255.407</v>
      </c>
      <c r="H72" s="15">
        <f t="shared" si="11"/>
        <v>-1319</v>
      </c>
      <c r="I72" s="61" t="s">
        <v>558</v>
      </c>
      <c r="J72" s="62" t="s">
        <v>559</v>
      </c>
      <c r="K72" s="61">
        <v>-1319</v>
      </c>
      <c r="L72" s="61" t="s">
        <v>560</v>
      </c>
      <c r="M72" s="62" t="s">
        <v>138</v>
      </c>
      <c r="N72" s="62"/>
      <c r="O72" s="63" t="s">
        <v>368</v>
      </c>
      <c r="P72" s="63" t="s">
        <v>561</v>
      </c>
    </row>
    <row r="73" spans="1:16" ht="12.75" customHeight="1" thickBot="1">
      <c r="A73" s="15" t="str">
        <f t="shared" si="6"/>
        <v> BBS 98 </v>
      </c>
      <c r="B73" s="59" t="str">
        <f t="shared" si="7"/>
        <v>I</v>
      </c>
      <c r="C73" s="15">
        <f t="shared" si="8"/>
        <v>48490.411999999997</v>
      </c>
      <c r="D73" s="51" t="str">
        <f t="shared" si="9"/>
        <v>vis</v>
      </c>
      <c r="E73" s="60">
        <f>VLOOKUP(C73,'Active 1'!C$21:E$972,3,FALSE)</f>
        <v>2296.9975070183318</v>
      </c>
      <c r="F73" s="59" t="s">
        <v>133</v>
      </c>
      <c r="G73" s="51" t="str">
        <f t="shared" si="10"/>
        <v>48490.412</v>
      </c>
      <c r="H73" s="15">
        <f t="shared" si="11"/>
        <v>-1262</v>
      </c>
      <c r="I73" s="61" t="s">
        <v>562</v>
      </c>
      <c r="J73" s="62" t="s">
        <v>563</v>
      </c>
      <c r="K73" s="61">
        <v>-1262</v>
      </c>
      <c r="L73" s="61" t="s">
        <v>564</v>
      </c>
      <c r="M73" s="62" t="s">
        <v>138</v>
      </c>
      <c r="N73" s="62"/>
      <c r="O73" s="63" t="s">
        <v>345</v>
      </c>
      <c r="P73" s="63" t="s">
        <v>565</v>
      </c>
    </row>
    <row r="74" spans="1:16" ht="12.75" customHeight="1" thickBot="1">
      <c r="A74" s="15" t="str">
        <f t="shared" si="6"/>
        <v> BRNO 31 </v>
      </c>
      <c r="B74" s="59" t="str">
        <f t="shared" si="7"/>
        <v>I</v>
      </c>
      <c r="C74" s="15">
        <f t="shared" si="8"/>
        <v>49599.417999999998</v>
      </c>
      <c r="D74" s="51" t="str">
        <f t="shared" si="9"/>
        <v>vis</v>
      </c>
      <c r="E74" s="60">
        <f>VLOOKUP(C74,'Active 1'!C$21:E$972,3,FALSE)</f>
        <v>2565.992605949295</v>
      </c>
      <c r="F74" s="59" t="s">
        <v>133</v>
      </c>
      <c r="G74" s="51" t="str">
        <f t="shared" si="10"/>
        <v>49599.418</v>
      </c>
      <c r="H74" s="15">
        <f t="shared" si="11"/>
        <v>-993</v>
      </c>
      <c r="I74" s="61" t="s">
        <v>573</v>
      </c>
      <c r="J74" s="62" t="s">
        <v>574</v>
      </c>
      <c r="K74" s="61">
        <v>-993</v>
      </c>
      <c r="L74" s="61" t="s">
        <v>575</v>
      </c>
      <c r="M74" s="62" t="s">
        <v>138</v>
      </c>
      <c r="N74" s="62"/>
      <c r="O74" s="63" t="s">
        <v>576</v>
      </c>
      <c r="P74" s="63" t="s">
        <v>577</v>
      </c>
    </row>
    <row r="75" spans="1:16" ht="12.75" customHeight="1" thickBot="1">
      <c r="A75" s="15" t="str">
        <f t="shared" ref="A75:A106" si="12">P75</f>
        <v> BRNO 31 </v>
      </c>
      <c r="B75" s="59" t="str">
        <f t="shared" ref="B75:B106" si="13">IF(H75=INT(H75),"I","II")</f>
        <v>I</v>
      </c>
      <c r="C75" s="15">
        <f t="shared" ref="C75:C106" si="14">1*G75</f>
        <v>49599.419000000002</v>
      </c>
      <c r="D75" s="51" t="str">
        <f t="shared" ref="D75:D106" si="15">VLOOKUP(F75,I$1:J$5,2,FALSE)</f>
        <v>vis</v>
      </c>
      <c r="E75" s="60">
        <f>VLOOKUP(C75,'Active 1'!C$21:E$972,3,FALSE)</f>
        <v>2565.9928485044297</v>
      </c>
      <c r="F75" s="59" t="s">
        <v>133</v>
      </c>
      <c r="G75" s="51" t="str">
        <f t="shared" ref="G75:G106" si="16">MID(I75,3,LEN(I75)-3)</f>
        <v>49599.419</v>
      </c>
      <c r="H75" s="15">
        <f t="shared" ref="H75:H106" si="17">1*K75</f>
        <v>-993</v>
      </c>
      <c r="I75" s="61" t="s">
        <v>578</v>
      </c>
      <c r="J75" s="62" t="s">
        <v>579</v>
      </c>
      <c r="K75" s="61">
        <v>-993</v>
      </c>
      <c r="L75" s="61" t="s">
        <v>580</v>
      </c>
      <c r="M75" s="62" t="s">
        <v>138</v>
      </c>
      <c r="N75" s="62"/>
      <c r="O75" s="63" t="s">
        <v>581</v>
      </c>
      <c r="P75" s="63" t="s">
        <v>577</v>
      </c>
    </row>
    <row r="76" spans="1:16" ht="12.75" customHeight="1" thickBot="1">
      <c r="A76" s="15" t="str">
        <f t="shared" si="12"/>
        <v> BRNO 31 </v>
      </c>
      <c r="B76" s="59" t="str">
        <f t="shared" si="13"/>
        <v>I</v>
      </c>
      <c r="C76" s="15">
        <f t="shared" si="14"/>
        <v>49599.432999999997</v>
      </c>
      <c r="D76" s="51" t="str">
        <f t="shared" si="15"/>
        <v>vis</v>
      </c>
      <c r="E76" s="60">
        <f>VLOOKUP(C76,'Active 1'!C$21:E$972,3,FALSE)</f>
        <v>2565.9962442763044</v>
      </c>
      <c r="F76" s="59" t="s">
        <v>133</v>
      </c>
      <c r="G76" s="51" t="str">
        <f t="shared" si="16"/>
        <v>49599.433</v>
      </c>
      <c r="H76" s="15">
        <f t="shared" si="17"/>
        <v>-993</v>
      </c>
      <c r="I76" s="61" t="s">
        <v>582</v>
      </c>
      <c r="J76" s="62" t="s">
        <v>583</v>
      </c>
      <c r="K76" s="61">
        <v>-993</v>
      </c>
      <c r="L76" s="61" t="s">
        <v>584</v>
      </c>
      <c r="M76" s="62" t="s">
        <v>138</v>
      </c>
      <c r="N76" s="62"/>
      <c r="O76" s="63" t="s">
        <v>585</v>
      </c>
      <c r="P76" s="63" t="s">
        <v>577</v>
      </c>
    </row>
    <row r="77" spans="1:16" ht="12.75" customHeight="1" thickBot="1">
      <c r="A77" s="15" t="str">
        <f t="shared" si="12"/>
        <v> BRNO 31 </v>
      </c>
      <c r="B77" s="59" t="str">
        <f t="shared" si="13"/>
        <v>I</v>
      </c>
      <c r="C77" s="15">
        <f t="shared" si="14"/>
        <v>49599.434999999998</v>
      </c>
      <c r="D77" s="51" t="str">
        <f t="shared" si="15"/>
        <v>vis</v>
      </c>
      <c r="E77" s="60">
        <f>VLOOKUP(C77,'Active 1'!C$21:E$972,3,FALSE)</f>
        <v>2565.9967293865725</v>
      </c>
      <c r="F77" s="59" t="s">
        <v>133</v>
      </c>
      <c r="G77" s="51" t="str">
        <f t="shared" si="16"/>
        <v>49599.435</v>
      </c>
      <c r="H77" s="15">
        <f t="shared" si="17"/>
        <v>-993</v>
      </c>
      <c r="I77" s="61" t="s">
        <v>586</v>
      </c>
      <c r="J77" s="62" t="s">
        <v>587</v>
      </c>
      <c r="K77" s="61">
        <v>-993</v>
      </c>
      <c r="L77" s="61" t="s">
        <v>588</v>
      </c>
      <c r="M77" s="62" t="s">
        <v>138</v>
      </c>
      <c r="N77" s="62"/>
      <c r="O77" s="63" t="s">
        <v>589</v>
      </c>
      <c r="P77" s="63" t="s">
        <v>577</v>
      </c>
    </row>
    <row r="78" spans="1:16" ht="12.75" customHeight="1" thickBot="1">
      <c r="A78" s="15" t="str">
        <f t="shared" si="12"/>
        <v>OEJV 0060 </v>
      </c>
      <c r="B78" s="59" t="str">
        <f t="shared" si="13"/>
        <v>I</v>
      </c>
      <c r="C78" s="15">
        <f t="shared" si="14"/>
        <v>49632.41</v>
      </c>
      <c r="D78" s="51" t="str">
        <f t="shared" si="15"/>
        <v>vis</v>
      </c>
      <c r="E78" s="60">
        <f>VLOOKUP(C78,'Active 1'!C$21:E$972,3,FALSE)</f>
        <v>2573.9949849300506</v>
      </c>
      <c r="F78" s="59" t="s">
        <v>133</v>
      </c>
      <c r="G78" s="51" t="str">
        <f t="shared" si="16"/>
        <v>49632.410</v>
      </c>
      <c r="H78" s="15">
        <f t="shared" si="17"/>
        <v>-985</v>
      </c>
      <c r="I78" s="61" t="s">
        <v>593</v>
      </c>
      <c r="J78" s="62" t="s">
        <v>594</v>
      </c>
      <c r="K78" s="61">
        <v>-985</v>
      </c>
      <c r="L78" s="61" t="s">
        <v>595</v>
      </c>
      <c r="M78" s="62" t="s">
        <v>138</v>
      </c>
      <c r="N78" s="62"/>
      <c r="O78" s="63" t="s">
        <v>596</v>
      </c>
      <c r="P78" s="64" t="s">
        <v>597</v>
      </c>
    </row>
    <row r="79" spans="1:16" ht="12.75" customHeight="1" thickBot="1">
      <c r="A79" s="15" t="str">
        <f t="shared" si="12"/>
        <v> BRNO 31 </v>
      </c>
      <c r="B79" s="59" t="str">
        <f t="shared" si="13"/>
        <v>I</v>
      </c>
      <c r="C79" s="15">
        <f t="shared" si="14"/>
        <v>49661.267</v>
      </c>
      <c r="D79" s="51" t="str">
        <f t="shared" si="15"/>
        <v>vis</v>
      </c>
      <c r="E79" s="60">
        <f>VLOOKUP(C79,'Active 1'!C$21:E$972,3,FALSE)</f>
        <v>2580.9943984317356</v>
      </c>
      <c r="F79" s="59" t="s">
        <v>133</v>
      </c>
      <c r="G79" s="51" t="str">
        <f t="shared" si="16"/>
        <v>49661.267</v>
      </c>
      <c r="H79" s="15">
        <f t="shared" si="17"/>
        <v>-978</v>
      </c>
      <c r="I79" s="61" t="s">
        <v>598</v>
      </c>
      <c r="J79" s="62" t="s">
        <v>599</v>
      </c>
      <c r="K79" s="61">
        <v>-978</v>
      </c>
      <c r="L79" s="61" t="s">
        <v>600</v>
      </c>
      <c r="M79" s="62" t="s">
        <v>138</v>
      </c>
      <c r="N79" s="62"/>
      <c r="O79" s="63" t="s">
        <v>576</v>
      </c>
      <c r="P79" s="63" t="s">
        <v>577</v>
      </c>
    </row>
    <row r="80" spans="1:16" ht="12.75" customHeight="1" thickBot="1">
      <c r="A80" s="15" t="str">
        <f t="shared" si="12"/>
        <v> BRNO 31 </v>
      </c>
      <c r="B80" s="59" t="str">
        <f t="shared" si="13"/>
        <v>I</v>
      </c>
      <c r="C80" s="15">
        <f t="shared" si="14"/>
        <v>49661.271000000001</v>
      </c>
      <c r="D80" s="51" t="str">
        <f t="shared" si="15"/>
        <v>vis</v>
      </c>
      <c r="E80" s="60">
        <f>VLOOKUP(C80,'Active 1'!C$21:E$972,3,FALSE)</f>
        <v>2580.9953686522717</v>
      </c>
      <c r="F80" s="59" t="s">
        <v>133</v>
      </c>
      <c r="G80" s="51" t="str">
        <f t="shared" si="16"/>
        <v>49661.271</v>
      </c>
      <c r="H80" s="15">
        <f t="shared" si="17"/>
        <v>-978</v>
      </c>
      <c r="I80" s="61" t="s">
        <v>601</v>
      </c>
      <c r="J80" s="62" t="s">
        <v>602</v>
      </c>
      <c r="K80" s="61">
        <v>-978</v>
      </c>
      <c r="L80" s="61" t="s">
        <v>603</v>
      </c>
      <c r="M80" s="62" t="s">
        <v>138</v>
      </c>
      <c r="N80" s="62"/>
      <c r="O80" s="63" t="s">
        <v>585</v>
      </c>
      <c r="P80" s="63" t="s">
        <v>577</v>
      </c>
    </row>
    <row r="81" spans="1:16" ht="12.75" customHeight="1" thickBot="1">
      <c r="A81" s="15" t="str">
        <f t="shared" si="12"/>
        <v> BBS 113 </v>
      </c>
      <c r="B81" s="59" t="str">
        <f t="shared" si="13"/>
        <v>I</v>
      </c>
      <c r="C81" s="15">
        <f t="shared" si="14"/>
        <v>50370.396999999997</v>
      </c>
      <c r="D81" s="51" t="str">
        <f t="shared" si="15"/>
        <v>vis</v>
      </c>
      <c r="E81" s="60">
        <f>VLOOKUP(C81,'Active 1'!C$21:E$972,3,FALSE)</f>
        <v>2752.9975206014196</v>
      </c>
      <c r="F81" s="59" t="s">
        <v>133</v>
      </c>
      <c r="G81" s="51" t="str">
        <f t="shared" si="16"/>
        <v>50370.397</v>
      </c>
      <c r="H81" s="15">
        <f t="shared" si="17"/>
        <v>-806</v>
      </c>
      <c r="I81" s="61" t="s">
        <v>622</v>
      </c>
      <c r="J81" s="62" t="s">
        <v>623</v>
      </c>
      <c r="K81" s="61">
        <v>-806</v>
      </c>
      <c r="L81" s="61" t="s">
        <v>595</v>
      </c>
      <c r="M81" s="62" t="s">
        <v>138</v>
      </c>
      <c r="N81" s="62"/>
      <c r="O81" s="63" t="s">
        <v>368</v>
      </c>
      <c r="P81" s="63" t="s">
        <v>624</v>
      </c>
    </row>
    <row r="82" spans="1:16" ht="12.75" customHeight="1" thickBot="1">
      <c r="A82" s="15" t="str">
        <f t="shared" si="12"/>
        <v>BAVM 143 </v>
      </c>
      <c r="B82" s="59" t="str">
        <f t="shared" si="13"/>
        <v>I</v>
      </c>
      <c r="C82" s="15">
        <f t="shared" si="14"/>
        <v>51747.379000000001</v>
      </c>
      <c r="D82" s="51" t="str">
        <f t="shared" si="15"/>
        <v>vis</v>
      </c>
      <c r="E82" s="60">
        <f>VLOOKUP(C82,'Active 1'!C$21:E$972,3,FALSE)</f>
        <v>3086.9915741197556</v>
      </c>
      <c r="F82" s="59" t="s">
        <v>133</v>
      </c>
      <c r="G82" s="51" t="str">
        <f t="shared" si="16"/>
        <v>51747.379</v>
      </c>
      <c r="H82" s="15">
        <f t="shared" si="17"/>
        <v>-472</v>
      </c>
      <c r="I82" s="61" t="s">
        <v>629</v>
      </c>
      <c r="J82" s="62" t="s">
        <v>630</v>
      </c>
      <c r="K82" s="61">
        <v>-472</v>
      </c>
      <c r="L82" s="61" t="s">
        <v>631</v>
      </c>
      <c r="M82" s="62" t="s">
        <v>138</v>
      </c>
      <c r="N82" s="62"/>
      <c r="O82" s="63" t="s">
        <v>632</v>
      </c>
      <c r="P82" s="64" t="s">
        <v>633</v>
      </c>
    </row>
    <row r="83" spans="1:16" ht="12.75" customHeight="1" thickBot="1">
      <c r="A83" s="15" t="str">
        <f t="shared" si="12"/>
        <v>BAVM 154 </v>
      </c>
      <c r="B83" s="59" t="str">
        <f t="shared" si="13"/>
        <v>I</v>
      </c>
      <c r="C83" s="15">
        <f t="shared" si="14"/>
        <v>52217.385000000002</v>
      </c>
      <c r="D83" s="51" t="str">
        <f t="shared" si="15"/>
        <v>vis</v>
      </c>
      <c r="E83" s="60">
        <f>VLOOKUP(C83,'Active 1'!C$21:E$972,3,FALSE)</f>
        <v>3200.9939424280842</v>
      </c>
      <c r="F83" s="59" t="s">
        <v>133</v>
      </c>
      <c r="G83" s="51" t="str">
        <f t="shared" si="16"/>
        <v>52217.385</v>
      </c>
      <c r="H83" s="15">
        <f t="shared" si="17"/>
        <v>-358</v>
      </c>
      <c r="I83" s="61" t="s">
        <v>634</v>
      </c>
      <c r="J83" s="62" t="s">
        <v>635</v>
      </c>
      <c r="K83" s="61">
        <v>-358</v>
      </c>
      <c r="L83" s="61" t="s">
        <v>636</v>
      </c>
      <c r="M83" s="62" t="s">
        <v>138</v>
      </c>
      <c r="N83" s="62"/>
      <c r="O83" s="63" t="s">
        <v>632</v>
      </c>
      <c r="P83" s="64" t="s">
        <v>637</v>
      </c>
    </row>
    <row r="84" spans="1:16" ht="12.75" customHeight="1" thickBot="1">
      <c r="A84" s="15" t="str">
        <f t="shared" si="12"/>
        <v>BAVM 174 </v>
      </c>
      <c r="B84" s="59" t="str">
        <f t="shared" si="13"/>
        <v>I</v>
      </c>
      <c r="C84" s="15">
        <f t="shared" si="14"/>
        <v>53293.436000000002</v>
      </c>
      <c r="D84" s="51" t="str">
        <f t="shared" si="15"/>
        <v>vis</v>
      </c>
      <c r="E84" s="60">
        <f>VLOOKUP(C84,'Active 1'!C$21:E$972,3,FALSE)</f>
        <v>3461.9956369182501</v>
      </c>
      <c r="F84" s="59" t="s">
        <v>133</v>
      </c>
      <c r="G84" s="51" t="str">
        <f t="shared" si="16"/>
        <v>53293.436</v>
      </c>
      <c r="H84" s="15">
        <f t="shared" si="17"/>
        <v>-97</v>
      </c>
      <c r="I84" s="61" t="s">
        <v>643</v>
      </c>
      <c r="J84" s="62" t="s">
        <v>644</v>
      </c>
      <c r="K84" s="61">
        <v>-97</v>
      </c>
      <c r="L84" s="61" t="s">
        <v>645</v>
      </c>
      <c r="M84" s="62" t="s">
        <v>138</v>
      </c>
      <c r="N84" s="62"/>
      <c r="O84" s="63" t="s">
        <v>632</v>
      </c>
      <c r="P84" s="64" t="s">
        <v>646</v>
      </c>
    </row>
    <row r="85" spans="1:16" ht="12.75" customHeight="1" thickBot="1">
      <c r="A85" s="15" t="str">
        <f t="shared" si="12"/>
        <v>BAVM 192 </v>
      </c>
      <c r="B85" s="59" t="str">
        <f t="shared" si="13"/>
        <v>I</v>
      </c>
      <c r="C85" s="15">
        <f t="shared" si="14"/>
        <v>53660.360999999997</v>
      </c>
      <c r="D85" s="51" t="str">
        <f t="shared" si="15"/>
        <v>vis</v>
      </c>
      <c r="E85" s="60">
        <f>VLOOKUP(C85,'Active 1'!C$21:E$972,3,FALSE)</f>
        <v>3550.9951794592662</v>
      </c>
      <c r="F85" s="59" t="s">
        <v>133</v>
      </c>
      <c r="G85" s="51" t="str">
        <f t="shared" si="16"/>
        <v>53660.361</v>
      </c>
      <c r="H85" s="15">
        <f t="shared" si="17"/>
        <v>-8</v>
      </c>
      <c r="I85" s="61" t="s">
        <v>647</v>
      </c>
      <c r="J85" s="62" t="s">
        <v>648</v>
      </c>
      <c r="K85" s="61">
        <v>-8</v>
      </c>
      <c r="L85" s="61" t="s">
        <v>649</v>
      </c>
      <c r="M85" s="62" t="s">
        <v>138</v>
      </c>
      <c r="N85" s="62"/>
      <c r="O85" s="63" t="s">
        <v>632</v>
      </c>
      <c r="P85" s="64" t="s">
        <v>650</v>
      </c>
    </row>
    <row r="86" spans="1:16" ht="12.75" customHeight="1" thickBot="1">
      <c r="A86" s="15" t="str">
        <f t="shared" si="12"/>
        <v>OEJV 0048 </v>
      </c>
      <c r="B86" s="59" t="str">
        <f t="shared" si="13"/>
        <v>I</v>
      </c>
      <c r="C86" s="15">
        <f t="shared" si="14"/>
        <v>53693.355000000003</v>
      </c>
      <c r="D86" s="51" t="str">
        <f t="shared" si="15"/>
        <v>vis</v>
      </c>
      <c r="E86" s="60">
        <f>VLOOKUP(C86,'Active 1'!C$21:E$972,3,FALSE)</f>
        <v>3558.9980435502903</v>
      </c>
      <c r="F86" s="59" t="s">
        <v>133</v>
      </c>
      <c r="G86" s="51" t="str">
        <f t="shared" si="16"/>
        <v>53693.355</v>
      </c>
      <c r="H86" s="15">
        <f t="shared" si="17"/>
        <v>0</v>
      </c>
      <c r="I86" s="61" t="s">
        <v>659</v>
      </c>
      <c r="J86" s="62" t="s">
        <v>660</v>
      </c>
      <c r="K86" s="61">
        <v>0</v>
      </c>
      <c r="L86" s="61" t="s">
        <v>661</v>
      </c>
      <c r="M86" s="62" t="s">
        <v>617</v>
      </c>
      <c r="N86" s="62" t="s">
        <v>662</v>
      </c>
      <c r="O86" s="63" t="s">
        <v>663</v>
      </c>
      <c r="P86" s="64" t="s">
        <v>664</v>
      </c>
    </row>
    <row r="87" spans="1:16" ht="12.75" customHeight="1" thickBot="1">
      <c r="A87" s="15" t="str">
        <f t="shared" si="12"/>
        <v>OEJV 0074 </v>
      </c>
      <c r="B87" s="59" t="str">
        <f t="shared" si="13"/>
        <v>I</v>
      </c>
      <c r="C87" s="15">
        <f t="shared" si="14"/>
        <v>54035.530480000001</v>
      </c>
      <c r="D87" s="51" t="str">
        <f t="shared" si="15"/>
        <v>vis</v>
      </c>
      <c r="E87" s="60">
        <f>VLOOKUP(C87,'Active 1'!C$21:E$972,3,FALSE)</f>
        <v>3641.9944629514016</v>
      </c>
      <c r="F87" s="59" t="s">
        <v>133</v>
      </c>
      <c r="G87" s="51" t="str">
        <f t="shared" si="16"/>
        <v>54035.53048</v>
      </c>
      <c r="H87" s="15">
        <f t="shared" si="17"/>
        <v>83</v>
      </c>
      <c r="I87" s="61" t="s">
        <v>670</v>
      </c>
      <c r="J87" s="62" t="s">
        <v>671</v>
      </c>
      <c r="K87" s="61">
        <v>83</v>
      </c>
      <c r="L87" s="61" t="s">
        <v>672</v>
      </c>
      <c r="M87" s="62" t="s">
        <v>617</v>
      </c>
      <c r="N87" s="62" t="s">
        <v>81</v>
      </c>
      <c r="O87" s="63" t="s">
        <v>673</v>
      </c>
      <c r="P87" s="64" t="s">
        <v>674</v>
      </c>
    </row>
    <row r="88" spans="1:16" ht="12.75" customHeight="1" thickBot="1">
      <c r="A88" s="15" t="str">
        <f t="shared" si="12"/>
        <v>BAVM 193 </v>
      </c>
      <c r="B88" s="59" t="str">
        <f t="shared" si="13"/>
        <v>II</v>
      </c>
      <c r="C88" s="15">
        <f t="shared" si="14"/>
        <v>54338.549099999997</v>
      </c>
      <c r="D88" s="51" t="str">
        <f t="shared" si="15"/>
        <v>vis</v>
      </c>
      <c r="E88" s="60">
        <f>VLOOKUP(C88,'Active 1'!C$21:E$972,3,FALSE)</f>
        <v>3715.4931849283994</v>
      </c>
      <c r="F88" s="59" t="s">
        <v>133</v>
      </c>
      <c r="G88" s="51" t="str">
        <f t="shared" si="16"/>
        <v>54338.5491</v>
      </c>
      <c r="H88" s="15">
        <f t="shared" si="17"/>
        <v>156.5</v>
      </c>
      <c r="I88" s="61" t="s">
        <v>675</v>
      </c>
      <c r="J88" s="62" t="s">
        <v>676</v>
      </c>
      <c r="K88" s="61">
        <v>156.5</v>
      </c>
      <c r="L88" s="61" t="s">
        <v>677</v>
      </c>
      <c r="M88" s="62" t="s">
        <v>617</v>
      </c>
      <c r="N88" s="62" t="e">
        <f>-#NAME?</f>
        <v>#NAME?</v>
      </c>
      <c r="O88" s="63" t="s">
        <v>678</v>
      </c>
      <c r="P88" s="64" t="s">
        <v>679</v>
      </c>
    </row>
    <row r="89" spans="1:16" ht="12.75" customHeight="1" thickBot="1">
      <c r="A89" s="15" t="str">
        <f t="shared" si="12"/>
        <v>JAAVSO 37(1);44 </v>
      </c>
      <c r="B89" s="59" t="str">
        <f t="shared" si="13"/>
        <v>I</v>
      </c>
      <c r="C89" s="15">
        <f t="shared" si="14"/>
        <v>54781.748899999999</v>
      </c>
      <c r="D89" s="51" t="str">
        <f t="shared" si="15"/>
        <v>vis</v>
      </c>
      <c r="E89" s="60">
        <f>VLOOKUP(C89,'Active 1'!C$21:E$972,3,FALSE)</f>
        <v>3822.9935718038387</v>
      </c>
      <c r="F89" s="59" t="s">
        <v>133</v>
      </c>
      <c r="G89" s="51" t="str">
        <f t="shared" si="16"/>
        <v>54781.7489</v>
      </c>
      <c r="H89" s="15">
        <f t="shared" si="17"/>
        <v>264</v>
      </c>
      <c r="I89" s="61" t="s">
        <v>680</v>
      </c>
      <c r="J89" s="62" t="s">
        <v>681</v>
      </c>
      <c r="K89" s="61">
        <v>264</v>
      </c>
      <c r="L89" s="61" t="s">
        <v>682</v>
      </c>
      <c r="M89" s="62" t="s">
        <v>617</v>
      </c>
      <c r="N89" s="62" t="s">
        <v>618</v>
      </c>
      <c r="O89" s="63" t="s">
        <v>683</v>
      </c>
      <c r="P89" s="64" t="s">
        <v>684</v>
      </c>
    </row>
    <row r="90" spans="1:16" ht="12.75" customHeight="1" thickBot="1">
      <c r="A90" s="15" t="str">
        <f t="shared" si="12"/>
        <v> JAAVSO 38;120 </v>
      </c>
      <c r="B90" s="59" t="str">
        <f t="shared" si="13"/>
        <v>I</v>
      </c>
      <c r="C90" s="15">
        <f t="shared" si="14"/>
        <v>55115.690699999999</v>
      </c>
      <c r="D90" s="51" t="str">
        <f t="shared" si="15"/>
        <v>vis</v>
      </c>
      <c r="E90" s="60">
        <f>VLOOKUP(C90,'Active 1'!C$21:E$972,3,FALSE)</f>
        <v>3903.9928698492809</v>
      </c>
      <c r="F90" s="59" t="s">
        <v>133</v>
      </c>
      <c r="G90" s="51" t="str">
        <f t="shared" si="16"/>
        <v>55115.6907</v>
      </c>
      <c r="H90" s="15">
        <f t="shared" si="17"/>
        <v>345</v>
      </c>
      <c r="I90" s="61" t="s">
        <v>685</v>
      </c>
      <c r="J90" s="62" t="s">
        <v>686</v>
      </c>
      <c r="K90" s="61">
        <v>345</v>
      </c>
      <c r="L90" s="61" t="s">
        <v>687</v>
      </c>
      <c r="M90" s="62" t="s">
        <v>617</v>
      </c>
      <c r="N90" s="62" t="s">
        <v>618</v>
      </c>
      <c r="O90" s="63" t="s">
        <v>683</v>
      </c>
      <c r="P90" s="63" t="s">
        <v>688</v>
      </c>
    </row>
    <row r="91" spans="1:16" ht="12.75" customHeight="1" thickBot="1">
      <c r="A91" s="15" t="str">
        <f t="shared" si="12"/>
        <v> JAAVSO 39;177 </v>
      </c>
      <c r="B91" s="59" t="str">
        <f t="shared" si="13"/>
        <v>I</v>
      </c>
      <c r="C91" s="15">
        <f t="shared" si="14"/>
        <v>55486.737800000003</v>
      </c>
      <c r="D91" s="51" t="str">
        <f t="shared" si="15"/>
        <v>vis</v>
      </c>
      <c r="E91" s="60">
        <f>VLOOKUP(C91,'Active 1'!C$21:E$972,3,FALSE)</f>
        <v>3993.9922489081387</v>
      </c>
      <c r="F91" s="59" t="s">
        <v>133</v>
      </c>
      <c r="G91" s="51" t="str">
        <f t="shared" si="16"/>
        <v>55486.7378</v>
      </c>
      <c r="H91" s="15">
        <f t="shared" si="17"/>
        <v>435</v>
      </c>
      <c r="I91" s="61" t="s">
        <v>689</v>
      </c>
      <c r="J91" s="62" t="s">
        <v>690</v>
      </c>
      <c r="K91" s="61">
        <v>435</v>
      </c>
      <c r="L91" s="61" t="s">
        <v>691</v>
      </c>
      <c r="M91" s="62" t="s">
        <v>617</v>
      </c>
      <c r="N91" s="62" t="s">
        <v>133</v>
      </c>
      <c r="O91" s="63" t="s">
        <v>683</v>
      </c>
      <c r="P91" s="63" t="s">
        <v>692</v>
      </c>
    </row>
    <row r="92" spans="1:16" ht="12.75" customHeight="1" thickBot="1">
      <c r="A92" s="15" t="str">
        <f t="shared" si="12"/>
        <v> JAAVSO 41;328 </v>
      </c>
      <c r="B92" s="59" t="str">
        <f t="shared" si="13"/>
        <v>I</v>
      </c>
      <c r="C92" s="15">
        <f t="shared" si="14"/>
        <v>56529.786200000002</v>
      </c>
      <c r="D92" s="51" t="str">
        <f t="shared" si="15"/>
        <v>vis</v>
      </c>
      <c r="E92" s="60">
        <f>VLOOKUP(C92,'Active 1'!C$21:E$972,3,FALSE)</f>
        <v>4246.9889933331306</v>
      </c>
      <c r="F92" s="59" t="s">
        <v>133</v>
      </c>
      <c r="G92" s="51" t="str">
        <f t="shared" si="16"/>
        <v>56529.7862</v>
      </c>
      <c r="H92" s="15">
        <f t="shared" si="17"/>
        <v>688</v>
      </c>
      <c r="I92" s="61" t="s">
        <v>703</v>
      </c>
      <c r="J92" s="62" t="s">
        <v>704</v>
      </c>
      <c r="K92" s="61">
        <v>688</v>
      </c>
      <c r="L92" s="61" t="s">
        <v>705</v>
      </c>
      <c r="M92" s="62" t="s">
        <v>617</v>
      </c>
      <c r="N92" s="62" t="s">
        <v>133</v>
      </c>
      <c r="O92" s="63" t="s">
        <v>706</v>
      </c>
      <c r="P92" s="63" t="s">
        <v>707</v>
      </c>
    </row>
    <row r="93" spans="1:16" ht="12.75" customHeight="1" thickBot="1">
      <c r="A93" s="15" t="str">
        <f t="shared" si="12"/>
        <v> JAAVSO 42;426 </v>
      </c>
      <c r="B93" s="59" t="str">
        <f t="shared" si="13"/>
        <v>I</v>
      </c>
      <c r="C93" s="15">
        <f t="shared" si="14"/>
        <v>56929.690799999997</v>
      </c>
      <c r="D93" s="51" t="str">
        <f t="shared" si="15"/>
        <v>vis</v>
      </c>
      <c r="E93" s="60">
        <f>VLOOKUP(C93,'Active 1'!C$21:E$972,3,FALSE)</f>
        <v>4343.9879071712385</v>
      </c>
      <c r="F93" s="59" t="s">
        <v>133</v>
      </c>
      <c r="G93" s="51" t="str">
        <f t="shared" si="16"/>
        <v>56929.6908</v>
      </c>
      <c r="H93" s="15">
        <f t="shared" si="17"/>
        <v>785</v>
      </c>
      <c r="I93" s="61" t="s">
        <v>708</v>
      </c>
      <c r="J93" s="62" t="s">
        <v>709</v>
      </c>
      <c r="K93" s="61">
        <v>785</v>
      </c>
      <c r="L93" s="61" t="s">
        <v>710</v>
      </c>
      <c r="M93" s="62" t="s">
        <v>617</v>
      </c>
      <c r="N93" s="62" t="s">
        <v>133</v>
      </c>
      <c r="O93" s="63" t="s">
        <v>683</v>
      </c>
      <c r="P93" s="63" t="s">
        <v>711</v>
      </c>
    </row>
    <row r="94" spans="1:16" ht="12.75" customHeight="1" thickBot="1">
      <c r="A94" s="15" t="str">
        <f t="shared" si="12"/>
        <v>BAVM 239 </v>
      </c>
      <c r="B94" s="59" t="str">
        <f t="shared" si="13"/>
        <v>I</v>
      </c>
      <c r="C94" s="15">
        <f t="shared" si="14"/>
        <v>56950.304799999998</v>
      </c>
      <c r="D94" s="51" t="str">
        <f t="shared" si="15"/>
        <v>vis</v>
      </c>
      <c r="E94" s="60">
        <f>VLOOKUP(C94,'Active 1'!C$21:E$972,3,FALSE)</f>
        <v>4348.9879387034071</v>
      </c>
      <c r="F94" s="59" t="s">
        <v>133</v>
      </c>
      <c r="G94" s="51" t="str">
        <f t="shared" si="16"/>
        <v>56950.3048</v>
      </c>
      <c r="H94" s="15">
        <f t="shared" si="17"/>
        <v>790</v>
      </c>
      <c r="I94" s="61" t="s">
        <v>712</v>
      </c>
      <c r="J94" s="62" t="s">
        <v>713</v>
      </c>
      <c r="K94" s="61">
        <v>790</v>
      </c>
      <c r="L94" s="61" t="s">
        <v>714</v>
      </c>
      <c r="M94" s="62" t="s">
        <v>617</v>
      </c>
      <c r="N94" s="62" t="e">
        <f>-#NAME?</f>
        <v>#NAME?</v>
      </c>
      <c r="O94" s="63" t="s">
        <v>715</v>
      </c>
      <c r="P94" s="64" t="s">
        <v>716</v>
      </c>
    </row>
    <row r="95" spans="1:16" ht="12.75" customHeight="1" thickBot="1">
      <c r="A95" s="15" t="str">
        <f t="shared" si="12"/>
        <v> AN 183.124 </v>
      </c>
      <c r="B95" s="59" t="str">
        <f t="shared" si="13"/>
        <v>I</v>
      </c>
      <c r="C95" s="15">
        <f t="shared" si="14"/>
        <v>18567.400000000001</v>
      </c>
      <c r="D95" s="51" t="str">
        <f t="shared" si="15"/>
        <v>vis</v>
      </c>
      <c r="E95" s="60">
        <f>VLOOKUP(C95,'Active 1'!C$21:E$972,3,FALSE)</f>
        <v>-4960.9826781676611</v>
      </c>
      <c r="F95" s="59" t="s">
        <v>133</v>
      </c>
      <c r="G95" s="51" t="str">
        <f t="shared" si="16"/>
        <v>18567.4</v>
      </c>
      <c r="H95" s="15">
        <f t="shared" si="17"/>
        <v>-8520</v>
      </c>
      <c r="I95" s="61" t="s">
        <v>135</v>
      </c>
      <c r="J95" s="62" t="s">
        <v>136</v>
      </c>
      <c r="K95" s="61">
        <v>-8520</v>
      </c>
      <c r="L95" s="61" t="s">
        <v>137</v>
      </c>
      <c r="M95" s="62" t="s">
        <v>138</v>
      </c>
      <c r="N95" s="62"/>
      <c r="O95" s="63" t="s">
        <v>139</v>
      </c>
      <c r="P95" s="63" t="s">
        <v>140</v>
      </c>
    </row>
    <row r="96" spans="1:16" ht="12.75" customHeight="1" thickBot="1">
      <c r="A96" s="15" t="str">
        <f t="shared" si="12"/>
        <v> AN 183.124 </v>
      </c>
      <c r="B96" s="59" t="str">
        <f t="shared" si="13"/>
        <v>I</v>
      </c>
      <c r="C96" s="15">
        <f t="shared" si="14"/>
        <v>18604.539000000001</v>
      </c>
      <c r="D96" s="51" t="str">
        <f t="shared" si="15"/>
        <v>vis</v>
      </c>
      <c r="E96" s="60">
        <f>VLOOKUP(C96,'Active 1'!C$21:E$972,3,FALSE)</f>
        <v>-4951.9744230462311</v>
      </c>
      <c r="F96" s="59" t="s">
        <v>133</v>
      </c>
      <c r="G96" s="51" t="str">
        <f t="shared" si="16"/>
        <v>18604.539</v>
      </c>
      <c r="H96" s="15">
        <f t="shared" si="17"/>
        <v>-8511</v>
      </c>
      <c r="I96" s="61" t="s">
        <v>141</v>
      </c>
      <c r="J96" s="62" t="s">
        <v>142</v>
      </c>
      <c r="K96" s="61">
        <v>-8511</v>
      </c>
      <c r="L96" s="61" t="s">
        <v>143</v>
      </c>
      <c r="M96" s="62" t="s">
        <v>138</v>
      </c>
      <c r="N96" s="62"/>
      <c r="O96" s="63" t="s">
        <v>139</v>
      </c>
      <c r="P96" s="63" t="s">
        <v>140</v>
      </c>
    </row>
    <row r="97" spans="1:16" ht="12.75" customHeight="1" thickBot="1">
      <c r="A97" s="15" t="str">
        <f t="shared" si="12"/>
        <v> AN 183.124 </v>
      </c>
      <c r="B97" s="59" t="str">
        <f t="shared" si="13"/>
        <v>I</v>
      </c>
      <c r="C97" s="15">
        <f t="shared" si="14"/>
        <v>18629.271000000001</v>
      </c>
      <c r="D97" s="51" t="str">
        <f t="shared" si="15"/>
        <v>vis</v>
      </c>
      <c r="E97" s="60">
        <f>VLOOKUP(C97,'Active 1'!C$21:E$972,3,FALSE)</f>
        <v>-4945.9755494722731</v>
      </c>
      <c r="F97" s="59" t="s">
        <v>133</v>
      </c>
      <c r="G97" s="51" t="str">
        <f t="shared" si="16"/>
        <v>18629.271</v>
      </c>
      <c r="H97" s="15">
        <f t="shared" si="17"/>
        <v>-8505</v>
      </c>
      <c r="I97" s="61" t="s">
        <v>144</v>
      </c>
      <c r="J97" s="62" t="s">
        <v>145</v>
      </c>
      <c r="K97" s="61">
        <v>-8505</v>
      </c>
      <c r="L97" s="61" t="s">
        <v>146</v>
      </c>
      <c r="M97" s="62" t="s">
        <v>138</v>
      </c>
      <c r="N97" s="62"/>
      <c r="O97" s="63" t="s">
        <v>139</v>
      </c>
      <c r="P97" s="63" t="s">
        <v>140</v>
      </c>
    </row>
    <row r="98" spans="1:16" ht="12.75" customHeight="1" thickBot="1">
      <c r="A98" s="15" t="str">
        <f t="shared" si="12"/>
        <v> AN 183.124 </v>
      </c>
      <c r="B98" s="59" t="str">
        <f t="shared" si="13"/>
        <v>I</v>
      </c>
      <c r="C98" s="15">
        <f t="shared" si="14"/>
        <v>18633.392</v>
      </c>
      <c r="D98" s="51" t="str">
        <f t="shared" si="15"/>
        <v>vis</v>
      </c>
      <c r="E98" s="60">
        <f>VLOOKUP(C98,'Active 1'!C$21:E$972,3,FALSE)</f>
        <v>-4944.9759797650813</v>
      </c>
      <c r="F98" s="59" t="s">
        <v>133</v>
      </c>
      <c r="G98" s="51" t="str">
        <f t="shared" si="16"/>
        <v>18633.392</v>
      </c>
      <c r="H98" s="15">
        <f t="shared" si="17"/>
        <v>-8504</v>
      </c>
      <c r="I98" s="61" t="s">
        <v>147</v>
      </c>
      <c r="J98" s="62" t="s">
        <v>148</v>
      </c>
      <c r="K98" s="61">
        <v>-8504</v>
      </c>
      <c r="L98" s="61" t="s">
        <v>149</v>
      </c>
      <c r="M98" s="62" t="s">
        <v>138</v>
      </c>
      <c r="N98" s="62"/>
      <c r="O98" s="63" t="s">
        <v>139</v>
      </c>
      <c r="P98" s="63" t="s">
        <v>140</v>
      </c>
    </row>
    <row r="99" spans="1:16" ht="12.75" customHeight="1" thickBot="1">
      <c r="A99" s="15" t="str">
        <f t="shared" si="12"/>
        <v> JO 11.149 </v>
      </c>
      <c r="B99" s="59" t="str">
        <f t="shared" si="13"/>
        <v>I</v>
      </c>
      <c r="C99" s="15">
        <f t="shared" si="14"/>
        <v>19272.421999999999</v>
      </c>
      <c r="D99" s="51" t="str">
        <f t="shared" si="15"/>
        <v>vis</v>
      </c>
      <c r="E99" s="60">
        <f>VLOOKUP(C99,'Active 1'!C$21:E$972,3,FALSE)</f>
        <v>-4789.975972488427</v>
      </c>
      <c r="F99" s="59" t="s">
        <v>133</v>
      </c>
      <c r="G99" s="51" t="str">
        <f t="shared" si="16"/>
        <v>19272.422</v>
      </c>
      <c r="H99" s="15">
        <f t="shared" si="17"/>
        <v>-8349</v>
      </c>
      <c r="I99" s="61" t="s">
        <v>150</v>
      </c>
      <c r="J99" s="62" t="s">
        <v>151</v>
      </c>
      <c r="K99" s="61">
        <v>-8349</v>
      </c>
      <c r="L99" s="61" t="s">
        <v>152</v>
      </c>
      <c r="M99" s="62" t="s">
        <v>138</v>
      </c>
      <c r="N99" s="62"/>
      <c r="O99" s="63" t="s">
        <v>139</v>
      </c>
      <c r="P99" s="63" t="s">
        <v>153</v>
      </c>
    </row>
    <row r="100" spans="1:16" ht="12.75" customHeight="1" thickBot="1">
      <c r="A100" s="15" t="str">
        <f t="shared" si="12"/>
        <v> AN 194.165 </v>
      </c>
      <c r="B100" s="59" t="str">
        <f t="shared" si="13"/>
        <v>I</v>
      </c>
      <c r="C100" s="15">
        <f t="shared" si="14"/>
        <v>19680.581999999999</v>
      </c>
      <c r="D100" s="51" t="str">
        <f t="shared" si="15"/>
        <v>vis</v>
      </c>
      <c r="E100" s="60">
        <f>VLOOKUP(C100,'Active 1'!C$21:E$972,3,FALSE)</f>
        <v>-4690.9746689971371</v>
      </c>
      <c r="F100" s="59" t="s">
        <v>133</v>
      </c>
      <c r="G100" s="51" t="str">
        <f t="shared" si="16"/>
        <v>19680.582</v>
      </c>
      <c r="H100" s="15">
        <f t="shared" si="17"/>
        <v>-8250</v>
      </c>
      <c r="I100" s="61" t="s">
        <v>154</v>
      </c>
      <c r="J100" s="62" t="s">
        <v>155</v>
      </c>
      <c r="K100" s="61">
        <v>-8250</v>
      </c>
      <c r="L100" s="61" t="s">
        <v>156</v>
      </c>
      <c r="M100" s="62" t="s">
        <v>138</v>
      </c>
      <c r="N100" s="62"/>
      <c r="O100" s="63" t="s">
        <v>157</v>
      </c>
      <c r="P100" s="63" t="s">
        <v>158</v>
      </c>
    </row>
    <row r="101" spans="1:16" ht="12.75" customHeight="1" thickBot="1">
      <c r="A101" s="15" t="str">
        <f t="shared" si="12"/>
        <v> AN 194.165 </v>
      </c>
      <c r="B101" s="59" t="str">
        <f t="shared" si="13"/>
        <v>I</v>
      </c>
      <c r="C101" s="15">
        <f t="shared" si="14"/>
        <v>20051.616999999998</v>
      </c>
      <c r="D101" s="51" t="str">
        <f t="shared" si="15"/>
        <v>vis</v>
      </c>
      <c r="E101" s="60">
        <f>VLOOKUP(C101,'Active 1'!C$21:E$972,3,FALSE)</f>
        <v>-4600.978224855402</v>
      </c>
      <c r="F101" s="59" t="s">
        <v>133</v>
      </c>
      <c r="G101" s="51" t="str">
        <f t="shared" si="16"/>
        <v>20051.617</v>
      </c>
      <c r="H101" s="15">
        <f t="shared" si="17"/>
        <v>-8160</v>
      </c>
      <c r="I101" s="61" t="s">
        <v>159</v>
      </c>
      <c r="J101" s="62" t="s">
        <v>160</v>
      </c>
      <c r="K101" s="61">
        <v>-8160</v>
      </c>
      <c r="L101" s="61" t="s">
        <v>161</v>
      </c>
      <c r="M101" s="62" t="s">
        <v>138</v>
      </c>
      <c r="N101" s="62"/>
      <c r="O101" s="63" t="s">
        <v>139</v>
      </c>
      <c r="P101" s="63" t="s">
        <v>158</v>
      </c>
    </row>
    <row r="102" spans="1:16" ht="12.75" customHeight="1" thickBot="1">
      <c r="A102" s="15" t="str">
        <f t="shared" si="12"/>
        <v> AAC 1.12 </v>
      </c>
      <c r="B102" s="59" t="str">
        <f t="shared" si="13"/>
        <v>I</v>
      </c>
      <c r="C102" s="15">
        <f t="shared" si="14"/>
        <v>24413.487000000001</v>
      </c>
      <c r="D102" s="51" t="str">
        <f t="shared" si="15"/>
        <v>vis</v>
      </c>
      <c r="E102" s="60">
        <f>VLOOKUP(C102,'Active 1'!C$21:E$972,3,FALSE)</f>
        <v>-3542.9842625377964</v>
      </c>
      <c r="F102" s="59" t="s">
        <v>133</v>
      </c>
      <c r="G102" s="51" t="str">
        <f t="shared" si="16"/>
        <v>24413.487</v>
      </c>
      <c r="H102" s="15">
        <f t="shared" si="17"/>
        <v>-7102</v>
      </c>
      <c r="I102" s="61" t="s">
        <v>162</v>
      </c>
      <c r="J102" s="62" t="s">
        <v>163</v>
      </c>
      <c r="K102" s="61">
        <v>-7102</v>
      </c>
      <c r="L102" s="61" t="s">
        <v>164</v>
      </c>
      <c r="M102" s="62" t="s">
        <v>138</v>
      </c>
      <c r="N102" s="62"/>
      <c r="O102" s="63" t="s">
        <v>165</v>
      </c>
      <c r="P102" s="63" t="s">
        <v>166</v>
      </c>
    </row>
    <row r="103" spans="1:16" ht="12.75" customHeight="1" thickBot="1">
      <c r="A103" s="15" t="str">
        <f t="shared" si="12"/>
        <v> AN 258.411 </v>
      </c>
      <c r="B103" s="59" t="str">
        <f t="shared" si="13"/>
        <v>I</v>
      </c>
      <c r="C103" s="15">
        <f t="shared" si="14"/>
        <v>26932.477999999999</v>
      </c>
      <c r="D103" s="51" t="str">
        <f t="shared" si="15"/>
        <v>vis</v>
      </c>
      <c r="E103" s="60">
        <f>VLOOKUP(C103,'Active 1'!C$21:E$972,3,FALSE)</f>
        <v>-2931.9900630012712</v>
      </c>
      <c r="F103" s="59" t="s">
        <v>133</v>
      </c>
      <c r="G103" s="51" t="str">
        <f t="shared" si="16"/>
        <v>26932.478</v>
      </c>
      <c r="H103" s="15">
        <f t="shared" si="17"/>
        <v>-6491</v>
      </c>
      <c r="I103" s="61" t="s">
        <v>167</v>
      </c>
      <c r="J103" s="62" t="s">
        <v>168</v>
      </c>
      <c r="K103" s="61">
        <v>-6491</v>
      </c>
      <c r="L103" s="61" t="s">
        <v>169</v>
      </c>
      <c r="M103" s="62" t="s">
        <v>134</v>
      </c>
      <c r="N103" s="62"/>
      <c r="O103" s="63" t="s">
        <v>170</v>
      </c>
      <c r="P103" s="63" t="s">
        <v>171</v>
      </c>
    </row>
    <row r="104" spans="1:16" ht="12.75" customHeight="1" thickBot="1">
      <c r="A104" s="15" t="str">
        <f t="shared" si="12"/>
        <v> AAC 2.123 </v>
      </c>
      <c r="B104" s="59" t="str">
        <f t="shared" si="13"/>
        <v>I</v>
      </c>
      <c r="C104" s="15">
        <f t="shared" si="14"/>
        <v>27670.449000000001</v>
      </c>
      <c r="D104" s="51" t="str">
        <f t="shared" si="15"/>
        <v>vis</v>
      </c>
      <c r="E104" s="60">
        <f>VLOOKUP(C104,'Active 1'!C$21:E$972,3,FALSE)</f>
        <v>-2752.991408212044</v>
      </c>
      <c r="F104" s="59" t="s">
        <v>133</v>
      </c>
      <c r="G104" s="51" t="str">
        <f t="shared" si="16"/>
        <v>27670.449</v>
      </c>
      <c r="H104" s="15">
        <f t="shared" si="17"/>
        <v>-6312</v>
      </c>
      <c r="I104" s="61" t="s">
        <v>172</v>
      </c>
      <c r="J104" s="62" t="s">
        <v>173</v>
      </c>
      <c r="K104" s="61">
        <v>-6312</v>
      </c>
      <c r="L104" s="61" t="s">
        <v>174</v>
      </c>
      <c r="M104" s="62" t="s">
        <v>138</v>
      </c>
      <c r="N104" s="62"/>
      <c r="O104" s="63" t="s">
        <v>175</v>
      </c>
      <c r="P104" s="63" t="s">
        <v>176</v>
      </c>
    </row>
    <row r="105" spans="1:16" ht="12.75" customHeight="1" thickBot="1">
      <c r="A105" s="15" t="str">
        <f t="shared" si="12"/>
        <v> AN 260.298 </v>
      </c>
      <c r="B105" s="59" t="str">
        <f t="shared" si="13"/>
        <v>I</v>
      </c>
      <c r="C105" s="15">
        <f t="shared" si="14"/>
        <v>27769.391</v>
      </c>
      <c r="D105" s="51" t="str">
        <f t="shared" si="15"/>
        <v>vis</v>
      </c>
      <c r="E105" s="60">
        <f>VLOOKUP(C105,'Active 1'!C$21:E$972,3,FALSE)</f>
        <v>-2728.9925181443373</v>
      </c>
      <c r="F105" s="59" t="s">
        <v>133</v>
      </c>
      <c r="G105" s="51" t="str">
        <f t="shared" si="16"/>
        <v>27769.391</v>
      </c>
      <c r="H105" s="15">
        <f t="shared" si="17"/>
        <v>-6288</v>
      </c>
      <c r="I105" s="61" t="s">
        <v>177</v>
      </c>
      <c r="J105" s="62" t="s">
        <v>178</v>
      </c>
      <c r="K105" s="61">
        <v>-6288</v>
      </c>
      <c r="L105" s="61" t="s">
        <v>179</v>
      </c>
      <c r="M105" s="62" t="s">
        <v>138</v>
      </c>
      <c r="N105" s="62"/>
      <c r="O105" s="63" t="s">
        <v>180</v>
      </c>
      <c r="P105" s="63" t="s">
        <v>181</v>
      </c>
    </row>
    <row r="106" spans="1:16" ht="12.75" customHeight="1" thickBot="1">
      <c r="A106" s="15" t="str">
        <f t="shared" si="12"/>
        <v> AN 260.298 </v>
      </c>
      <c r="B106" s="59" t="str">
        <f t="shared" si="13"/>
        <v>I</v>
      </c>
      <c r="C106" s="15">
        <f t="shared" si="14"/>
        <v>27806.495999999999</v>
      </c>
      <c r="D106" s="51" t="str">
        <f t="shared" si="15"/>
        <v>vis</v>
      </c>
      <c r="E106" s="60">
        <f>VLOOKUP(C106,'Active 1'!C$21:E$972,3,FALSE)</f>
        <v>-2719.9925098974627</v>
      </c>
      <c r="F106" s="59" t="s">
        <v>133</v>
      </c>
      <c r="G106" s="51" t="str">
        <f t="shared" si="16"/>
        <v>27806.496</v>
      </c>
      <c r="H106" s="15">
        <f t="shared" si="17"/>
        <v>-6279</v>
      </c>
      <c r="I106" s="61" t="s">
        <v>182</v>
      </c>
      <c r="J106" s="62" t="s">
        <v>183</v>
      </c>
      <c r="K106" s="61">
        <v>-6279</v>
      </c>
      <c r="L106" s="61" t="s">
        <v>179</v>
      </c>
      <c r="M106" s="62" t="s">
        <v>138</v>
      </c>
      <c r="N106" s="62"/>
      <c r="O106" s="63" t="s">
        <v>180</v>
      </c>
      <c r="P106" s="63" t="s">
        <v>181</v>
      </c>
    </row>
    <row r="107" spans="1:16" ht="12.75" customHeight="1" thickBot="1">
      <c r="A107" s="15" t="str">
        <f t="shared" ref="A107:A138" si="18">P107</f>
        <v> AN 260.298 </v>
      </c>
      <c r="B107" s="59" t="str">
        <f t="shared" ref="B107:B138" si="19">IF(H107=INT(H107),"I","II")</f>
        <v>I</v>
      </c>
      <c r="C107" s="15">
        <f t="shared" ref="C107:C138" si="20">1*G107</f>
        <v>27827.114000000001</v>
      </c>
      <c r="D107" s="51" t="str">
        <f t="shared" ref="D107:D138" si="21">VLOOKUP(F107,I$1:J$5,2,FALSE)</f>
        <v>vis</v>
      </c>
      <c r="E107" s="60">
        <f>VLOOKUP(C107,'Active 1'!C$21:E$972,3,FALSE)</f>
        <v>-2714.9915081447589</v>
      </c>
      <c r="F107" s="59" t="s">
        <v>133</v>
      </c>
      <c r="G107" s="51" t="str">
        <f t="shared" ref="G107:G138" si="22">MID(I107,3,LEN(I107)-3)</f>
        <v>27827.114</v>
      </c>
      <c r="H107" s="15">
        <f t="shared" ref="H107:H138" si="23">1*K107</f>
        <v>-6274</v>
      </c>
      <c r="I107" s="61" t="s">
        <v>184</v>
      </c>
      <c r="J107" s="62" t="s">
        <v>185</v>
      </c>
      <c r="K107" s="61">
        <v>-6274</v>
      </c>
      <c r="L107" s="61" t="s">
        <v>186</v>
      </c>
      <c r="M107" s="62" t="s">
        <v>138</v>
      </c>
      <c r="N107" s="62"/>
      <c r="O107" s="63" t="s">
        <v>180</v>
      </c>
      <c r="P107" s="63" t="s">
        <v>181</v>
      </c>
    </row>
    <row r="108" spans="1:16" ht="12.75" customHeight="1" thickBot="1">
      <c r="A108" s="15" t="str">
        <f t="shared" si="18"/>
        <v> AN 260.298 </v>
      </c>
      <c r="B108" s="59" t="str">
        <f t="shared" si="19"/>
        <v>II</v>
      </c>
      <c r="C108" s="15">
        <f t="shared" si="20"/>
        <v>28035.371999999999</v>
      </c>
      <c r="D108" s="51" t="str">
        <f t="shared" si="21"/>
        <v>vis</v>
      </c>
      <c r="E108" s="60">
        <f>VLOOKUP(C108,'Active 1'!C$21:E$972,3,FALSE)</f>
        <v>-2664.4774610492841</v>
      </c>
      <c r="F108" s="59" t="s">
        <v>133</v>
      </c>
      <c r="G108" s="51" t="str">
        <f t="shared" si="22"/>
        <v>28035.372</v>
      </c>
      <c r="H108" s="15">
        <f t="shared" si="23"/>
        <v>-6223.5</v>
      </c>
      <c r="I108" s="61" t="s">
        <v>187</v>
      </c>
      <c r="J108" s="62" t="s">
        <v>188</v>
      </c>
      <c r="K108" s="61">
        <v>-6223.5</v>
      </c>
      <c r="L108" s="61" t="s">
        <v>189</v>
      </c>
      <c r="M108" s="62" t="s">
        <v>138</v>
      </c>
      <c r="N108" s="62"/>
      <c r="O108" s="63" t="s">
        <v>180</v>
      </c>
      <c r="P108" s="63" t="s">
        <v>181</v>
      </c>
    </row>
    <row r="109" spans="1:16" ht="12.75" customHeight="1" thickBot="1">
      <c r="A109" s="15" t="str">
        <f t="shared" si="18"/>
        <v> AN 260.298 </v>
      </c>
      <c r="B109" s="59" t="str">
        <f t="shared" si="19"/>
        <v>I</v>
      </c>
      <c r="C109" s="15">
        <f t="shared" si="20"/>
        <v>28066.228999999999</v>
      </c>
      <c r="D109" s="51" t="str">
        <f t="shared" si="21"/>
        <v>vis</v>
      </c>
      <c r="E109" s="60">
        <f>VLOOKUP(C109,'Active 1'!C$21:E$972,3,FALSE)</f>
        <v>-2656.9929372796087</v>
      </c>
      <c r="F109" s="59" t="s">
        <v>133</v>
      </c>
      <c r="G109" s="51" t="str">
        <f t="shared" si="22"/>
        <v>28066.229</v>
      </c>
      <c r="H109" s="15">
        <f t="shared" si="23"/>
        <v>-6216</v>
      </c>
      <c r="I109" s="61" t="s">
        <v>190</v>
      </c>
      <c r="J109" s="62" t="s">
        <v>191</v>
      </c>
      <c r="K109" s="61">
        <v>-6216</v>
      </c>
      <c r="L109" s="61" t="s">
        <v>192</v>
      </c>
      <c r="M109" s="62" t="s">
        <v>138</v>
      </c>
      <c r="N109" s="62"/>
      <c r="O109" s="63" t="s">
        <v>180</v>
      </c>
      <c r="P109" s="63" t="s">
        <v>181</v>
      </c>
    </row>
    <row r="110" spans="1:16" ht="12.75" customHeight="1" thickBot="1">
      <c r="A110" s="15" t="str">
        <f t="shared" si="18"/>
        <v> AN 260.298 </v>
      </c>
      <c r="B110" s="59" t="str">
        <f t="shared" si="19"/>
        <v>I</v>
      </c>
      <c r="C110" s="15">
        <f t="shared" si="20"/>
        <v>28107.455999999998</v>
      </c>
      <c r="D110" s="51" t="str">
        <f t="shared" si="21"/>
        <v>vis</v>
      </c>
      <c r="E110" s="60">
        <f>VLOOKUP(C110,'Active 1'!C$21:E$972,3,FALSE)</f>
        <v>-2646.9931167704081</v>
      </c>
      <c r="F110" s="59" t="s">
        <v>133</v>
      </c>
      <c r="G110" s="51" t="str">
        <f t="shared" si="22"/>
        <v>28107.456</v>
      </c>
      <c r="H110" s="15">
        <f t="shared" si="23"/>
        <v>-6206</v>
      </c>
      <c r="I110" s="61" t="s">
        <v>193</v>
      </c>
      <c r="J110" s="62" t="s">
        <v>194</v>
      </c>
      <c r="K110" s="61">
        <v>-6206</v>
      </c>
      <c r="L110" s="61" t="s">
        <v>195</v>
      </c>
      <c r="M110" s="62" t="s">
        <v>138</v>
      </c>
      <c r="N110" s="62"/>
      <c r="O110" s="63" t="s">
        <v>180</v>
      </c>
      <c r="P110" s="63" t="s">
        <v>181</v>
      </c>
    </row>
    <row r="111" spans="1:16" ht="12.75" customHeight="1" thickBot="1">
      <c r="A111" s="15" t="str">
        <f t="shared" si="18"/>
        <v> AN 260.298 </v>
      </c>
      <c r="B111" s="59" t="str">
        <f t="shared" si="19"/>
        <v>I</v>
      </c>
      <c r="C111" s="15">
        <f t="shared" si="20"/>
        <v>28132.198</v>
      </c>
      <c r="D111" s="51" t="str">
        <f t="shared" si="21"/>
        <v>vis</v>
      </c>
      <c r="E111" s="60">
        <f>VLOOKUP(C111,'Active 1'!C$21:E$972,3,FALSE)</f>
        <v>-2640.9918176451101</v>
      </c>
      <c r="F111" s="59" t="s">
        <v>133</v>
      </c>
      <c r="G111" s="51" t="str">
        <f t="shared" si="22"/>
        <v>28132.198</v>
      </c>
      <c r="H111" s="15">
        <f t="shared" si="23"/>
        <v>-6200</v>
      </c>
      <c r="I111" s="61" t="s">
        <v>196</v>
      </c>
      <c r="J111" s="62" t="s">
        <v>197</v>
      </c>
      <c r="K111" s="61">
        <v>-6200</v>
      </c>
      <c r="L111" s="61" t="s">
        <v>198</v>
      </c>
      <c r="M111" s="62" t="s">
        <v>138</v>
      </c>
      <c r="N111" s="62"/>
      <c r="O111" s="63" t="s">
        <v>180</v>
      </c>
      <c r="P111" s="63" t="s">
        <v>181</v>
      </c>
    </row>
    <row r="112" spans="1:16" ht="12.75" customHeight="1" thickBot="1">
      <c r="A112" s="15" t="str">
        <f t="shared" si="18"/>
        <v> AN 260.298 </v>
      </c>
      <c r="B112" s="59" t="str">
        <f t="shared" si="19"/>
        <v>I</v>
      </c>
      <c r="C112" s="15">
        <f t="shared" si="20"/>
        <v>28136.305</v>
      </c>
      <c r="D112" s="51" t="str">
        <f t="shared" si="21"/>
        <v>vis</v>
      </c>
      <c r="E112" s="60">
        <f>VLOOKUP(C112,'Active 1'!C$21:E$972,3,FALSE)</f>
        <v>-2639.9956437097935</v>
      </c>
      <c r="F112" s="59" t="s">
        <v>133</v>
      </c>
      <c r="G112" s="51" t="str">
        <f t="shared" si="22"/>
        <v>28136.305</v>
      </c>
      <c r="H112" s="15">
        <f t="shared" si="23"/>
        <v>-6199</v>
      </c>
      <c r="I112" s="61" t="s">
        <v>199</v>
      </c>
      <c r="J112" s="62" t="s">
        <v>200</v>
      </c>
      <c r="K112" s="61">
        <v>-6199</v>
      </c>
      <c r="L112" s="61" t="s">
        <v>201</v>
      </c>
      <c r="M112" s="62" t="s">
        <v>138</v>
      </c>
      <c r="N112" s="62"/>
      <c r="O112" s="63" t="s">
        <v>180</v>
      </c>
      <c r="P112" s="63" t="s">
        <v>181</v>
      </c>
    </row>
    <row r="113" spans="1:16" ht="12.75" customHeight="1" thickBot="1">
      <c r="A113" s="15" t="str">
        <f t="shared" si="18"/>
        <v> AN 277.40 </v>
      </c>
      <c r="B113" s="59" t="str">
        <f t="shared" si="19"/>
        <v>I</v>
      </c>
      <c r="C113" s="15">
        <f t="shared" si="20"/>
        <v>28466.125</v>
      </c>
      <c r="D113" s="51" t="str">
        <f t="shared" si="21"/>
        <v>vis</v>
      </c>
      <c r="E113" s="60">
        <f>VLOOKUP(C113,'Active 1'!C$21:E$972,3,FALSE)</f>
        <v>-2559.9961094156511</v>
      </c>
      <c r="F113" s="59" t="s">
        <v>133</v>
      </c>
      <c r="G113" s="51" t="str">
        <f t="shared" si="22"/>
        <v>28466.125</v>
      </c>
      <c r="H113" s="15">
        <f t="shared" si="23"/>
        <v>-6119</v>
      </c>
      <c r="I113" s="61" t="s">
        <v>202</v>
      </c>
      <c r="J113" s="62" t="s">
        <v>203</v>
      </c>
      <c r="K113" s="61">
        <v>-6119</v>
      </c>
      <c r="L113" s="61" t="s">
        <v>204</v>
      </c>
      <c r="M113" s="62" t="s">
        <v>138</v>
      </c>
      <c r="N113" s="62"/>
      <c r="O113" s="63" t="s">
        <v>180</v>
      </c>
      <c r="P113" s="63" t="s">
        <v>205</v>
      </c>
    </row>
    <row r="114" spans="1:16" ht="12.75" customHeight="1" thickBot="1">
      <c r="A114" s="15" t="str">
        <f t="shared" si="18"/>
        <v> AN 277.40 </v>
      </c>
      <c r="B114" s="59" t="str">
        <f t="shared" si="19"/>
        <v>I</v>
      </c>
      <c r="C114" s="15">
        <f t="shared" si="20"/>
        <v>28478.499</v>
      </c>
      <c r="D114" s="51" t="str">
        <f t="shared" si="21"/>
        <v>vis</v>
      </c>
      <c r="E114" s="60">
        <f>VLOOKUP(C114,'Active 1'!C$21:E$972,3,FALSE)</f>
        <v>-2556.9947321876002</v>
      </c>
      <c r="F114" s="59" t="s">
        <v>133</v>
      </c>
      <c r="G114" s="51" t="str">
        <f t="shared" si="22"/>
        <v>28478.499</v>
      </c>
      <c r="H114" s="15">
        <f t="shared" si="23"/>
        <v>-6116</v>
      </c>
      <c r="I114" s="61" t="s">
        <v>206</v>
      </c>
      <c r="J114" s="62" t="s">
        <v>207</v>
      </c>
      <c r="K114" s="61">
        <v>-6116</v>
      </c>
      <c r="L114" s="61" t="s">
        <v>208</v>
      </c>
      <c r="M114" s="62" t="s">
        <v>138</v>
      </c>
      <c r="N114" s="62"/>
      <c r="O114" s="63" t="s">
        <v>180</v>
      </c>
      <c r="P114" s="63" t="s">
        <v>205</v>
      </c>
    </row>
    <row r="115" spans="1:16" ht="12.75" customHeight="1" thickBot="1">
      <c r="A115" s="15" t="str">
        <f t="shared" si="18"/>
        <v> AN 277.40 </v>
      </c>
      <c r="B115" s="59" t="str">
        <f t="shared" si="19"/>
        <v>I</v>
      </c>
      <c r="C115" s="15">
        <f t="shared" si="20"/>
        <v>28503.243999999999</v>
      </c>
      <c r="D115" s="51" t="str">
        <f t="shared" si="21"/>
        <v>vis</v>
      </c>
      <c r="E115" s="60">
        <f>VLOOKUP(C115,'Active 1'!C$21:E$972,3,FALSE)</f>
        <v>-2550.9927053969009</v>
      </c>
      <c r="F115" s="59" t="s">
        <v>133</v>
      </c>
      <c r="G115" s="51" t="str">
        <f t="shared" si="22"/>
        <v>28503.244</v>
      </c>
      <c r="H115" s="15">
        <f t="shared" si="23"/>
        <v>-6110</v>
      </c>
      <c r="I115" s="61" t="s">
        <v>209</v>
      </c>
      <c r="J115" s="62" t="s">
        <v>210</v>
      </c>
      <c r="K115" s="61">
        <v>-6110</v>
      </c>
      <c r="L115" s="61" t="s">
        <v>211</v>
      </c>
      <c r="M115" s="62" t="s">
        <v>138</v>
      </c>
      <c r="N115" s="62"/>
      <c r="O115" s="63" t="s">
        <v>180</v>
      </c>
      <c r="P115" s="63" t="s">
        <v>205</v>
      </c>
    </row>
    <row r="116" spans="1:16" ht="12.75" customHeight="1" thickBot="1">
      <c r="A116" s="15" t="str">
        <f t="shared" si="18"/>
        <v> AN 277.40 </v>
      </c>
      <c r="B116" s="59" t="str">
        <f t="shared" si="19"/>
        <v>I</v>
      </c>
      <c r="C116" s="15">
        <f t="shared" si="20"/>
        <v>28532.098999999998</v>
      </c>
      <c r="D116" s="51" t="str">
        <f t="shared" si="21"/>
        <v>vis</v>
      </c>
      <c r="E116" s="60">
        <f>VLOOKUP(C116,'Active 1'!C$21:E$972,3,FALSE)</f>
        <v>-2543.993777005483</v>
      </c>
      <c r="F116" s="59" t="s">
        <v>133</v>
      </c>
      <c r="G116" s="51" t="str">
        <f t="shared" si="22"/>
        <v>28532.099</v>
      </c>
      <c r="H116" s="15">
        <f t="shared" si="23"/>
        <v>-6103</v>
      </c>
      <c r="I116" s="61" t="s">
        <v>212</v>
      </c>
      <c r="J116" s="62" t="s">
        <v>213</v>
      </c>
      <c r="K116" s="61">
        <v>-6103</v>
      </c>
      <c r="L116" s="61" t="s">
        <v>214</v>
      </c>
      <c r="M116" s="62" t="s">
        <v>138</v>
      </c>
      <c r="N116" s="62"/>
      <c r="O116" s="63" t="s">
        <v>180</v>
      </c>
      <c r="P116" s="63" t="s">
        <v>205</v>
      </c>
    </row>
    <row r="117" spans="1:16" ht="12.75" customHeight="1" thickBot="1">
      <c r="A117" s="15" t="str">
        <f t="shared" si="18"/>
        <v> AN 277.40 </v>
      </c>
      <c r="B117" s="59" t="str">
        <f t="shared" si="19"/>
        <v>I</v>
      </c>
      <c r="C117" s="15">
        <f t="shared" si="20"/>
        <v>28544.471000000001</v>
      </c>
      <c r="D117" s="51" t="str">
        <f t="shared" si="21"/>
        <v>vis</v>
      </c>
      <c r="E117" s="60">
        <f>VLOOKUP(C117,'Active 1'!C$21:E$972,3,FALSE)</f>
        <v>-2540.9928848876993</v>
      </c>
      <c r="F117" s="59" t="s">
        <v>133</v>
      </c>
      <c r="G117" s="51" t="str">
        <f t="shared" si="22"/>
        <v>28544.471</v>
      </c>
      <c r="H117" s="15">
        <f t="shared" si="23"/>
        <v>-6100</v>
      </c>
      <c r="I117" s="61" t="s">
        <v>215</v>
      </c>
      <c r="J117" s="62" t="s">
        <v>216</v>
      </c>
      <c r="K117" s="61">
        <v>-6100</v>
      </c>
      <c r="L117" s="61" t="s">
        <v>217</v>
      </c>
      <c r="M117" s="62" t="s">
        <v>138</v>
      </c>
      <c r="N117" s="62"/>
      <c r="O117" s="63" t="s">
        <v>180</v>
      </c>
      <c r="P117" s="63" t="s">
        <v>205</v>
      </c>
    </row>
    <row r="118" spans="1:16" ht="12.75" customHeight="1" thickBot="1">
      <c r="A118" s="15" t="str">
        <f t="shared" si="18"/>
        <v> AN 277.40 </v>
      </c>
      <c r="B118" s="59" t="str">
        <f t="shared" si="19"/>
        <v>I</v>
      </c>
      <c r="C118" s="15">
        <f t="shared" si="20"/>
        <v>28569.195</v>
      </c>
      <c r="D118" s="51" t="str">
        <f t="shared" si="21"/>
        <v>vis</v>
      </c>
      <c r="E118" s="60">
        <f>VLOOKUP(C118,'Active 1'!C$21:E$972,3,FALSE)</f>
        <v>-2534.9959517548141</v>
      </c>
      <c r="F118" s="59" t="s">
        <v>133</v>
      </c>
      <c r="G118" s="51" t="str">
        <f t="shared" si="22"/>
        <v>28569.195</v>
      </c>
      <c r="H118" s="15">
        <f t="shared" si="23"/>
        <v>-6094</v>
      </c>
      <c r="I118" s="61" t="s">
        <v>218</v>
      </c>
      <c r="J118" s="62" t="s">
        <v>219</v>
      </c>
      <c r="K118" s="61">
        <v>-6094</v>
      </c>
      <c r="L118" s="61" t="s">
        <v>220</v>
      </c>
      <c r="M118" s="62" t="s">
        <v>138</v>
      </c>
      <c r="N118" s="62"/>
      <c r="O118" s="63" t="s">
        <v>180</v>
      </c>
      <c r="P118" s="63" t="s">
        <v>205</v>
      </c>
    </row>
    <row r="119" spans="1:16" ht="12.75" customHeight="1" thickBot="1">
      <c r="A119" s="15" t="str">
        <f t="shared" si="18"/>
        <v> AN 277.40 </v>
      </c>
      <c r="B119" s="59" t="str">
        <f t="shared" si="19"/>
        <v>I</v>
      </c>
      <c r="C119" s="15">
        <f t="shared" si="20"/>
        <v>28573.327000000001</v>
      </c>
      <c r="D119" s="51" t="str">
        <f t="shared" si="21"/>
        <v>vis</v>
      </c>
      <c r="E119" s="60">
        <f>VLOOKUP(C119,'Active 1'!C$21:E$972,3,FALSE)</f>
        <v>-2533.9937139411472</v>
      </c>
      <c r="F119" s="59" t="s">
        <v>133</v>
      </c>
      <c r="G119" s="51" t="str">
        <f t="shared" si="22"/>
        <v>28573.327</v>
      </c>
      <c r="H119" s="15">
        <f t="shared" si="23"/>
        <v>-6093</v>
      </c>
      <c r="I119" s="61" t="s">
        <v>221</v>
      </c>
      <c r="J119" s="62" t="s">
        <v>222</v>
      </c>
      <c r="K119" s="61">
        <v>-6093</v>
      </c>
      <c r="L119" s="61" t="s">
        <v>214</v>
      </c>
      <c r="M119" s="62" t="s">
        <v>138</v>
      </c>
      <c r="N119" s="62"/>
      <c r="O119" s="63" t="s">
        <v>180</v>
      </c>
      <c r="P119" s="63" t="s">
        <v>205</v>
      </c>
    </row>
    <row r="120" spans="1:16" ht="12.75" customHeight="1" thickBot="1">
      <c r="A120" s="15" t="str">
        <f t="shared" si="18"/>
        <v> AN 277.40 </v>
      </c>
      <c r="B120" s="59" t="str">
        <f t="shared" si="19"/>
        <v>I</v>
      </c>
      <c r="C120" s="15">
        <f t="shared" si="20"/>
        <v>28779.444</v>
      </c>
      <c r="D120" s="51" t="str">
        <f t="shared" si="21"/>
        <v>vis</v>
      </c>
      <c r="E120" s="60">
        <f>VLOOKUP(C120,'Active 1'!C$21:E$972,3,FALSE)</f>
        <v>-2483.9989773875554</v>
      </c>
      <c r="F120" s="59" t="s">
        <v>133</v>
      </c>
      <c r="G120" s="51" t="str">
        <f t="shared" si="22"/>
        <v>28779.444</v>
      </c>
      <c r="H120" s="15">
        <f t="shared" si="23"/>
        <v>-6043</v>
      </c>
      <c r="I120" s="61" t="s">
        <v>223</v>
      </c>
      <c r="J120" s="62" t="s">
        <v>224</v>
      </c>
      <c r="K120" s="61">
        <v>-6043</v>
      </c>
      <c r="L120" s="61" t="s">
        <v>225</v>
      </c>
      <c r="M120" s="62" t="s">
        <v>138</v>
      </c>
      <c r="N120" s="62"/>
      <c r="O120" s="63" t="s">
        <v>180</v>
      </c>
      <c r="P120" s="63" t="s">
        <v>205</v>
      </c>
    </row>
    <row r="121" spans="1:16" ht="12.75" customHeight="1" thickBot="1">
      <c r="A121" s="15" t="str">
        <f t="shared" si="18"/>
        <v> AN 277.40 </v>
      </c>
      <c r="B121" s="59" t="str">
        <f t="shared" si="19"/>
        <v>I</v>
      </c>
      <c r="C121" s="15">
        <f t="shared" si="20"/>
        <v>28804.197</v>
      </c>
      <c r="D121" s="51" t="str">
        <f t="shared" si="21"/>
        <v>vis</v>
      </c>
      <c r="E121" s="60">
        <f>VLOOKUP(C121,'Active 1'!C$21:E$972,3,FALSE)</f>
        <v>-2477.9950101557838</v>
      </c>
      <c r="F121" s="59" t="s">
        <v>133</v>
      </c>
      <c r="G121" s="51" t="str">
        <f t="shared" si="22"/>
        <v>28804.197</v>
      </c>
      <c r="H121" s="15">
        <f t="shared" si="23"/>
        <v>-6037</v>
      </c>
      <c r="I121" s="61" t="s">
        <v>226</v>
      </c>
      <c r="J121" s="62" t="s">
        <v>227</v>
      </c>
      <c r="K121" s="61">
        <v>-6037</v>
      </c>
      <c r="L121" s="61" t="s">
        <v>204</v>
      </c>
      <c r="M121" s="62" t="s">
        <v>138</v>
      </c>
      <c r="N121" s="62"/>
      <c r="O121" s="63" t="s">
        <v>180</v>
      </c>
      <c r="P121" s="63" t="s">
        <v>205</v>
      </c>
    </row>
    <row r="122" spans="1:16" ht="12.75" customHeight="1" thickBot="1">
      <c r="A122" s="15" t="str">
        <f t="shared" si="18"/>
        <v> AN 277.40 </v>
      </c>
      <c r="B122" s="59" t="str">
        <f t="shared" si="19"/>
        <v>I</v>
      </c>
      <c r="C122" s="15">
        <f t="shared" si="20"/>
        <v>28808.319</v>
      </c>
      <c r="D122" s="51" t="str">
        <f t="shared" si="21"/>
        <v>vis</v>
      </c>
      <c r="E122" s="60">
        <f>VLOOKUP(C122,'Active 1'!C$21:E$972,3,FALSE)</f>
        <v>-2476.9951978934578</v>
      </c>
      <c r="F122" s="59" t="s">
        <v>133</v>
      </c>
      <c r="G122" s="51" t="str">
        <f t="shared" si="22"/>
        <v>28808.319</v>
      </c>
      <c r="H122" s="15">
        <f t="shared" si="23"/>
        <v>-6036</v>
      </c>
      <c r="I122" s="61" t="s">
        <v>228</v>
      </c>
      <c r="J122" s="62" t="s">
        <v>229</v>
      </c>
      <c r="K122" s="61">
        <v>-6036</v>
      </c>
      <c r="L122" s="61" t="s">
        <v>220</v>
      </c>
      <c r="M122" s="62" t="s">
        <v>138</v>
      </c>
      <c r="N122" s="62"/>
      <c r="O122" s="63" t="s">
        <v>180</v>
      </c>
      <c r="P122" s="63" t="s">
        <v>205</v>
      </c>
    </row>
    <row r="123" spans="1:16" ht="12.75" customHeight="1" thickBot="1">
      <c r="A123" s="15" t="str">
        <f t="shared" si="18"/>
        <v> AN 277.40 </v>
      </c>
      <c r="B123" s="59" t="str">
        <f t="shared" si="19"/>
        <v>I</v>
      </c>
      <c r="C123" s="15">
        <f t="shared" si="20"/>
        <v>28837.183000000001</v>
      </c>
      <c r="D123" s="51" t="str">
        <f t="shared" si="21"/>
        <v>vis</v>
      </c>
      <c r="E123" s="60">
        <f>VLOOKUP(C123,'Active 1'!C$21:E$972,3,FALSE)</f>
        <v>-2469.9940865058334</v>
      </c>
      <c r="F123" s="59" t="s">
        <v>133</v>
      </c>
      <c r="G123" s="51" t="str">
        <f t="shared" si="22"/>
        <v>28837.183</v>
      </c>
      <c r="H123" s="15">
        <f t="shared" si="23"/>
        <v>-6029</v>
      </c>
      <c r="I123" s="61" t="s">
        <v>230</v>
      </c>
      <c r="J123" s="62" t="s">
        <v>231</v>
      </c>
      <c r="K123" s="61">
        <v>-6029</v>
      </c>
      <c r="L123" s="61" t="s">
        <v>232</v>
      </c>
      <c r="M123" s="62" t="s">
        <v>138</v>
      </c>
      <c r="N123" s="62"/>
      <c r="O123" s="63" t="s">
        <v>180</v>
      </c>
      <c r="P123" s="63" t="s">
        <v>205</v>
      </c>
    </row>
    <row r="124" spans="1:16" ht="12.75" customHeight="1" thickBot="1">
      <c r="A124" s="15" t="str">
        <f t="shared" si="18"/>
        <v> AN 277.40 </v>
      </c>
      <c r="B124" s="59" t="str">
        <f t="shared" si="19"/>
        <v>I</v>
      </c>
      <c r="C124" s="15">
        <f t="shared" si="20"/>
        <v>28845.423999999999</v>
      </c>
      <c r="D124" s="51" t="str">
        <f t="shared" si="21"/>
        <v>vis</v>
      </c>
      <c r="E124" s="60">
        <f>VLOOKUP(C124,'Active 1'!C$21:E$972,3,FALSE)</f>
        <v>-2467.9951896465832</v>
      </c>
      <c r="F124" s="59" t="s">
        <v>133</v>
      </c>
      <c r="G124" s="51" t="str">
        <f t="shared" si="22"/>
        <v>28845.424</v>
      </c>
      <c r="H124" s="15">
        <f t="shared" si="23"/>
        <v>-6027</v>
      </c>
      <c r="I124" s="61" t="s">
        <v>233</v>
      </c>
      <c r="J124" s="62" t="s">
        <v>234</v>
      </c>
      <c r="K124" s="61">
        <v>-6027</v>
      </c>
      <c r="L124" s="61" t="s">
        <v>220</v>
      </c>
      <c r="M124" s="62" t="s">
        <v>138</v>
      </c>
      <c r="N124" s="62"/>
      <c r="O124" s="63" t="s">
        <v>180</v>
      </c>
      <c r="P124" s="63" t="s">
        <v>205</v>
      </c>
    </row>
    <row r="125" spans="1:16" ht="12.75" customHeight="1" thickBot="1">
      <c r="A125" s="15" t="str">
        <f t="shared" si="18"/>
        <v> AN 277.40 </v>
      </c>
      <c r="B125" s="59" t="str">
        <f t="shared" si="19"/>
        <v>I</v>
      </c>
      <c r="C125" s="15">
        <f t="shared" si="20"/>
        <v>28870.167000000001</v>
      </c>
      <c r="D125" s="51" t="str">
        <f t="shared" si="21"/>
        <v>vis</v>
      </c>
      <c r="E125" s="60">
        <f>VLOOKUP(C125,'Active 1'!C$21:E$972,3,FALSE)</f>
        <v>-2461.993647966151</v>
      </c>
      <c r="F125" s="59" t="s">
        <v>133</v>
      </c>
      <c r="G125" s="51" t="str">
        <f t="shared" si="22"/>
        <v>28870.167</v>
      </c>
      <c r="H125" s="15">
        <f t="shared" si="23"/>
        <v>-6021</v>
      </c>
      <c r="I125" s="61" t="s">
        <v>235</v>
      </c>
      <c r="J125" s="62" t="s">
        <v>236</v>
      </c>
      <c r="K125" s="61">
        <v>-6021</v>
      </c>
      <c r="L125" s="61" t="s">
        <v>237</v>
      </c>
      <c r="M125" s="62" t="s">
        <v>138</v>
      </c>
      <c r="N125" s="62"/>
      <c r="O125" s="63" t="s">
        <v>180</v>
      </c>
      <c r="P125" s="63" t="s">
        <v>205</v>
      </c>
    </row>
    <row r="126" spans="1:16" ht="12.75" customHeight="1" thickBot="1">
      <c r="A126" s="15" t="str">
        <f t="shared" si="18"/>
        <v> AN 277.40 </v>
      </c>
      <c r="B126" s="59" t="str">
        <f t="shared" si="19"/>
        <v>I</v>
      </c>
      <c r="C126" s="15">
        <f t="shared" si="20"/>
        <v>28874.288</v>
      </c>
      <c r="D126" s="51" t="str">
        <f t="shared" si="21"/>
        <v>vis</v>
      </c>
      <c r="E126" s="60">
        <f>VLOOKUP(C126,'Active 1'!C$21:E$972,3,FALSE)</f>
        <v>-2460.9940782589588</v>
      </c>
      <c r="F126" s="59" t="s">
        <v>133</v>
      </c>
      <c r="G126" s="51" t="str">
        <f t="shared" si="22"/>
        <v>28874.288</v>
      </c>
      <c r="H126" s="15">
        <f t="shared" si="23"/>
        <v>-6020</v>
      </c>
      <c r="I126" s="61" t="s">
        <v>238</v>
      </c>
      <c r="J126" s="62" t="s">
        <v>239</v>
      </c>
      <c r="K126" s="61">
        <v>-6020</v>
      </c>
      <c r="L126" s="61" t="s">
        <v>232</v>
      </c>
      <c r="M126" s="62" t="s">
        <v>138</v>
      </c>
      <c r="N126" s="62"/>
      <c r="O126" s="63" t="s">
        <v>180</v>
      </c>
      <c r="P126" s="63" t="s">
        <v>205</v>
      </c>
    </row>
    <row r="127" spans="1:16" ht="12.75" customHeight="1" thickBot="1">
      <c r="A127" s="15" t="str">
        <f t="shared" si="18"/>
        <v> AN 277.40 </v>
      </c>
      <c r="B127" s="59" t="str">
        <f t="shared" si="19"/>
        <v>I</v>
      </c>
      <c r="C127" s="15">
        <f t="shared" si="20"/>
        <v>28882.542000000001</v>
      </c>
      <c r="D127" s="51" t="str">
        <f t="shared" si="21"/>
        <v>vis</v>
      </c>
      <c r="E127" s="60">
        <f>VLOOKUP(C127,'Active 1'!C$21:E$972,3,FALSE)</f>
        <v>-2458.9920281829664</v>
      </c>
      <c r="F127" s="59" t="s">
        <v>133</v>
      </c>
      <c r="G127" s="51" t="str">
        <f t="shared" si="22"/>
        <v>28882.542</v>
      </c>
      <c r="H127" s="15">
        <f t="shared" si="23"/>
        <v>-6018</v>
      </c>
      <c r="I127" s="61" t="s">
        <v>240</v>
      </c>
      <c r="J127" s="62" t="s">
        <v>241</v>
      </c>
      <c r="K127" s="61">
        <v>-6018</v>
      </c>
      <c r="L127" s="61" t="s">
        <v>242</v>
      </c>
      <c r="M127" s="62" t="s">
        <v>138</v>
      </c>
      <c r="N127" s="62"/>
      <c r="O127" s="63" t="s">
        <v>180</v>
      </c>
      <c r="P127" s="63" t="s">
        <v>205</v>
      </c>
    </row>
    <row r="128" spans="1:16" ht="12.75" customHeight="1" thickBot="1">
      <c r="A128" s="15" t="str">
        <f t="shared" si="18"/>
        <v> AN 277.40 </v>
      </c>
      <c r="B128" s="59" t="str">
        <f t="shared" si="19"/>
        <v>I</v>
      </c>
      <c r="C128" s="15">
        <f t="shared" si="20"/>
        <v>28936.129000000001</v>
      </c>
      <c r="D128" s="51" t="str">
        <f t="shared" si="21"/>
        <v>vis</v>
      </c>
      <c r="E128" s="60">
        <f>VLOOKUP(C128,'Active 1'!C$21:E$972,3,FALSE)</f>
        <v>-2445.9942262175905</v>
      </c>
      <c r="F128" s="59" t="s">
        <v>133</v>
      </c>
      <c r="G128" s="51" t="str">
        <f t="shared" si="22"/>
        <v>28936.129</v>
      </c>
      <c r="H128" s="15">
        <f t="shared" si="23"/>
        <v>-6005</v>
      </c>
      <c r="I128" s="61" t="s">
        <v>243</v>
      </c>
      <c r="J128" s="62" t="s">
        <v>244</v>
      </c>
      <c r="K128" s="61">
        <v>-6005</v>
      </c>
      <c r="L128" s="61" t="s">
        <v>245</v>
      </c>
      <c r="M128" s="62" t="s">
        <v>138</v>
      </c>
      <c r="N128" s="62"/>
      <c r="O128" s="63" t="s">
        <v>180</v>
      </c>
      <c r="P128" s="63" t="s">
        <v>205</v>
      </c>
    </row>
    <row r="129" spans="1:16" ht="12.75" customHeight="1" thickBot="1">
      <c r="A129" s="15" t="str">
        <f t="shared" si="18"/>
        <v> AN 277.40 </v>
      </c>
      <c r="B129" s="59" t="str">
        <f t="shared" si="19"/>
        <v>I</v>
      </c>
      <c r="C129" s="15">
        <f t="shared" si="20"/>
        <v>29117.530999999999</v>
      </c>
      <c r="D129" s="51" t="str">
        <f t="shared" si="21"/>
        <v>vis</v>
      </c>
      <c r="E129" s="60">
        <f>VLOOKUP(C129,'Active 1'!C$21:E$972,3,FALSE)</f>
        <v>-2401.9942398006783</v>
      </c>
      <c r="F129" s="59" t="s">
        <v>133</v>
      </c>
      <c r="G129" s="51" t="str">
        <f t="shared" si="22"/>
        <v>29117.531</v>
      </c>
      <c r="H129" s="15">
        <f t="shared" si="23"/>
        <v>-5961</v>
      </c>
      <c r="I129" s="61" t="s">
        <v>246</v>
      </c>
      <c r="J129" s="62" t="s">
        <v>247</v>
      </c>
      <c r="K129" s="61">
        <v>-5961</v>
      </c>
      <c r="L129" s="61" t="s">
        <v>248</v>
      </c>
      <c r="M129" s="62" t="s">
        <v>138</v>
      </c>
      <c r="N129" s="62"/>
      <c r="O129" s="63" t="s">
        <v>180</v>
      </c>
      <c r="P129" s="63" t="s">
        <v>205</v>
      </c>
    </row>
    <row r="130" spans="1:16" ht="12.75" customHeight="1" thickBot="1">
      <c r="A130" s="15" t="str">
        <f t="shared" si="18"/>
        <v> HA 113.71 </v>
      </c>
      <c r="B130" s="59" t="str">
        <f t="shared" si="19"/>
        <v>I</v>
      </c>
      <c r="C130" s="15">
        <f t="shared" si="20"/>
        <v>30086.351999999999</v>
      </c>
      <c r="D130" s="51" t="str">
        <f t="shared" si="21"/>
        <v>vis</v>
      </c>
      <c r="E130" s="60">
        <f>VLOOKUP(C130,'Active 1'!C$21:E$972,3,FALSE)</f>
        <v>-2167.0017323287675</v>
      </c>
      <c r="F130" s="59" t="s">
        <v>133</v>
      </c>
      <c r="G130" s="51" t="str">
        <f t="shared" si="22"/>
        <v>30086.352</v>
      </c>
      <c r="H130" s="15">
        <f t="shared" si="23"/>
        <v>-5726</v>
      </c>
      <c r="I130" s="61" t="s">
        <v>249</v>
      </c>
      <c r="J130" s="62" t="s">
        <v>250</v>
      </c>
      <c r="K130" s="61">
        <v>-5726</v>
      </c>
      <c r="L130" s="61" t="s">
        <v>251</v>
      </c>
      <c r="M130" s="62" t="s">
        <v>134</v>
      </c>
      <c r="N130" s="62"/>
      <c r="O130" s="63" t="s">
        <v>252</v>
      </c>
      <c r="P130" s="63" t="s">
        <v>253</v>
      </c>
    </row>
    <row r="131" spans="1:16" ht="12.75" customHeight="1" thickBot="1">
      <c r="A131" s="15" t="str">
        <f t="shared" si="18"/>
        <v> AAC 5.74 </v>
      </c>
      <c r="B131" s="59" t="str">
        <f t="shared" si="19"/>
        <v>I</v>
      </c>
      <c r="C131" s="15">
        <f t="shared" si="20"/>
        <v>33174.317000000003</v>
      </c>
      <c r="D131" s="51" t="str">
        <f t="shared" si="21"/>
        <v>vis</v>
      </c>
      <c r="E131" s="60">
        <f>VLOOKUP(C131,'Active 1'!C$21:E$972,3,FALSE)</f>
        <v>-1417.999967982722</v>
      </c>
      <c r="F131" s="59" t="s">
        <v>133</v>
      </c>
      <c r="G131" s="51" t="str">
        <f t="shared" si="22"/>
        <v>33174.317</v>
      </c>
      <c r="H131" s="15">
        <f t="shared" si="23"/>
        <v>-4977</v>
      </c>
      <c r="I131" s="61" t="s">
        <v>254</v>
      </c>
      <c r="J131" s="62" t="s">
        <v>255</v>
      </c>
      <c r="K131" s="61">
        <v>-4977</v>
      </c>
      <c r="L131" s="61" t="s">
        <v>256</v>
      </c>
      <c r="M131" s="62" t="s">
        <v>138</v>
      </c>
      <c r="N131" s="62"/>
      <c r="O131" s="63" t="s">
        <v>257</v>
      </c>
      <c r="P131" s="63" t="s">
        <v>258</v>
      </c>
    </row>
    <row r="132" spans="1:16" ht="12.75" customHeight="1" thickBot="1">
      <c r="A132" s="15" t="str">
        <f t="shared" si="18"/>
        <v> AAC 5.74 </v>
      </c>
      <c r="B132" s="59" t="str">
        <f t="shared" si="19"/>
        <v>I</v>
      </c>
      <c r="C132" s="15">
        <f t="shared" si="20"/>
        <v>33211.419000000002</v>
      </c>
      <c r="D132" s="51" t="str">
        <f t="shared" si="21"/>
        <v>vis</v>
      </c>
      <c r="E132" s="60">
        <f>VLOOKUP(C132,'Active 1'!C$21:E$972,3,FALSE)</f>
        <v>-1409.0006874012495</v>
      </c>
      <c r="F132" s="59" t="s">
        <v>133</v>
      </c>
      <c r="G132" s="51" t="str">
        <f t="shared" si="22"/>
        <v>33211.419</v>
      </c>
      <c r="H132" s="15">
        <f t="shared" si="23"/>
        <v>-4968</v>
      </c>
      <c r="I132" s="61" t="s">
        <v>259</v>
      </c>
      <c r="J132" s="62" t="s">
        <v>260</v>
      </c>
      <c r="K132" s="61">
        <v>-4968</v>
      </c>
      <c r="L132" s="61" t="s">
        <v>261</v>
      </c>
      <c r="M132" s="62" t="s">
        <v>138</v>
      </c>
      <c r="N132" s="62"/>
      <c r="O132" s="63" t="s">
        <v>257</v>
      </c>
      <c r="P132" s="63" t="s">
        <v>258</v>
      </c>
    </row>
    <row r="133" spans="1:16" ht="12.75" customHeight="1" thickBot="1">
      <c r="A133" s="15" t="str">
        <f t="shared" si="18"/>
        <v> AAC 5.74 </v>
      </c>
      <c r="B133" s="59" t="str">
        <f t="shared" si="19"/>
        <v>I</v>
      </c>
      <c r="C133" s="15">
        <f t="shared" si="20"/>
        <v>33949.387999999999</v>
      </c>
      <c r="D133" s="51" t="str">
        <f t="shared" si="21"/>
        <v>vis</v>
      </c>
      <c r="E133" s="60">
        <f>VLOOKUP(C133,'Active 1'!C$21:E$972,3,FALSE)</f>
        <v>-1230.0025177222913</v>
      </c>
      <c r="F133" s="59" t="s">
        <v>133</v>
      </c>
      <c r="G133" s="51" t="str">
        <f t="shared" si="22"/>
        <v>33949.388</v>
      </c>
      <c r="H133" s="15">
        <f t="shared" si="23"/>
        <v>-4789</v>
      </c>
      <c r="I133" s="61" t="s">
        <v>267</v>
      </c>
      <c r="J133" s="62" t="s">
        <v>268</v>
      </c>
      <c r="K133" s="61">
        <v>-4789</v>
      </c>
      <c r="L133" s="61" t="s">
        <v>269</v>
      </c>
      <c r="M133" s="62" t="s">
        <v>138</v>
      </c>
      <c r="N133" s="62"/>
      <c r="O133" s="63" t="s">
        <v>257</v>
      </c>
      <c r="P133" s="63" t="s">
        <v>258</v>
      </c>
    </row>
    <row r="134" spans="1:16" ht="12.75" customHeight="1" thickBot="1">
      <c r="A134" s="15" t="str">
        <f t="shared" si="18"/>
        <v> AA 6.144 </v>
      </c>
      <c r="B134" s="59" t="str">
        <f t="shared" si="19"/>
        <v>I</v>
      </c>
      <c r="C134" s="15">
        <f t="shared" si="20"/>
        <v>34654.381999999998</v>
      </c>
      <c r="D134" s="51" t="str">
        <f t="shared" si="21"/>
        <v>vis</v>
      </c>
      <c r="E134" s="60">
        <f>VLOOKUP(C134,'Active 1'!C$21:E$972,3,FALSE)</f>
        <v>-1059.0026035868091</v>
      </c>
      <c r="F134" s="59" t="s">
        <v>133</v>
      </c>
      <c r="G134" s="51" t="str">
        <f t="shared" si="22"/>
        <v>34654.382</v>
      </c>
      <c r="H134" s="15">
        <f t="shared" si="23"/>
        <v>-4618</v>
      </c>
      <c r="I134" s="61" t="s">
        <v>270</v>
      </c>
      <c r="J134" s="62" t="s">
        <v>271</v>
      </c>
      <c r="K134" s="61">
        <v>-4618</v>
      </c>
      <c r="L134" s="61" t="s">
        <v>272</v>
      </c>
      <c r="M134" s="62" t="s">
        <v>138</v>
      </c>
      <c r="N134" s="62"/>
      <c r="O134" s="63" t="s">
        <v>257</v>
      </c>
      <c r="P134" s="63" t="s">
        <v>273</v>
      </c>
    </row>
    <row r="135" spans="1:16" ht="12.75" customHeight="1" thickBot="1">
      <c r="A135" s="15" t="str">
        <f t="shared" si="18"/>
        <v> AC 174.17 </v>
      </c>
      <c r="B135" s="59" t="str">
        <f t="shared" si="19"/>
        <v>I</v>
      </c>
      <c r="C135" s="15">
        <f t="shared" si="20"/>
        <v>35693.326999999997</v>
      </c>
      <c r="D135" s="51" t="str">
        <f t="shared" si="21"/>
        <v>vis</v>
      </c>
      <c r="E135" s="60">
        <f>VLOOKUP(C135,'Active 1'!C$21:E$972,3,FALSE)</f>
        <v>-807.00115989865162</v>
      </c>
      <c r="F135" s="59" t="s">
        <v>133</v>
      </c>
      <c r="G135" s="51" t="str">
        <f t="shared" si="22"/>
        <v>35693.327</v>
      </c>
      <c r="H135" s="15">
        <f t="shared" si="23"/>
        <v>-4366</v>
      </c>
      <c r="I135" s="61" t="s">
        <v>274</v>
      </c>
      <c r="J135" s="62" t="s">
        <v>275</v>
      </c>
      <c r="K135" s="61">
        <v>-4366</v>
      </c>
      <c r="L135" s="61" t="s">
        <v>276</v>
      </c>
      <c r="M135" s="62" t="s">
        <v>138</v>
      </c>
      <c r="N135" s="62"/>
      <c r="O135" s="63" t="s">
        <v>277</v>
      </c>
      <c r="P135" s="63" t="s">
        <v>278</v>
      </c>
    </row>
    <row r="136" spans="1:16" ht="12.75" customHeight="1" thickBot="1">
      <c r="A136" s="15" t="str">
        <f t="shared" si="18"/>
        <v> BRNO 6 </v>
      </c>
      <c r="B136" s="59" t="str">
        <f t="shared" si="19"/>
        <v>I</v>
      </c>
      <c r="C136" s="15">
        <f t="shared" si="20"/>
        <v>37948.487999999998</v>
      </c>
      <c r="D136" s="51" t="str">
        <f t="shared" si="21"/>
        <v>vis</v>
      </c>
      <c r="E136" s="60">
        <f>VLOOKUP(C136,'Active 1'!C$21:E$972,3,FALSE)</f>
        <v>-260.00028136395622</v>
      </c>
      <c r="F136" s="59" t="s">
        <v>133</v>
      </c>
      <c r="G136" s="51" t="str">
        <f t="shared" si="22"/>
        <v>37948.488</v>
      </c>
      <c r="H136" s="15">
        <f t="shared" si="23"/>
        <v>-3819</v>
      </c>
      <c r="I136" s="61" t="s">
        <v>288</v>
      </c>
      <c r="J136" s="62" t="s">
        <v>289</v>
      </c>
      <c r="K136" s="61">
        <v>-3819</v>
      </c>
      <c r="L136" s="61" t="s">
        <v>290</v>
      </c>
      <c r="M136" s="62" t="s">
        <v>138</v>
      </c>
      <c r="N136" s="62"/>
      <c r="O136" s="63" t="s">
        <v>291</v>
      </c>
      <c r="P136" s="63" t="s">
        <v>292</v>
      </c>
    </row>
    <row r="137" spans="1:16" ht="12.75" customHeight="1" thickBot="1">
      <c r="A137" s="15" t="str">
        <f t="shared" si="18"/>
        <v> AAP 24.132 </v>
      </c>
      <c r="B137" s="59" t="str">
        <f t="shared" si="19"/>
        <v>I</v>
      </c>
      <c r="C137" s="15">
        <f t="shared" si="20"/>
        <v>39020.410100000001</v>
      </c>
      <c r="D137" s="51" t="str">
        <f t="shared" si="21"/>
        <v>vis</v>
      </c>
      <c r="E137" s="60">
        <f>VLOOKUP(C137,'Active 1'!C$21:E$972,3,FALSE)</f>
        <v>-7.2766540125003264E-5</v>
      </c>
      <c r="F137" s="59" t="s">
        <v>133</v>
      </c>
      <c r="G137" s="51" t="str">
        <f t="shared" si="22"/>
        <v>39020.4101</v>
      </c>
      <c r="H137" s="15">
        <f t="shared" si="23"/>
        <v>-3559</v>
      </c>
      <c r="I137" s="61" t="s">
        <v>300</v>
      </c>
      <c r="J137" s="62" t="s">
        <v>301</v>
      </c>
      <c r="K137" s="61">
        <v>-3559</v>
      </c>
      <c r="L137" s="61" t="s">
        <v>302</v>
      </c>
      <c r="M137" s="62" t="s">
        <v>296</v>
      </c>
      <c r="N137" s="62" t="s">
        <v>297</v>
      </c>
      <c r="O137" s="63" t="s">
        <v>298</v>
      </c>
      <c r="P137" s="63" t="s">
        <v>299</v>
      </c>
    </row>
    <row r="138" spans="1:16" ht="12.75" customHeight="1" thickBot="1">
      <c r="A138" s="15" t="str">
        <f t="shared" si="18"/>
        <v> HABZ 75 </v>
      </c>
      <c r="B138" s="59" t="str">
        <f t="shared" si="19"/>
        <v>I</v>
      </c>
      <c r="C138" s="15">
        <f t="shared" si="20"/>
        <v>39024.485999999997</v>
      </c>
      <c r="D138" s="51" t="str">
        <f t="shared" si="21"/>
        <v>vis</v>
      </c>
      <c r="E138" s="60">
        <f>VLOOKUP(C138,'Active 1'!C$21:E$972,3,FALSE)</f>
        <v>0.98855770410807975</v>
      </c>
      <c r="F138" s="59" t="s">
        <v>133</v>
      </c>
      <c r="G138" s="51" t="str">
        <f t="shared" si="22"/>
        <v>39024.486</v>
      </c>
      <c r="H138" s="15">
        <f t="shared" si="23"/>
        <v>-3558</v>
      </c>
      <c r="I138" s="61" t="s">
        <v>303</v>
      </c>
      <c r="J138" s="62" t="s">
        <v>304</v>
      </c>
      <c r="K138" s="61">
        <v>-3558</v>
      </c>
      <c r="L138" s="61" t="s">
        <v>305</v>
      </c>
      <c r="M138" s="62" t="s">
        <v>306</v>
      </c>
      <c r="N138" s="62"/>
      <c r="O138" s="63" t="s">
        <v>307</v>
      </c>
      <c r="P138" s="63" t="s">
        <v>308</v>
      </c>
    </row>
    <row r="139" spans="1:16" ht="12.75" customHeight="1" thickBot="1">
      <c r="A139" s="15" t="str">
        <f t="shared" ref="A139:A166" si="24">P139</f>
        <v> HABZ 75 </v>
      </c>
      <c r="B139" s="59" t="str">
        <f t="shared" ref="B139:B166" si="25">IF(H139=INT(H139),"I","II")</f>
        <v>I</v>
      </c>
      <c r="C139" s="15">
        <f t="shared" ref="C139:C166" si="26">1*G139</f>
        <v>39053.364999999998</v>
      </c>
      <c r="D139" s="51" t="str">
        <f t="shared" ref="D139:D166" si="27">VLOOKUP(F139,I$1:J$5,2,FALSE)</f>
        <v>vis</v>
      </c>
      <c r="E139" s="60">
        <f>VLOOKUP(C139,'Active 1'!C$21:E$972,3,FALSE)</f>
        <v>7.9933074187421624</v>
      </c>
      <c r="F139" s="59" t="s">
        <v>133</v>
      </c>
      <c r="G139" s="51" t="str">
        <f t="shared" ref="G139:G166" si="28">MID(I139,3,LEN(I139)-3)</f>
        <v>39053.365</v>
      </c>
      <c r="H139" s="15">
        <f t="shared" ref="H139:H166" si="29">1*K139</f>
        <v>-3551</v>
      </c>
      <c r="I139" s="61" t="s">
        <v>313</v>
      </c>
      <c r="J139" s="62" t="s">
        <v>314</v>
      </c>
      <c r="K139" s="61">
        <v>-3551</v>
      </c>
      <c r="L139" s="61" t="s">
        <v>315</v>
      </c>
      <c r="M139" s="62" t="s">
        <v>306</v>
      </c>
      <c r="N139" s="62"/>
      <c r="O139" s="63" t="s">
        <v>307</v>
      </c>
      <c r="P139" s="63" t="s">
        <v>308</v>
      </c>
    </row>
    <row r="140" spans="1:16" ht="12.75" customHeight="1" thickBot="1">
      <c r="A140" s="15" t="str">
        <f t="shared" si="24"/>
        <v> HABZ 75 </v>
      </c>
      <c r="B140" s="59" t="str">
        <f t="shared" si="25"/>
        <v>I</v>
      </c>
      <c r="C140" s="15">
        <f t="shared" si="26"/>
        <v>39057.491999999998</v>
      </c>
      <c r="D140" s="51" t="str">
        <f t="shared" si="27"/>
        <v>vis</v>
      </c>
      <c r="E140" s="60">
        <f>VLOOKUP(C140,'Active 1'!C$21:E$972,3,FALSE)</f>
        <v>8.9943324567385226</v>
      </c>
      <c r="F140" s="59" t="s">
        <v>133</v>
      </c>
      <c r="G140" s="51" t="str">
        <f t="shared" si="28"/>
        <v>39057.492</v>
      </c>
      <c r="H140" s="15">
        <f t="shared" si="29"/>
        <v>-3550</v>
      </c>
      <c r="I140" s="61" t="s">
        <v>324</v>
      </c>
      <c r="J140" s="62" t="s">
        <v>325</v>
      </c>
      <c r="K140" s="61">
        <v>-3550</v>
      </c>
      <c r="L140" s="61" t="s">
        <v>326</v>
      </c>
      <c r="M140" s="62" t="s">
        <v>306</v>
      </c>
      <c r="N140" s="62"/>
      <c r="O140" s="63" t="s">
        <v>307</v>
      </c>
      <c r="P140" s="63" t="s">
        <v>308</v>
      </c>
    </row>
    <row r="141" spans="1:16" ht="12.75" customHeight="1" thickBot="1">
      <c r="A141" s="15" t="str">
        <f t="shared" si="24"/>
        <v> HABZ 75 </v>
      </c>
      <c r="B141" s="59" t="str">
        <f t="shared" si="25"/>
        <v>I</v>
      </c>
      <c r="C141" s="15">
        <f t="shared" si="26"/>
        <v>41601.292999999998</v>
      </c>
      <c r="D141" s="51" t="str">
        <f t="shared" si="27"/>
        <v>vis</v>
      </c>
      <c r="E141" s="60">
        <f>VLOOKUP(C141,'Active 1'!C$21:E$972,3,FALSE)</f>
        <v>626.00632486767336</v>
      </c>
      <c r="F141" s="59" t="s">
        <v>133</v>
      </c>
      <c r="G141" s="51" t="str">
        <f t="shared" si="28"/>
        <v>41601.293</v>
      </c>
      <c r="H141" s="15">
        <f t="shared" si="29"/>
        <v>-2933</v>
      </c>
      <c r="I141" s="61" t="s">
        <v>350</v>
      </c>
      <c r="J141" s="62" t="s">
        <v>351</v>
      </c>
      <c r="K141" s="61">
        <v>-2933</v>
      </c>
      <c r="L141" s="61" t="s">
        <v>352</v>
      </c>
      <c r="M141" s="62" t="s">
        <v>306</v>
      </c>
      <c r="N141" s="62"/>
      <c r="O141" s="63" t="s">
        <v>307</v>
      </c>
      <c r="P141" s="63" t="s">
        <v>308</v>
      </c>
    </row>
    <row r="142" spans="1:16" ht="12.75" customHeight="1" thickBot="1">
      <c r="A142" s="15" t="str">
        <f t="shared" si="24"/>
        <v> HABZ 75 </v>
      </c>
      <c r="B142" s="59" t="str">
        <f t="shared" si="25"/>
        <v>I</v>
      </c>
      <c r="C142" s="15">
        <f t="shared" si="26"/>
        <v>42009.406999999999</v>
      </c>
      <c r="D142" s="51" t="str">
        <f t="shared" si="27"/>
        <v>vis</v>
      </c>
      <c r="E142" s="60">
        <f>VLOOKUP(C142,'Active 1'!C$21:E$972,3,FALSE)</f>
        <v>724.99647082280012</v>
      </c>
      <c r="F142" s="59" t="s">
        <v>133</v>
      </c>
      <c r="G142" s="51" t="str">
        <f t="shared" si="28"/>
        <v>42009.407</v>
      </c>
      <c r="H142" s="15">
        <f t="shared" si="29"/>
        <v>-2834</v>
      </c>
      <c r="I142" s="61" t="s">
        <v>376</v>
      </c>
      <c r="J142" s="62" t="s">
        <v>377</v>
      </c>
      <c r="K142" s="61">
        <v>-2834</v>
      </c>
      <c r="L142" s="61" t="s">
        <v>378</v>
      </c>
      <c r="M142" s="62" t="s">
        <v>306</v>
      </c>
      <c r="N142" s="62"/>
      <c r="O142" s="63" t="s">
        <v>307</v>
      </c>
      <c r="P142" s="63" t="s">
        <v>308</v>
      </c>
    </row>
    <row r="143" spans="1:16" ht="12.75" customHeight="1" thickBot="1">
      <c r="A143" s="15" t="str">
        <f t="shared" si="24"/>
        <v> AVSJ 7.28 </v>
      </c>
      <c r="B143" s="59" t="str">
        <f t="shared" si="25"/>
        <v>I</v>
      </c>
      <c r="C143" s="15">
        <f t="shared" si="26"/>
        <v>42640.218999999997</v>
      </c>
      <c r="D143" s="51" t="str">
        <f t="shared" si="27"/>
        <v>vis</v>
      </c>
      <c r="E143" s="60">
        <f>VLOOKUP(C143,'Active 1'!C$21:E$972,3,FALSE)</f>
        <v>878.00316000828491</v>
      </c>
      <c r="F143" s="59" t="str">
        <f>LEFT(M143,1)</f>
        <v>V</v>
      </c>
      <c r="G143" s="51" t="str">
        <f t="shared" si="28"/>
        <v>42640.219</v>
      </c>
      <c r="H143" s="15">
        <f t="shared" si="29"/>
        <v>-2681</v>
      </c>
      <c r="I143" s="61" t="s">
        <v>379</v>
      </c>
      <c r="J143" s="62" t="s">
        <v>380</v>
      </c>
      <c r="K143" s="61">
        <v>-2681</v>
      </c>
      <c r="L143" s="61" t="s">
        <v>381</v>
      </c>
      <c r="M143" s="62" t="s">
        <v>138</v>
      </c>
      <c r="N143" s="62"/>
      <c r="O143" s="63" t="s">
        <v>337</v>
      </c>
      <c r="P143" s="63" t="s">
        <v>382</v>
      </c>
    </row>
    <row r="144" spans="1:16" ht="12.75" customHeight="1" thickBot="1">
      <c r="A144" s="15" t="str">
        <f t="shared" si="24"/>
        <v> BBS 24 </v>
      </c>
      <c r="B144" s="59" t="str">
        <f t="shared" si="25"/>
        <v>I</v>
      </c>
      <c r="C144" s="15">
        <f t="shared" si="26"/>
        <v>42710.296000000002</v>
      </c>
      <c r="D144" s="51" t="str">
        <f t="shared" si="27"/>
        <v>vis</v>
      </c>
      <c r="E144" s="60">
        <f>VLOOKUP(C144,'Active 1'!C$21:E$972,3,FALSE)</f>
        <v>895.00069613323501</v>
      </c>
      <c r="F144" s="59" t="str">
        <f>LEFT(M144,1)</f>
        <v>V</v>
      </c>
      <c r="G144" s="51" t="str">
        <f t="shared" si="28"/>
        <v>42710.296</v>
      </c>
      <c r="H144" s="15">
        <f t="shared" si="29"/>
        <v>-2664</v>
      </c>
      <c r="I144" s="61" t="s">
        <v>393</v>
      </c>
      <c r="J144" s="62" t="s">
        <v>394</v>
      </c>
      <c r="K144" s="61">
        <v>-2664</v>
      </c>
      <c r="L144" s="61" t="s">
        <v>395</v>
      </c>
      <c r="M144" s="62" t="s">
        <v>138</v>
      </c>
      <c r="N144" s="62"/>
      <c r="O144" s="63" t="s">
        <v>368</v>
      </c>
      <c r="P144" s="63" t="s">
        <v>389</v>
      </c>
    </row>
    <row r="145" spans="1:16" ht="12.75" customHeight="1" thickBot="1">
      <c r="A145" s="15" t="str">
        <f t="shared" si="24"/>
        <v> HABZ 75 </v>
      </c>
      <c r="B145" s="59" t="str">
        <f t="shared" si="25"/>
        <v>I</v>
      </c>
      <c r="C145" s="15">
        <f t="shared" si="26"/>
        <v>43015.38</v>
      </c>
      <c r="D145" s="51" t="str">
        <f t="shared" si="27"/>
        <v>vis</v>
      </c>
      <c r="E145" s="60">
        <f>VLOOKUP(C145,'Active 1'!C$21:E$972,3,FALSE)</f>
        <v>969.00038663288285</v>
      </c>
      <c r="F145" s="59" t="s">
        <v>133</v>
      </c>
      <c r="G145" s="51" t="str">
        <f t="shared" si="28"/>
        <v>43015.380</v>
      </c>
      <c r="H145" s="15">
        <f t="shared" si="29"/>
        <v>-2590</v>
      </c>
      <c r="I145" s="61" t="s">
        <v>403</v>
      </c>
      <c r="J145" s="62" t="s">
        <v>404</v>
      </c>
      <c r="K145" s="61">
        <v>-2590</v>
      </c>
      <c r="L145" s="61" t="s">
        <v>405</v>
      </c>
      <c r="M145" s="62" t="s">
        <v>306</v>
      </c>
      <c r="N145" s="62"/>
      <c r="O145" s="63" t="s">
        <v>307</v>
      </c>
      <c r="P145" s="63" t="s">
        <v>308</v>
      </c>
    </row>
    <row r="146" spans="1:16" ht="12.75" customHeight="1" thickBot="1">
      <c r="A146" s="15" t="str">
        <f t="shared" si="24"/>
        <v> BRNO 23 </v>
      </c>
      <c r="B146" s="59" t="str">
        <f t="shared" si="25"/>
        <v>I</v>
      </c>
      <c r="C146" s="15">
        <f t="shared" si="26"/>
        <v>44462.457999999999</v>
      </c>
      <c r="D146" s="51" t="str">
        <f t="shared" si="27"/>
        <v>vis</v>
      </c>
      <c r="E146" s="60">
        <f>VLOOKUP(C146,'Active 1'!C$21:E$972,3,FALSE)</f>
        <v>1319.996584823713</v>
      </c>
      <c r="F146" s="59" t="s">
        <v>133</v>
      </c>
      <c r="G146" s="51" t="str">
        <f t="shared" si="28"/>
        <v>44462.458</v>
      </c>
      <c r="H146" s="15">
        <f t="shared" si="29"/>
        <v>-2239</v>
      </c>
      <c r="I146" s="61" t="s">
        <v>415</v>
      </c>
      <c r="J146" s="62" t="s">
        <v>416</v>
      </c>
      <c r="K146" s="61">
        <v>-2239</v>
      </c>
      <c r="L146" s="61" t="s">
        <v>417</v>
      </c>
      <c r="M146" s="62" t="s">
        <v>138</v>
      </c>
      <c r="N146" s="62"/>
      <c r="O146" s="63" t="s">
        <v>418</v>
      </c>
      <c r="P146" s="63" t="s">
        <v>419</v>
      </c>
    </row>
    <row r="147" spans="1:16" ht="12.75" customHeight="1" thickBot="1">
      <c r="A147" s="15" t="str">
        <f t="shared" si="24"/>
        <v> AOEB 6 </v>
      </c>
      <c r="B147" s="59" t="str">
        <f t="shared" si="25"/>
        <v>I</v>
      </c>
      <c r="C147" s="15">
        <f t="shared" si="26"/>
        <v>44845.862999999998</v>
      </c>
      <c r="D147" s="51" t="str">
        <f t="shared" si="27"/>
        <v>vis</v>
      </c>
      <c r="E147" s="60">
        <f>VLOOKUP(C147,'Active 1'!C$21:E$972,3,FALSE)</f>
        <v>1412.9934359729632</v>
      </c>
      <c r="F147" s="59" t="s">
        <v>133</v>
      </c>
      <c r="G147" s="51" t="str">
        <f t="shared" si="28"/>
        <v>44845.863</v>
      </c>
      <c r="H147" s="15">
        <f t="shared" si="29"/>
        <v>-2146</v>
      </c>
      <c r="I147" s="61" t="s">
        <v>433</v>
      </c>
      <c r="J147" s="62" t="s">
        <v>434</v>
      </c>
      <c r="K147" s="61">
        <v>-2146</v>
      </c>
      <c r="L147" s="61" t="s">
        <v>435</v>
      </c>
      <c r="M147" s="62" t="s">
        <v>138</v>
      </c>
      <c r="N147" s="62"/>
      <c r="O147" s="63" t="s">
        <v>436</v>
      </c>
      <c r="P147" s="63" t="s">
        <v>437</v>
      </c>
    </row>
    <row r="148" spans="1:16" ht="12.75" customHeight="1" thickBot="1">
      <c r="A148" s="15" t="str">
        <f t="shared" si="24"/>
        <v> AOEB 6 </v>
      </c>
      <c r="B148" s="59" t="str">
        <f t="shared" si="25"/>
        <v>I</v>
      </c>
      <c r="C148" s="15">
        <f t="shared" si="26"/>
        <v>46016.73</v>
      </c>
      <c r="D148" s="51" t="str">
        <f t="shared" si="27"/>
        <v>vis</v>
      </c>
      <c r="E148" s="60">
        <f>VLOOKUP(C148,'Active 1'!C$21:E$972,3,FALSE)</f>
        <v>1696.9932380479752</v>
      </c>
      <c r="F148" s="59" t="s">
        <v>133</v>
      </c>
      <c r="G148" s="51" t="str">
        <f t="shared" si="28"/>
        <v>46016.730</v>
      </c>
      <c r="H148" s="15">
        <f t="shared" si="29"/>
        <v>-1862</v>
      </c>
      <c r="I148" s="61" t="s">
        <v>502</v>
      </c>
      <c r="J148" s="62" t="s">
        <v>503</v>
      </c>
      <c r="K148" s="61">
        <v>-1862</v>
      </c>
      <c r="L148" s="61" t="s">
        <v>504</v>
      </c>
      <c r="M148" s="62" t="s">
        <v>138</v>
      </c>
      <c r="N148" s="62"/>
      <c r="O148" s="63" t="s">
        <v>505</v>
      </c>
      <c r="P148" s="63" t="s">
        <v>437</v>
      </c>
    </row>
    <row r="149" spans="1:16" ht="12.75" customHeight="1" thickBot="1">
      <c r="A149" s="15" t="str">
        <f t="shared" si="24"/>
        <v> AOEB 6 </v>
      </c>
      <c r="B149" s="59" t="str">
        <f t="shared" si="25"/>
        <v>I</v>
      </c>
      <c r="C149" s="15">
        <f t="shared" si="26"/>
        <v>46049.718999999997</v>
      </c>
      <c r="D149" s="51" t="str">
        <f t="shared" si="27"/>
        <v>vis</v>
      </c>
      <c r="E149" s="60">
        <f>VLOOKUP(C149,'Active 1'!C$21:E$972,3,FALSE)</f>
        <v>1704.9948893633261</v>
      </c>
      <c r="F149" s="59" t="s">
        <v>133</v>
      </c>
      <c r="G149" s="51" t="str">
        <f t="shared" si="28"/>
        <v>46049.719</v>
      </c>
      <c r="H149" s="15">
        <f t="shared" si="29"/>
        <v>-1854</v>
      </c>
      <c r="I149" s="61" t="s">
        <v>506</v>
      </c>
      <c r="J149" s="62" t="s">
        <v>507</v>
      </c>
      <c r="K149" s="61">
        <v>-1854</v>
      </c>
      <c r="L149" s="61" t="s">
        <v>508</v>
      </c>
      <c r="M149" s="62" t="s">
        <v>138</v>
      </c>
      <c r="N149" s="62"/>
      <c r="O149" s="63" t="s">
        <v>509</v>
      </c>
      <c r="P149" s="63" t="s">
        <v>437</v>
      </c>
    </row>
    <row r="150" spans="1:16" ht="12.75" customHeight="1" thickBot="1">
      <c r="A150" s="15" t="str">
        <f t="shared" si="24"/>
        <v> AOEB 6 </v>
      </c>
      <c r="B150" s="59" t="str">
        <f t="shared" si="25"/>
        <v>I</v>
      </c>
      <c r="C150" s="15">
        <f t="shared" si="26"/>
        <v>46078.574000000001</v>
      </c>
      <c r="D150" s="51" t="str">
        <f t="shared" si="27"/>
        <v>vis</v>
      </c>
      <c r="E150" s="60">
        <f>VLOOKUP(C150,'Active 1'!C$21:E$972,3,FALSE)</f>
        <v>1711.9938177547449</v>
      </c>
      <c r="F150" s="59" t="s">
        <v>133</v>
      </c>
      <c r="G150" s="51" t="str">
        <f t="shared" si="28"/>
        <v>46078.574</v>
      </c>
      <c r="H150" s="15">
        <f t="shared" si="29"/>
        <v>-1847</v>
      </c>
      <c r="I150" s="61" t="s">
        <v>510</v>
      </c>
      <c r="J150" s="62" t="s">
        <v>511</v>
      </c>
      <c r="K150" s="61">
        <v>-1847</v>
      </c>
      <c r="L150" s="61" t="s">
        <v>512</v>
      </c>
      <c r="M150" s="62" t="s">
        <v>138</v>
      </c>
      <c r="N150" s="62"/>
      <c r="O150" s="63" t="s">
        <v>513</v>
      </c>
      <c r="P150" s="63" t="s">
        <v>437</v>
      </c>
    </row>
    <row r="151" spans="1:16" ht="12.75" customHeight="1" thickBot="1">
      <c r="A151" s="15" t="str">
        <f t="shared" si="24"/>
        <v> AOEB 6 </v>
      </c>
      <c r="B151" s="59" t="str">
        <f t="shared" si="25"/>
        <v>I</v>
      </c>
      <c r="C151" s="15">
        <f t="shared" si="26"/>
        <v>49224.241999999998</v>
      </c>
      <c r="D151" s="51" t="str">
        <f t="shared" si="27"/>
        <v>vis</v>
      </c>
      <c r="E151" s="60">
        <f>VLOOKUP(C151,'Active 1'!C$21:E$972,3,FALSE)</f>
        <v>2474.991740997687</v>
      </c>
      <c r="F151" s="59" t="s">
        <v>133</v>
      </c>
      <c r="G151" s="51" t="str">
        <f t="shared" si="28"/>
        <v>49224.242</v>
      </c>
      <c r="H151" s="15">
        <f t="shared" si="29"/>
        <v>-1084</v>
      </c>
      <c r="I151" s="61" t="s">
        <v>566</v>
      </c>
      <c r="J151" s="62" t="s">
        <v>567</v>
      </c>
      <c r="K151" s="61">
        <v>-1084</v>
      </c>
      <c r="L151" s="61" t="s">
        <v>546</v>
      </c>
      <c r="M151" s="62" t="s">
        <v>138</v>
      </c>
      <c r="N151" s="62"/>
      <c r="O151" s="63" t="s">
        <v>505</v>
      </c>
      <c r="P151" s="63" t="s">
        <v>437</v>
      </c>
    </row>
    <row r="152" spans="1:16" ht="12.75" customHeight="1" thickBot="1">
      <c r="A152" s="15" t="str">
        <f t="shared" si="24"/>
        <v> AOEB 6 </v>
      </c>
      <c r="B152" s="59" t="str">
        <f t="shared" si="25"/>
        <v>I</v>
      </c>
      <c r="C152" s="15">
        <f t="shared" si="26"/>
        <v>49302.57</v>
      </c>
      <c r="D152" s="51" t="str">
        <f t="shared" si="27"/>
        <v>vis</v>
      </c>
      <c r="E152" s="60">
        <f>VLOOKUP(C152,'Active 1'!C$21:E$972,3,FALSE)</f>
        <v>2493.9905995332269</v>
      </c>
      <c r="F152" s="59" t="s">
        <v>133</v>
      </c>
      <c r="G152" s="51" t="str">
        <f t="shared" si="28"/>
        <v>49302.570</v>
      </c>
      <c r="H152" s="15">
        <f t="shared" si="29"/>
        <v>-1065</v>
      </c>
      <c r="I152" s="61" t="s">
        <v>568</v>
      </c>
      <c r="J152" s="62" t="s">
        <v>569</v>
      </c>
      <c r="K152" s="61">
        <v>-1065</v>
      </c>
      <c r="L152" s="61" t="s">
        <v>570</v>
      </c>
      <c r="M152" s="62" t="s">
        <v>138</v>
      </c>
      <c r="N152" s="62"/>
      <c r="O152" s="63" t="s">
        <v>337</v>
      </c>
      <c r="P152" s="63" t="s">
        <v>437</v>
      </c>
    </row>
    <row r="153" spans="1:16" ht="12.75" customHeight="1" thickBot="1">
      <c r="A153" s="15" t="str">
        <f t="shared" si="24"/>
        <v> AOEB 6 </v>
      </c>
      <c r="B153" s="59" t="str">
        <f t="shared" si="25"/>
        <v>I</v>
      </c>
      <c r="C153" s="15">
        <f t="shared" si="26"/>
        <v>49574.682999999997</v>
      </c>
      <c r="D153" s="51" t="str">
        <f t="shared" si="27"/>
        <v>vis</v>
      </c>
      <c r="E153" s="60">
        <f>VLOOKUP(C153,'Active 1'!C$21:E$972,3,FALSE)</f>
        <v>2559.9930047099351</v>
      </c>
      <c r="F153" s="59" t="s">
        <v>133</v>
      </c>
      <c r="G153" s="51" t="str">
        <f t="shared" si="28"/>
        <v>49574.683</v>
      </c>
      <c r="H153" s="15">
        <f t="shared" si="29"/>
        <v>-999</v>
      </c>
      <c r="I153" s="61" t="s">
        <v>571</v>
      </c>
      <c r="J153" s="62" t="s">
        <v>572</v>
      </c>
      <c r="K153" s="61">
        <v>-999</v>
      </c>
      <c r="L153" s="61" t="s">
        <v>546</v>
      </c>
      <c r="M153" s="62" t="s">
        <v>138</v>
      </c>
      <c r="N153" s="62"/>
      <c r="O153" s="63" t="s">
        <v>337</v>
      </c>
      <c r="P153" s="63" t="s">
        <v>437</v>
      </c>
    </row>
    <row r="154" spans="1:16" ht="12.75" customHeight="1" thickBot="1">
      <c r="A154" s="15" t="str">
        <f t="shared" si="24"/>
        <v> AOEB 6 </v>
      </c>
      <c r="B154" s="59" t="str">
        <f t="shared" si="25"/>
        <v>I</v>
      </c>
      <c r="C154" s="15">
        <f t="shared" si="26"/>
        <v>49607.659</v>
      </c>
      <c r="D154" s="51" t="str">
        <f t="shared" si="27"/>
        <v>vis</v>
      </c>
      <c r="E154" s="60">
        <f>VLOOKUP(C154,'Active 1'!C$21:E$972,3,FALSE)</f>
        <v>2567.9915028085456</v>
      </c>
      <c r="F154" s="59" t="s">
        <v>133</v>
      </c>
      <c r="G154" s="51" t="str">
        <f t="shared" si="28"/>
        <v>49607.659</v>
      </c>
      <c r="H154" s="15">
        <f t="shared" si="29"/>
        <v>-991</v>
      </c>
      <c r="I154" s="61" t="s">
        <v>590</v>
      </c>
      <c r="J154" s="62" t="s">
        <v>591</v>
      </c>
      <c r="K154" s="61">
        <v>-991</v>
      </c>
      <c r="L154" s="61" t="s">
        <v>592</v>
      </c>
      <c r="M154" s="62" t="s">
        <v>138</v>
      </c>
      <c r="N154" s="62"/>
      <c r="O154" s="63" t="s">
        <v>337</v>
      </c>
      <c r="P154" s="63" t="s">
        <v>437</v>
      </c>
    </row>
    <row r="155" spans="1:16" ht="12.75" customHeight="1" thickBot="1">
      <c r="A155" s="15" t="str">
        <f t="shared" si="24"/>
        <v> BRNO 32 </v>
      </c>
      <c r="B155" s="59" t="str">
        <f t="shared" si="25"/>
        <v>I</v>
      </c>
      <c r="C155" s="15">
        <f t="shared" si="26"/>
        <v>49933.3632</v>
      </c>
      <c r="D155" s="51" t="str">
        <f t="shared" si="27"/>
        <v>vis</v>
      </c>
      <c r="E155" s="60">
        <f>VLOOKUP(C155,'Active 1'!C$21:E$972,3,FALSE)</f>
        <v>2646.992728682193</v>
      </c>
      <c r="F155" s="59" t="s">
        <v>133</v>
      </c>
      <c r="G155" s="51" t="str">
        <f t="shared" si="28"/>
        <v>49933.3632</v>
      </c>
      <c r="H155" s="15">
        <f t="shared" si="29"/>
        <v>-912</v>
      </c>
      <c r="I155" s="61" t="s">
        <v>604</v>
      </c>
      <c r="J155" s="62" t="s">
        <v>605</v>
      </c>
      <c r="K155" s="61">
        <v>-912</v>
      </c>
      <c r="L155" s="61" t="s">
        <v>606</v>
      </c>
      <c r="M155" s="62" t="s">
        <v>138</v>
      </c>
      <c r="N155" s="62"/>
      <c r="O155" s="63" t="s">
        <v>585</v>
      </c>
      <c r="P155" s="63" t="s">
        <v>607</v>
      </c>
    </row>
    <row r="156" spans="1:16" ht="12.75" customHeight="1" thickBot="1">
      <c r="A156" s="15" t="str">
        <f t="shared" si="24"/>
        <v> AOEB 6 </v>
      </c>
      <c r="B156" s="59" t="str">
        <f t="shared" si="25"/>
        <v>I</v>
      </c>
      <c r="C156" s="15">
        <f t="shared" si="26"/>
        <v>49978.718000000001</v>
      </c>
      <c r="D156" s="51" t="str">
        <f t="shared" si="27"/>
        <v>vis</v>
      </c>
      <c r="E156" s="60">
        <f>VLOOKUP(C156,'Active 1'!C$21:E$972,3,FALSE)</f>
        <v>2657.9937682734976</v>
      </c>
      <c r="F156" s="59" t="s">
        <v>133</v>
      </c>
      <c r="G156" s="51" t="str">
        <f t="shared" si="28"/>
        <v>49978.718</v>
      </c>
      <c r="H156" s="15">
        <f t="shared" si="29"/>
        <v>-901</v>
      </c>
      <c r="I156" s="61" t="s">
        <v>608</v>
      </c>
      <c r="J156" s="62" t="s">
        <v>609</v>
      </c>
      <c r="K156" s="61">
        <v>-901</v>
      </c>
      <c r="L156" s="61" t="s">
        <v>610</v>
      </c>
      <c r="M156" s="62" t="s">
        <v>138</v>
      </c>
      <c r="N156" s="62"/>
      <c r="O156" s="63" t="s">
        <v>337</v>
      </c>
      <c r="P156" s="63" t="s">
        <v>437</v>
      </c>
    </row>
    <row r="157" spans="1:16" ht="12.75" customHeight="1" thickBot="1">
      <c r="A157" s="15" t="str">
        <f t="shared" si="24"/>
        <v> AOEB 6 </v>
      </c>
      <c r="B157" s="59" t="str">
        <f t="shared" si="25"/>
        <v>I</v>
      </c>
      <c r="C157" s="15">
        <f t="shared" si="26"/>
        <v>50007.563000000002</v>
      </c>
      <c r="D157" s="51" t="str">
        <f t="shared" si="27"/>
        <v>vis</v>
      </c>
      <c r="E157" s="60">
        <f>VLOOKUP(C157,'Active 1'!C$21:E$972,3,FALSE)</f>
        <v>2664.990271113576</v>
      </c>
      <c r="F157" s="59" t="s">
        <v>133</v>
      </c>
      <c r="G157" s="51" t="str">
        <f t="shared" si="28"/>
        <v>50007.563</v>
      </c>
      <c r="H157" s="15">
        <f t="shared" si="29"/>
        <v>-894</v>
      </c>
      <c r="I157" s="61" t="s">
        <v>611</v>
      </c>
      <c r="J157" s="62" t="s">
        <v>612</v>
      </c>
      <c r="K157" s="61">
        <v>-894</v>
      </c>
      <c r="L157" s="61" t="s">
        <v>613</v>
      </c>
      <c r="M157" s="62" t="s">
        <v>138</v>
      </c>
      <c r="N157" s="62"/>
      <c r="O157" s="63" t="s">
        <v>337</v>
      </c>
      <c r="P157" s="63" t="s">
        <v>437</v>
      </c>
    </row>
    <row r="158" spans="1:16" ht="12.75" customHeight="1" thickBot="1">
      <c r="A158" s="15" t="str">
        <f t="shared" si="24"/>
        <v> AOEB 6 </v>
      </c>
      <c r="B158" s="59" t="str">
        <f t="shared" si="25"/>
        <v>I</v>
      </c>
      <c r="C158" s="15">
        <f t="shared" si="26"/>
        <v>50007.572</v>
      </c>
      <c r="D158" s="51" t="str">
        <f t="shared" si="27"/>
        <v>vis</v>
      </c>
      <c r="E158" s="60">
        <f>VLOOKUP(C158,'Active 1'!C$21:E$972,3,FALSE)</f>
        <v>2664.9924541097816</v>
      </c>
      <c r="F158" s="59" t="s">
        <v>133</v>
      </c>
      <c r="G158" s="51" t="str">
        <f t="shared" si="28"/>
        <v>50007.572</v>
      </c>
      <c r="H158" s="15">
        <f t="shared" si="29"/>
        <v>-894</v>
      </c>
      <c r="I158" s="61" t="s">
        <v>614</v>
      </c>
      <c r="J158" s="62" t="s">
        <v>615</v>
      </c>
      <c r="K158" s="61">
        <v>-894</v>
      </c>
      <c r="L158" s="61" t="s">
        <v>616</v>
      </c>
      <c r="M158" s="62" t="s">
        <v>617</v>
      </c>
      <c r="N158" s="62" t="s">
        <v>618</v>
      </c>
      <c r="O158" s="63" t="s">
        <v>505</v>
      </c>
      <c r="P158" s="63" t="s">
        <v>437</v>
      </c>
    </row>
    <row r="159" spans="1:16" ht="12.75" customHeight="1" thickBot="1">
      <c r="A159" s="15" t="str">
        <f t="shared" si="24"/>
        <v> AOEB 6 </v>
      </c>
      <c r="B159" s="59" t="str">
        <f t="shared" si="25"/>
        <v>I</v>
      </c>
      <c r="C159" s="15">
        <f t="shared" si="26"/>
        <v>50349.75</v>
      </c>
      <c r="D159" s="51" t="str">
        <f t="shared" si="27"/>
        <v>vis</v>
      </c>
      <c r="E159" s="60">
        <f>VLOOKUP(C159,'Active 1'!C$21:E$972,3,FALSE)</f>
        <v>2747.9894847498313</v>
      </c>
      <c r="F159" s="59" t="s">
        <v>133</v>
      </c>
      <c r="G159" s="51" t="str">
        <f t="shared" si="28"/>
        <v>50349.750</v>
      </c>
      <c r="H159" s="15">
        <f t="shared" si="29"/>
        <v>-811</v>
      </c>
      <c r="I159" s="61" t="s">
        <v>619</v>
      </c>
      <c r="J159" s="62" t="s">
        <v>620</v>
      </c>
      <c r="K159" s="61">
        <v>-811</v>
      </c>
      <c r="L159" s="61" t="s">
        <v>621</v>
      </c>
      <c r="M159" s="62" t="s">
        <v>138</v>
      </c>
      <c r="N159" s="62"/>
      <c r="O159" s="63" t="s">
        <v>337</v>
      </c>
      <c r="P159" s="63" t="s">
        <v>437</v>
      </c>
    </row>
    <row r="160" spans="1:16" ht="12.75" customHeight="1" thickBot="1">
      <c r="A160" s="15" t="str">
        <f t="shared" si="24"/>
        <v> AOEB 6 </v>
      </c>
      <c r="B160" s="59" t="str">
        <f t="shared" si="25"/>
        <v>I</v>
      </c>
      <c r="C160" s="15">
        <f t="shared" si="26"/>
        <v>50720.811000000002</v>
      </c>
      <c r="D160" s="51" t="str">
        <f t="shared" si="27"/>
        <v>vis</v>
      </c>
      <c r="E160" s="60">
        <f>VLOOKUP(C160,'Active 1'!C$21:E$972,3,FALSE)</f>
        <v>2837.9922353250508</v>
      </c>
      <c r="F160" s="59" t="s">
        <v>133</v>
      </c>
      <c r="G160" s="51" t="str">
        <f t="shared" si="28"/>
        <v>50720.811</v>
      </c>
      <c r="H160" s="15">
        <f t="shared" si="29"/>
        <v>-721</v>
      </c>
      <c r="I160" s="61" t="s">
        <v>625</v>
      </c>
      <c r="J160" s="62" t="s">
        <v>626</v>
      </c>
      <c r="K160" s="61">
        <v>-721</v>
      </c>
      <c r="L160" s="61" t="s">
        <v>627</v>
      </c>
      <c r="M160" s="62" t="s">
        <v>138</v>
      </c>
      <c r="N160" s="62"/>
      <c r="O160" s="63" t="s">
        <v>628</v>
      </c>
      <c r="P160" s="63" t="s">
        <v>437</v>
      </c>
    </row>
    <row r="161" spans="1:16" ht="12.75" customHeight="1" thickBot="1">
      <c r="A161" s="15" t="str">
        <f t="shared" si="24"/>
        <v>VSB 42 </v>
      </c>
      <c r="B161" s="59" t="str">
        <f t="shared" si="25"/>
        <v>I</v>
      </c>
      <c r="C161" s="15">
        <f t="shared" si="26"/>
        <v>52910.01</v>
      </c>
      <c r="D161" s="51" t="str">
        <f t="shared" si="27"/>
        <v>vis</v>
      </c>
      <c r="E161" s="60">
        <f>VLOOKUP(C161,'Active 1'!C$21:E$972,3,FALSE)</f>
        <v>3368.9936921111857</v>
      </c>
      <c r="F161" s="59" t="s">
        <v>133</v>
      </c>
      <c r="G161" s="51" t="str">
        <f t="shared" si="28"/>
        <v>52910.010</v>
      </c>
      <c r="H161" s="15">
        <f t="shared" si="29"/>
        <v>-190</v>
      </c>
      <c r="I161" s="61" t="s">
        <v>638</v>
      </c>
      <c r="J161" s="62" t="s">
        <v>639</v>
      </c>
      <c r="K161" s="61">
        <v>-190</v>
      </c>
      <c r="L161" s="61" t="s">
        <v>640</v>
      </c>
      <c r="M161" s="62" t="s">
        <v>138</v>
      </c>
      <c r="N161" s="62"/>
      <c r="O161" s="63" t="s">
        <v>641</v>
      </c>
      <c r="P161" s="64" t="s">
        <v>642</v>
      </c>
    </row>
    <row r="162" spans="1:16" ht="12.75" customHeight="1" thickBot="1">
      <c r="A162" s="15" t="str">
        <f t="shared" si="24"/>
        <v> AOEB 12 </v>
      </c>
      <c r="B162" s="59" t="str">
        <f t="shared" si="25"/>
        <v>I</v>
      </c>
      <c r="C162" s="15">
        <f t="shared" si="26"/>
        <v>53693.342299999997</v>
      </c>
      <c r="D162" s="51" t="str">
        <f t="shared" si="27"/>
        <v>vis</v>
      </c>
      <c r="E162" s="60">
        <f>VLOOKUP(C162,'Active 1'!C$21:E$972,3,FALSE)</f>
        <v>3558.9949631000868</v>
      </c>
      <c r="F162" s="59" t="s">
        <v>133</v>
      </c>
      <c r="G162" s="51" t="str">
        <f t="shared" si="28"/>
        <v>53693.3423</v>
      </c>
      <c r="H162" s="15">
        <f t="shared" si="29"/>
        <v>0</v>
      </c>
      <c r="I162" s="61" t="s">
        <v>651</v>
      </c>
      <c r="J162" s="62" t="s">
        <v>652</v>
      </c>
      <c r="K162" s="61">
        <v>0</v>
      </c>
      <c r="L162" s="61" t="s">
        <v>653</v>
      </c>
      <c r="M162" s="62" t="s">
        <v>617</v>
      </c>
      <c r="N162" s="62" t="s">
        <v>618</v>
      </c>
      <c r="O162" s="63" t="s">
        <v>654</v>
      </c>
      <c r="P162" s="63" t="s">
        <v>655</v>
      </c>
    </row>
    <row r="163" spans="1:16" ht="12.75" customHeight="1" thickBot="1">
      <c r="A163" s="15" t="str">
        <f t="shared" si="24"/>
        <v> JAAVSO 39;102 </v>
      </c>
      <c r="B163" s="59" t="str">
        <f t="shared" si="25"/>
        <v>I</v>
      </c>
      <c r="C163" s="15">
        <f t="shared" si="26"/>
        <v>53693.351000000002</v>
      </c>
      <c r="D163" s="51" t="str">
        <f t="shared" si="27"/>
        <v>vis</v>
      </c>
      <c r="E163" s="60">
        <f>VLOOKUP(C163,'Active 1'!C$21:E$972,3,FALSE)</f>
        <v>3558.9970733297537</v>
      </c>
      <c r="F163" s="59" t="s">
        <v>133</v>
      </c>
      <c r="G163" s="51" t="str">
        <f t="shared" si="28"/>
        <v>53693.351</v>
      </c>
      <c r="H163" s="15">
        <f t="shared" si="29"/>
        <v>0</v>
      </c>
      <c r="I163" s="61" t="s">
        <v>656</v>
      </c>
      <c r="J163" s="62" t="s">
        <v>657</v>
      </c>
      <c r="K163" s="61">
        <v>0</v>
      </c>
      <c r="L163" s="61" t="s">
        <v>645</v>
      </c>
      <c r="M163" s="62" t="s">
        <v>617</v>
      </c>
      <c r="N163" s="62" t="s">
        <v>133</v>
      </c>
      <c r="O163" s="63" t="s">
        <v>654</v>
      </c>
      <c r="P163" s="63" t="s">
        <v>658</v>
      </c>
    </row>
    <row r="164" spans="1:16" ht="12.75" customHeight="1" thickBot="1">
      <c r="A164" s="15" t="str">
        <f t="shared" si="24"/>
        <v>VSB 45 </v>
      </c>
      <c r="B164" s="59" t="str">
        <f t="shared" si="25"/>
        <v>I</v>
      </c>
      <c r="C164" s="15">
        <f t="shared" si="26"/>
        <v>53746.927000000003</v>
      </c>
      <c r="D164" s="51" t="str">
        <f t="shared" si="27"/>
        <v>vis</v>
      </c>
      <c r="E164" s="60">
        <f>VLOOKUP(C164,'Active 1'!C$21:E$972,3,FALSE)</f>
        <v>3571.9922071886558</v>
      </c>
      <c r="F164" s="59" t="s">
        <v>133</v>
      </c>
      <c r="G164" s="51" t="str">
        <f t="shared" si="28"/>
        <v>53746.927</v>
      </c>
      <c r="H164" s="15">
        <f t="shared" si="29"/>
        <v>13</v>
      </c>
      <c r="I164" s="61" t="s">
        <v>665</v>
      </c>
      <c r="J164" s="62" t="s">
        <v>666</v>
      </c>
      <c r="K164" s="61">
        <v>13</v>
      </c>
      <c r="L164" s="61" t="s">
        <v>667</v>
      </c>
      <c r="M164" s="62" t="s">
        <v>138</v>
      </c>
      <c r="N164" s="62"/>
      <c r="O164" s="63" t="s">
        <v>668</v>
      </c>
      <c r="P164" s="64" t="s">
        <v>669</v>
      </c>
    </row>
    <row r="165" spans="1:16" ht="12.75" customHeight="1" thickBot="1">
      <c r="A165" s="15" t="str">
        <f t="shared" si="24"/>
        <v>VSB 51 </v>
      </c>
      <c r="B165" s="59" t="str">
        <f t="shared" si="25"/>
        <v>I</v>
      </c>
      <c r="C165" s="15">
        <f t="shared" si="26"/>
        <v>55527.960200000001</v>
      </c>
      <c r="D165" s="51" t="str">
        <f t="shared" si="27"/>
        <v>vis</v>
      </c>
      <c r="E165" s="60">
        <f>VLOOKUP(C165,'Active 1'!C$21:E$972,3,FALSE)</f>
        <v>4003.9909536637228</v>
      </c>
      <c r="F165" s="59" t="s">
        <v>133</v>
      </c>
      <c r="G165" s="51" t="str">
        <f t="shared" si="28"/>
        <v>55527.9602</v>
      </c>
      <c r="H165" s="15">
        <f t="shared" si="29"/>
        <v>445</v>
      </c>
      <c r="I165" s="61" t="s">
        <v>693</v>
      </c>
      <c r="J165" s="62" t="s">
        <v>694</v>
      </c>
      <c r="K165" s="61">
        <v>445</v>
      </c>
      <c r="L165" s="61" t="s">
        <v>695</v>
      </c>
      <c r="M165" s="62" t="s">
        <v>617</v>
      </c>
      <c r="N165" s="62" t="s">
        <v>696</v>
      </c>
      <c r="O165" s="63" t="s">
        <v>697</v>
      </c>
      <c r="P165" s="64" t="s">
        <v>698</v>
      </c>
    </row>
    <row r="166" spans="1:16" ht="12.75" customHeight="1" thickBot="1">
      <c r="A166" s="15" t="str">
        <f t="shared" si="24"/>
        <v>VSB 53 </v>
      </c>
      <c r="B166" s="59" t="str">
        <f t="shared" si="25"/>
        <v>I</v>
      </c>
      <c r="C166" s="15">
        <f t="shared" si="26"/>
        <v>55866.029499999997</v>
      </c>
      <c r="D166" s="51" t="str">
        <f t="shared" si="27"/>
        <v>vis</v>
      </c>
      <c r="E166" s="60">
        <f>VLOOKUP(C166,'Active 1'!C$21:E$972,3,FALSE)</f>
        <v>4085.9913980247275</v>
      </c>
      <c r="F166" s="59" t="s">
        <v>133</v>
      </c>
      <c r="G166" s="51" t="str">
        <f t="shared" si="28"/>
        <v>55866.0295</v>
      </c>
      <c r="H166" s="15">
        <f t="shared" si="29"/>
        <v>527</v>
      </c>
      <c r="I166" s="61" t="s">
        <v>699</v>
      </c>
      <c r="J166" s="62" t="s">
        <v>700</v>
      </c>
      <c r="K166" s="61">
        <v>527</v>
      </c>
      <c r="L166" s="61" t="s">
        <v>701</v>
      </c>
      <c r="M166" s="62" t="s">
        <v>617</v>
      </c>
      <c r="N166" s="62" t="s">
        <v>696</v>
      </c>
      <c r="O166" s="63" t="s">
        <v>697</v>
      </c>
      <c r="P166" s="64" t="s">
        <v>702</v>
      </c>
    </row>
    <row r="167" spans="1:16" ht="12.75" customHeight="1" thickBot="1">
      <c r="B167" s="59"/>
      <c r="E167" s="60"/>
      <c r="F167" s="59"/>
      <c r="I167" s="61"/>
      <c r="J167" s="62"/>
      <c r="K167" s="61"/>
      <c r="L167" s="61"/>
      <c r="M167" s="62"/>
      <c r="N167" s="62"/>
      <c r="O167" s="63"/>
      <c r="P167" s="63"/>
    </row>
    <row r="168" spans="1:16" ht="12.75" customHeight="1" thickBot="1">
      <c r="B168" s="59"/>
      <c r="E168" s="60"/>
      <c r="F168" s="59"/>
      <c r="I168" s="61"/>
      <c r="J168" s="62"/>
      <c r="K168" s="61"/>
      <c r="L168" s="61"/>
      <c r="M168" s="62"/>
      <c r="N168" s="62"/>
      <c r="O168" s="63"/>
      <c r="P168" s="63"/>
    </row>
    <row r="169" spans="1:16" ht="12.75" customHeight="1" thickBot="1">
      <c r="B169" s="59"/>
      <c r="E169" s="60"/>
      <c r="F169" s="59"/>
      <c r="I169" s="61"/>
      <c r="J169" s="62"/>
      <c r="K169" s="61"/>
      <c r="L169" s="61"/>
      <c r="M169" s="62"/>
      <c r="N169" s="62"/>
      <c r="O169" s="63"/>
      <c r="P169" s="63"/>
    </row>
    <row r="170" spans="1:16" ht="12.75" customHeight="1" thickBot="1">
      <c r="B170" s="59"/>
      <c r="E170" s="60"/>
      <c r="F170" s="59"/>
      <c r="I170" s="61"/>
      <c r="J170" s="62"/>
      <c r="K170" s="61"/>
      <c r="L170" s="61"/>
      <c r="M170" s="62"/>
      <c r="N170" s="62"/>
      <c r="O170" s="63"/>
      <c r="P170" s="63"/>
    </row>
    <row r="171" spans="1:16" ht="12.75" customHeight="1" thickBot="1">
      <c r="B171" s="59"/>
      <c r="E171" s="60"/>
      <c r="F171" s="59"/>
      <c r="I171" s="61"/>
      <c r="J171" s="62"/>
      <c r="K171" s="61"/>
      <c r="L171" s="61"/>
      <c r="M171" s="62"/>
      <c r="N171" s="62"/>
      <c r="O171" s="63"/>
      <c r="P171" s="64"/>
    </row>
    <row r="172" spans="1:16" ht="12.75" customHeight="1" thickBot="1">
      <c r="B172" s="59"/>
      <c r="E172" s="60"/>
      <c r="F172" s="59"/>
      <c r="I172" s="61"/>
      <c r="J172" s="62"/>
      <c r="K172" s="61"/>
      <c r="L172" s="61"/>
      <c r="M172" s="62"/>
      <c r="N172" s="62"/>
      <c r="O172" s="63"/>
      <c r="P172" s="63"/>
    </row>
    <row r="173" spans="1:16" ht="12.75" customHeight="1" thickBot="1">
      <c r="B173" s="59"/>
      <c r="E173" s="60"/>
      <c r="F173" s="59"/>
      <c r="I173" s="61"/>
      <c r="J173" s="62"/>
      <c r="K173" s="61"/>
      <c r="L173" s="61"/>
      <c r="M173" s="62"/>
      <c r="N173" s="62"/>
      <c r="O173" s="63"/>
      <c r="P173" s="64"/>
    </row>
    <row r="174" spans="1:16" ht="12.75" customHeight="1" thickBot="1">
      <c r="B174" s="59"/>
      <c r="E174" s="60"/>
      <c r="F174" s="59"/>
      <c r="I174" s="61"/>
      <c r="J174" s="62"/>
      <c r="K174" s="61"/>
      <c r="L174" s="61"/>
      <c r="M174" s="62"/>
      <c r="N174" s="62"/>
      <c r="O174" s="63"/>
      <c r="P174" s="63"/>
    </row>
    <row r="175" spans="1:16" ht="12.75" customHeight="1" thickBot="1">
      <c r="B175" s="59"/>
      <c r="E175" s="60"/>
      <c r="F175" s="59"/>
      <c r="I175" s="61"/>
      <c r="J175" s="62"/>
      <c r="K175" s="61"/>
      <c r="L175" s="61"/>
      <c r="M175" s="62"/>
      <c r="N175" s="62"/>
      <c r="O175" s="63"/>
      <c r="P175" s="64"/>
    </row>
    <row r="176" spans="1:16" ht="12.75" customHeight="1" thickBot="1">
      <c r="B176" s="59"/>
      <c r="E176" s="60"/>
      <c r="F176" s="59"/>
      <c r="I176" s="61"/>
      <c r="J176" s="62"/>
      <c r="K176" s="61"/>
      <c r="L176" s="61"/>
      <c r="M176" s="62"/>
      <c r="N176" s="62"/>
      <c r="O176" s="63"/>
      <c r="P176" s="64"/>
    </row>
    <row r="177" spans="2:16" ht="12.75" customHeight="1" thickBot="1">
      <c r="B177" s="59"/>
      <c r="E177" s="60"/>
      <c r="F177" s="59"/>
      <c r="I177" s="61"/>
      <c r="J177" s="62"/>
      <c r="K177" s="61"/>
      <c r="L177" s="61"/>
      <c r="M177" s="62"/>
      <c r="N177" s="62"/>
      <c r="O177" s="63"/>
      <c r="P177" s="64"/>
    </row>
    <row r="178" spans="2:16" ht="12.75" customHeight="1" thickBot="1">
      <c r="B178" s="59"/>
      <c r="E178" s="60"/>
      <c r="F178" s="59"/>
      <c r="I178" s="61"/>
      <c r="J178" s="62"/>
      <c r="K178" s="61"/>
      <c r="L178" s="61"/>
      <c r="M178" s="62"/>
      <c r="N178" s="62"/>
      <c r="O178" s="63"/>
      <c r="P178" s="64"/>
    </row>
    <row r="179" spans="2:16" ht="12.75" customHeight="1" thickBot="1">
      <c r="B179" s="59"/>
      <c r="E179" s="60"/>
      <c r="F179" s="59"/>
      <c r="I179" s="61"/>
      <c r="J179" s="62"/>
      <c r="K179" s="61"/>
      <c r="L179" s="61"/>
      <c r="M179" s="62"/>
      <c r="N179" s="62"/>
      <c r="O179" s="63"/>
      <c r="P179" s="64"/>
    </row>
    <row r="180" spans="2:16" ht="12.75" customHeight="1" thickBot="1">
      <c r="B180" s="59"/>
      <c r="E180" s="60"/>
      <c r="F180" s="59"/>
      <c r="I180" s="61"/>
      <c r="J180" s="62"/>
      <c r="K180" s="61"/>
      <c r="L180" s="61"/>
      <c r="M180" s="62"/>
      <c r="N180" s="62"/>
      <c r="O180" s="63"/>
      <c r="P180" s="64"/>
    </row>
    <row r="181" spans="2:16" ht="12.75" customHeight="1" thickBot="1">
      <c r="B181" s="59"/>
      <c r="E181" s="60"/>
      <c r="F181" s="59"/>
      <c r="I181" s="61"/>
      <c r="J181" s="62"/>
      <c r="K181" s="61"/>
      <c r="L181" s="61"/>
      <c r="M181" s="62"/>
      <c r="N181" s="62"/>
      <c r="O181" s="63"/>
      <c r="P181" s="63"/>
    </row>
    <row r="182" spans="2:16" ht="12.75" customHeight="1" thickBot="1">
      <c r="B182" s="59"/>
      <c r="E182" s="60"/>
      <c r="F182" s="59"/>
      <c r="I182" s="61"/>
      <c r="J182" s="62"/>
      <c r="K182" s="61"/>
      <c r="L182" s="61"/>
      <c r="M182" s="62"/>
      <c r="N182" s="62"/>
      <c r="O182" s="63"/>
      <c r="P182" s="64"/>
    </row>
    <row r="183" spans="2:16" ht="12.75" customHeight="1" thickBot="1">
      <c r="B183" s="59"/>
      <c r="E183" s="60"/>
      <c r="F183" s="59"/>
      <c r="I183" s="61"/>
      <c r="J183" s="62"/>
      <c r="K183" s="61"/>
      <c r="L183" s="61"/>
      <c r="M183" s="62"/>
      <c r="N183" s="62"/>
      <c r="O183" s="63"/>
      <c r="P183" s="63"/>
    </row>
    <row r="184" spans="2:16" ht="12.75" customHeight="1" thickBot="1">
      <c r="B184" s="59"/>
      <c r="E184" s="60"/>
      <c r="F184" s="59"/>
      <c r="I184" s="61"/>
      <c r="J184" s="62"/>
      <c r="K184" s="61"/>
      <c r="L184" s="61"/>
      <c r="M184" s="62"/>
      <c r="N184" s="62"/>
      <c r="O184" s="63"/>
      <c r="P184" s="63"/>
    </row>
    <row r="185" spans="2:16" ht="12.75" customHeight="1" thickBot="1">
      <c r="B185" s="59"/>
      <c r="E185" s="60"/>
      <c r="F185" s="59"/>
      <c r="I185" s="61"/>
      <c r="J185" s="62"/>
      <c r="K185" s="61"/>
      <c r="L185" s="61"/>
      <c r="M185" s="62"/>
      <c r="N185" s="62"/>
      <c r="O185" s="63"/>
      <c r="P185" s="63"/>
    </row>
    <row r="186" spans="2:16" ht="12.75" customHeight="1" thickBot="1">
      <c r="B186" s="59"/>
      <c r="E186" s="60"/>
      <c r="F186" s="59"/>
      <c r="I186" s="61"/>
      <c r="J186" s="62"/>
      <c r="K186" s="61"/>
      <c r="L186" s="61"/>
      <c r="M186" s="62"/>
      <c r="N186" s="62"/>
      <c r="O186" s="63"/>
      <c r="P186" s="63"/>
    </row>
    <row r="187" spans="2:16" ht="12.75" customHeight="1" thickBot="1">
      <c r="B187" s="59"/>
      <c r="E187" s="60"/>
      <c r="F187" s="59"/>
      <c r="I187" s="61"/>
      <c r="J187" s="62"/>
      <c r="K187" s="61"/>
      <c r="L187" s="61"/>
      <c r="M187" s="62"/>
      <c r="N187" s="62"/>
      <c r="O187" s="63"/>
      <c r="P187" s="64"/>
    </row>
    <row r="188" spans="2:16" ht="12.75" customHeight="1" thickBot="1">
      <c r="B188" s="59"/>
      <c r="E188" s="60"/>
      <c r="F188" s="59"/>
      <c r="I188" s="61"/>
      <c r="J188" s="62"/>
      <c r="K188" s="61"/>
      <c r="L188" s="61"/>
      <c r="M188" s="62"/>
      <c r="N188" s="62"/>
      <c r="O188" s="63"/>
      <c r="P188" s="64"/>
    </row>
    <row r="189" spans="2:16">
      <c r="B189" s="59"/>
      <c r="E189" s="60"/>
      <c r="F189" s="59"/>
    </row>
    <row r="190" spans="2:16">
      <c r="B190" s="59"/>
      <c r="E190" s="60"/>
      <c r="F190" s="59"/>
    </row>
    <row r="191" spans="2:16">
      <c r="B191" s="59"/>
      <c r="E191" s="60"/>
      <c r="F191" s="59"/>
    </row>
    <row r="192" spans="2:16">
      <c r="B192" s="59"/>
      <c r="E192" s="60"/>
      <c r="F192" s="59"/>
    </row>
    <row r="193" spans="2:6">
      <c r="B193" s="59"/>
      <c r="E193" s="60"/>
      <c r="F193" s="59"/>
    </row>
    <row r="194" spans="2:6">
      <c r="B194" s="59"/>
      <c r="E194" s="60"/>
      <c r="F194" s="59"/>
    </row>
    <row r="195" spans="2:6">
      <c r="B195" s="59"/>
      <c r="E195" s="60"/>
      <c r="F195" s="59"/>
    </row>
    <row r="196" spans="2:6">
      <c r="B196" s="59"/>
      <c r="E196" s="60"/>
      <c r="F196" s="59"/>
    </row>
    <row r="197" spans="2:6">
      <c r="B197" s="59"/>
      <c r="E197" s="60"/>
      <c r="F197" s="59"/>
    </row>
    <row r="198" spans="2:6">
      <c r="B198" s="59"/>
      <c r="E198" s="60"/>
      <c r="F198" s="59"/>
    </row>
    <row r="199" spans="2:6">
      <c r="B199" s="59"/>
      <c r="E199" s="60"/>
      <c r="F199" s="59"/>
    </row>
    <row r="200" spans="2:6">
      <c r="B200" s="59"/>
      <c r="E200" s="60"/>
      <c r="F200" s="59"/>
    </row>
    <row r="201" spans="2:6">
      <c r="B201" s="59"/>
      <c r="E201" s="60"/>
      <c r="F201" s="59"/>
    </row>
    <row r="202" spans="2:6">
      <c r="B202" s="59"/>
      <c r="E202" s="60"/>
      <c r="F202" s="59"/>
    </row>
    <row r="203" spans="2:6">
      <c r="B203" s="59"/>
      <c r="E203" s="60"/>
      <c r="F203" s="59"/>
    </row>
    <row r="204" spans="2:6">
      <c r="B204" s="59"/>
      <c r="E204" s="60"/>
      <c r="F204" s="59"/>
    </row>
    <row r="205" spans="2:6">
      <c r="B205" s="59"/>
      <c r="E205" s="60"/>
      <c r="F205" s="59"/>
    </row>
    <row r="206" spans="2:6">
      <c r="B206" s="59"/>
      <c r="E206" s="60"/>
      <c r="F206" s="59"/>
    </row>
    <row r="207" spans="2:6">
      <c r="B207" s="59"/>
      <c r="E207" s="60"/>
      <c r="F207" s="59"/>
    </row>
    <row r="208" spans="2:6">
      <c r="B208" s="59"/>
      <c r="E208" s="60"/>
      <c r="F208" s="59"/>
    </row>
    <row r="209" spans="2:6">
      <c r="B209" s="59"/>
      <c r="E209" s="60"/>
      <c r="F209" s="59"/>
    </row>
    <row r="210" spans="2:6">
      <c r="B210" s="59"/>
      <c r="E210" s="60"/>
      <c r="F210" s="59"/>
    </row>
    <row r="211" spans="2:6">
      <c r="B211" s="59"/>
      <c r="E211" s="60"/>
      <c r="F211" s="59"/>
    </row>
    <row r="212" spans="2:6">
      <c r="B212" s="59"/>
      <c r="E212" s="60"/>
      <c r="F212" s="59"/>
    </row>
    <row r="213" spans="2:6">
      <c r="B213" s="59"/>
      <c r="E213" s="60"/>
      <c r="F213" s="59"/>
    </row>
    <row r="214" spans="2:6">
      <c r="B214" s="59"/>
      <c r="E214" s="60"/>
      <c r="F214" s="59"/>
    </row>
    <row r="215" spans="2:6">
      <c r="B215" s="59"/>
      <c r="E215" s="60"/>
      <c r="F215" s="59"/>
    </row>
    <row r="216" spans="2:6">
      <c r="B216" s="59"/>
      <c r="E216" s="60"/>
      <c r="F216" s="59"/>
    </row>
    <row r="217" spans="2:6">
      <c r="B217" s="59"/>
      <c r="E217" s="60"/>
      <c r="F217" s="59"/>
    </row>
    <row r="218" spans="2:6">
      <c r="B218" s="59"/>
      <c r="E218" s="60"/>
      <c r="F218" s="59"/>
    </row>
    <row r="219" spans="2:6">
      <c r="B219" s="59"/>
      <c r="E219" s="60"/>
      <c r="F219" s="59"/>
    </row>
    <row r="220" spans="2:6">
      <c r="B220" s="59"/>
      <c r="E220" s="60"/>
      <c r="F220" s="59"/>
    </row>
    <row r="221" spans="2:6">
      <c r="B221" s="59"/>
      <c r="E221" s="60"/>
      <c r="F221" s="59"/>
    </row>
    <row r="222" spans="2:6">
      <c r="B222" s="59"/>
      <c r="E222" s="60"/>
      <c r="F222" s="59"/>
    </row>
    <row r="223" spans="2:6">
      <c r="B223" s="59"/>
      <c r="E223" s="60"/>
      <c r="F223" s="59"/>
    </row>
    <row r="224" spans="2:6">
      <c r="B224" s="59"/>
      <c r="E224" s="60"/>
      <c r="F224" s="59"/>
    </row>
    <row r="225" spans="2:6">
      <c r="B225" s="59"/>
      <c r="E225" s="60"/>
      <c r="F225" s="59"/>
    </row>
    <row r="226" spans="2:6">
      <c r="B226" s="59"/>
      <c r="E226" s="60"/>
      <c r="F226" s="59"/>
    </row>
    <row r="227" spans="2:6">
      <c r="B227" s="59"/>
      <c r="E227" s="60"/>
      <c r="F227" s="59"/>
    </row>
    <row r="228" spans="2:6">
      <c r="B228" s="59"/>
      <c r="E228" s="60"/>
      <c r="F228" s="59"/>
    </row>
    <row r="229" spans="2:6">
      <c r="B229" s="59"/>
      <c r="E229" s="60"/>
      <c r="F229" s="59"/>
    </row>
    <row r="230" spans="2:6">
      <c r="B230" s="59"/>
      <c r="E230" s="60"/>
      <c r="F230" s="59"/>
    </row>
    <row r="231" spans="2:6">
      <c r="B231" s="59"/>
      <c r="E231" s="60"/>
      <c r="F231" s="59"/>
    </row>
    <row r="232" spans="2:6">
      <c r="B232" s="59"/>
      <c r="E232" s="60"/>
      <c r="F232" s="59"/>
    </row>
    <row r="233" spans="2:6">
      <c r="B233" s="59"/>
      <c r="E233" s="60"/>
      <c r="F233" s="59"/>
    </row>
    <row r="234" spans="2:6">
      <c r="B234" s="59"/>
      <c r="E234" s="60"/>
      <c r="F234" s="59"/>
    </row>
    <row r="235" spans="2:6">
      <c r="B235" s="59"/>
      <c r="E235" s="60"/>
      <c r="F235" s="59"/>
    </row>
    <row r="236" spans="2:6">
      <c r="B236" s="59"/>
      <c r="E236" s="60"/>
      <c r="F236" s="59"/>
    </row>
    <row r="237" spans="2:6">
      <c r="B237" s="59"/>
      <c r="E237" s="60"/>
      <c r="F237" s="59"/>
    </row>
    <row r="238" spans="2:6">
      <c r="B238" s="59"/>
      <c r="E238" s="60"/>
      <c r="F238" s="59"/>
    </row>
    <row r="239" spans="2:6">
      <c r="B239" s="59"/>
      <c r="E239" s="60"/>
      <c r="F239" s="59"/>
    </row>
    <row r="240" spans="2:6">
      <c r="B240" s="59"/>
      <c r="E240" s="60"/>
      <c r="F240" s="59"/>
    </row>
    <row r="241" spans="2:6">
      <c r="B241" s="59"/>
      <c r="E241" s="60"/>
      <c r="F241" s="59"/>
    </row>
    <row r="242" spans="2:6">
      <c r="B242" s="59"/>
      <c r="E242" s="60"/>
      <c r="F242" s="59"/>
    </row>
    <row r="243" spans="2:6">
      <c r="B243" s="59"/>
      <c r="E243" s="60"/>
      <c r="F243" s="59"/>
    </row>
    <row r="244" spans="2:6">
      <c r="B244" s="59"/>
      <c r="E244" s="60"/>
      <c r="F244" s="59"/>
    </row>
    <row r="245" spans="2:6">
      <c r="B245" s="59"/>
      <c r="E245" s="60"/>
      <c r="F245" s="59"/>
    </row>
    <row r="246" spans="2:6">
      <c r="B246" s="59"/>
      <c r="E246" s="60"/>
      <c r="F246" s="59"/>
    </row>
    <row r="247" spans="2:6">
      <c r="B247" s="59"/>
      <c r="E247" s="60"/>
      <c r="F247" s="59"/>
    </row>
    <row r="248" spans="2:6">
      <c r="B248" s="59"/>
      <c r="E248" s="60"/>
      <c r="F248" s="59"/>
    </row>
    <row r="249" spans="2:6">
      <c r="B249" s="59"/>
      <c r="E249" s="60"/>
      <c r="F249" s="59"/>
    </row>
    <row r="250" spans="2:6">
      <c r="B250" s="59"/>
      <c r="E250" s="60"/>
      <c r="F250" s="59"/>
    </row>
    <row r="251" spans="2:6">
      <c r="B251" s="59"/>
      <c r="E251" s="60"/>
      <c r="F251" s="59"/>
    </row>
    <row r="252" spans="2:6">
      <c r="B252" s="59"/>
      <c r="E252" s="60"/>
      <c r="F252" s="59"/>
    </row>
    <row r="253" spans="2:6">
      <c r="B253" s="59"/>
      <c r="E253" s="60"/>
      <c r="F253" s="59"/>
    </row>
    <row r="254" spans="2:6">
      <c r="B254" s="59"/>
      <c r="E254" s="60"/>
      <c r="F254" s="59"/>
    </row>
    <row r="255" spans="2:6">
      <c r="B255" s="59"/>
      <c r="E255" s="60"/>
      <c r="F255" s="59"/>
    </row>
    <row r="256" spans="2:6">
      <c r="B256" s="59"/>
      <c r="E256" s="60"/>
      <c r="F256" s="59"/>
    </row>
    <row r="257" spans="2:6">
      <c r="B257" s="59"/>
      <c r="E257" s="60"/>
      <c r="F257" s="59"/>
    </row>
    <row r="258" spans="2:6">
      <c r="B258" s="59"/>
      <c r="E258" s="60"/>
      <c r="F258" s="59"/>
    </row>
    <row r="259" spans="2:6">
      <c r="B259" s="59"/>
      <c r="E259" s="60"/>
      <c r="F259" s="59"/>
    </row>
    <row r="260" spans="2:6">
      <c r="B260" s="59"/>
      <c r="E260" s="60"/>
      <c r="F260" s="59"/>
    </row>
    <row r="261" spans="2:6">
      <c r="B261" s="59"/>
      <c r="E261" s="60"/>
      <c r="F261" s="59"/>
    </row>
    <row r="262" spans="2:6">
      <c r="B262" s="59"/>
      <c r="E262" s="60"/>
      <c r="F262" s="59"/>
    </row>
    <row r="263" spans="2:6">
      <c r="B263" s="59"/>
      <c r="E263" s="60"/>
      <c r="F263" s="59"/>
    </row>
    <row r="264" spans="2:6">
      <c r="B264" s="59"/>
      <c r="E264" s="60"/>
      <c r="F264" s="59"/>
    </row>
    <row r="265" spans="2:6">
      <c r="B265" s="59"/>
      <c r="E265" s="60"/>
      <c r="F265" s="59"/>
    </row>
    <row r="266" spans="2:6">
      <c r="B266" s="59"/>
      <c r="E266" s="60"/>
      <c r="F266" s="59"/>
    </row>
    <row r="267" spans="2:6">
      <c r="B267" s="59"/>
      <c r="E267" s="60"/>
      <c r="F267" s="59"/>
    </row>
    <row r="268" spans="2:6">
      <c r="B268" s="59"/>
      <c r="E268" s="60"/>
      <c r="F268" s="59"/>
    </row>
    <row r="269" spans="2:6">
      <c r="B269" s="59"/>
      <c r="E269" s="60"/>
      <c r="F269" s="59"/>
    </row>
    <row r="270" spans="2:6">
      <c r="B270" s="59"/>
      <c r="E270" s="60"/>
      <c r="F270" s="59"/>
    </row>
    <row r="271" spans="2:6">
      <c r="B271" s="59"/>
      <c r="E271" s="60"/>
      <c r="F271" s="59"/>
    </row>
    <row r="272" spans="2:6">
      <c r="B272" s="59"/>
      <c r="E272" s="60"/>
      <c r="F272" s="59"/>
    </row>
    <row r="273" spans="2:6">
      <c r="B273" s="59"/>
      <c r="E273" s="60"/>
      <c r="F273" s="59"/>
    </row>
    <row r="274" spans="2:6">
      <c r="B274" s="59"/>
      <c r="E274" s="60"/>
      <c r="F274" s="59"/>
    </row>
    <row r="275" spans="2:6">
      <c r="B275" s="59"/>
      <c r="E275" s="60"/>
      <c r="F275" s="59"/>
    </row>
    <row r="276" spans="2:6">
      <c r="B276" s="59"/>
      <c r="E276" s="60"/>
      <c r="F276" s="59"/>
    </row>
    <row r="277" spans="2:6">
      <c r="B277" s="59"/>
      <c r="E277" s="60"/>
      <c r="F277" s="59"/>
    </row>
    <row r="278" spans="2:6">
      <c r="B278" s="59"/>
      <c r="E278" s="60"/>
      <c r="F278" s="59"/>
    </row>
    <row r="279" spans="2:6">
      <c r="B279" s="59"/>
      <c r="E279" s="60"/>
      <c r="F279" s="59"/>
    </row>
    <row r="280" spans="2:6">
      <c r="B280" s="59"/>
      <c r="E280" s="60"/>
      <c r="F280" s="59"/>
    </row>
    <row r="281" spans="2:6">
      <c r="B281" s="59"/>
      <c r="E281" s="60"/>
      <c r="F281" s="59"/>
    </row>
    <row r="282" spans="2:6">
      <c r="B282" s="59"/>
      <c r="E282" s="60"/>
      <c r="F282" s="59"/>
    </row>
    <row r="283" spans="2:6">
      <c r="B283" s="59"/>
      <c r="E283" s="60"/>
      <c r="F283" s="59"/>
    </row>
    <row r="284" spans="2:6">
      <c r="B284" s="59"/>
      <c r="E284" s="60"/>
      <c r="F284" s="59"/>
    </row>
    <row r="285" spans="2:6">
      <c r="B285" s="59"/>
      <c r="E285" s="60"/>
      <c r="F285" s="59"/>
    </row>
    <row r="286" spans="2:6">
      <c r="B286" s="59"/>
      <c r="E286" s="60"/>
      <c r="F286" s="59"/>
    </row>
    <row r="287" spans="2:6">
      <c r="B287" s="59"/>
      <c r="E287" s="60"/>
      <c r="F287" s="59"/>
    </row>
    <row r="288" spans="2:6">
      <c r="B288" s="59"/>
      <c r="E288" s="60"/>
      <c r="F288" s="59"/>
    </row>
    <row r="289" spans="2:6">
      <c r="B289" s="59"/>
      <c r="E289" s="60"/>
      <c r="F289" s="59"/>
    </row>
    <row r="290" spans="2:6">
      <c r="B290" s="59"/>
      <c r="E290" s="60"/>
      <c r="F290" s="59"/>
    </row>
    <row r="291" spans="2:6">
      <c r="B291" s="59"/>
      <c r="E291" s="60"/>
      <c r="F291" s="59"/>
    </row>
    <row r="292" spans="2:6">
      <c r="B292" s="59"/>
      <c r="E292" s="60"/>
      <c r="F292" s="59"/>
    </row>
    <row r="293" spans="2:6">
      <c r="B293" s="59"/>
      <c r="E293" s="60"/>
      <c r="F293" s="59"/>
    </row>
    <row r="294" spans="2:6">
      <c r="B294" s="59"/>
      <c r="E294" s="60"/>
      <c r="F294" s="59"/>
    </row>
    <row r="295" spans="2:6">
      <c r="B295" s="59"/>
      <c r="E295" s="60"/>
      <c r="F295" s="59"/>
    </row>
    <row r="296" spans="2:6">
      <c r="B296" s="59"/>
      <c r="E296" s="60"/>
      <c r="F296" s="59"/>
    </row>
    <row r="297" spans="2:6">
      <c r="B297" s="59"/>
      <c r="E297" s="60"/>
      <c r="F297" s="59"/>
    </row>
    <row r="298" spans="2:6">
      <c r="B298" s="59"/>
      <c r="E298" s="60"/>
      <c r="F298" s="59"/>
    </row>
    <row r="299" spans="2:6">
      <c r="B299" s="59"/>
      <c r="E299" s="60"/>
      <c r="F299" s="59"/>
    </row>
    <row r="300" spans="2:6">
      <c r="B300" s="59"/>
      <c r="E300" s="60"/>
      <c r="F300" s="59"/>
    </row>
    <row r="301" spans="2:6">
      <c r="B301" s="59"/>
      <c r="E301" s="60"/>
      <c r="F301" s="59"/>
    </row>
    <row r="302" spans="2:6">
      <c r="B302" s="59"/>
      <c r="E302" s="60"/>
      <c r="F302" s="59"/>
    </row>
    <row r="303" spans="2:6">
      <c r="B303" s="59"/>
      <c r="E303" s="60"/>
      <c r="F303" s="59"/>
    </row>
    <row r="304" spans="2:6">
      <c r="B304" s="59"/>
      <c r="E304" s="60"/>
      <c r="F304" s="59"/>
    </row>
    <row r="305" spans="2:6">
      <c r="B305" s="59"/>
      <c r="E305" s="60"/>
      <c r="F305" s="59"/>
    </row>
    <row r="306" spans="2:6">
      <c r="B306" s="59"/>
      <c r="E306" s="60"/>
      <c r="F306" s="59"/>
    </row>
    <row r="307" spans="2:6">
      <c r="B307" s="59"/>
      <c r="E307" s="60"/>
      <c r="F307" s="59"/>
    </row>
    <row r="308" spans="2:6">
      <c r="B308" s="59"/>
      <c r="E308" s="60"/>
      <c r="F308" s="59"/>
    </row>
    <row r="309" spans="2:6">
      <c r="B309" s="59"/>
      <c r="E309" s="60"/>
      <c r="F309" s="59"/>
    </row>
    <row r="310" spans="2:6">
      <c r="B310" s="59"/>
      <c r="E310" s="60"/>
      <c r="F310" s="59"/>
    </row>
    <row r="311" spans="2:6">
      <c r="B311" s="59"/>
      <c r="E311" s="60"/>
      <c r="F311" s="59"/>
    </row>
    <row r="312" spans="2:6">
      <c r="B312" s="59"/>
      <c r="E312" s="60"/>
      <c r="F312" s="59"/>
    </row>
    <row r="313" spans="2:6">
      <c r="B313" s="59"/>
      <c r="E313" s="60"/>
      <c r="F313" s="59"/>
    </row>
    <row r="314" spans="2:6">
      <c r="B314" s="59"/>
      <c r="E314" s="60"/>
      <c r="F314" s="59"/>
    </row>
    <row r="315" spans="2:6">
      <c r="B315" s="59"/>
      <c r="E315" s="60"/>
      <c r="F315" s="59"/>
    </row>
    <row r="316" spans="2:6">
      <c r="B316" s="59"/>
      <c r="E316" s="60"/>
      <c r="F316" s="59"/>
    </row>
    <row r="317" spans="2:6">
      <c r="B317" s="59"/>
      <c r="E317" s="60"/>
      <c r="F317" s="59"/>
    </row>
    <row r="318" spans="2:6">
      <c r="B318" s="59"/>
      <c r="E318" s="60"/>
      <c r="F318" s="59"/>
    </row>
    <row r="319" spans="2:6">
      <c r="B319" s="59"/>
      <c r="E319" s="60"/>
      <c r="F319" s="59"/>
    </row>
    <row r="320" spans="2:6">
      <c r="B320" s="59"/>
      <c r="E320" s="60"/>
      <c r="F320" s="59"/>
    </row>
    <row r="321" spans="2:6">
      <c r="B321" s="59"/>
      <c r="E321" s="60"/>
      <c r="F321" s="59"/>
    </row>
    <row r="322" spans="2:6">
      <c r="B322" s="59"/>
      <c r="E322" s="60"/>
      <c r="F322" s="59"/>
    </row>
    <row r="323" spans="2:6">
      <c r="B323" s="59"/>
      <c r="E323" s="60"/>
      <c r="F323" s="59"/>
    </row>
    <row r="324" spans="2:6">
      <c r="B324" s="59"/>
      <c r="E324" s="60"/>
      <c r="F324" s="59"/>
    </row>
    <row r="325" spans="2:6">
      <c r="B325" s="59"/>
      <c r="E325" s="60"/>
      <c r="F325" s="59"/>
    </row>
    <row r="326" spans="2:6">
      <c r="B326" s="59"/>
      <c r="E326" s="60"/>
      <c r="F326" s="59"/>
    </row>
    <row r="327" spans="2:6">
      <c r="B327" s="59"/>
      <c r="E327" s="60"/>
      <c r="F327" s="59"/>
    </row>
    <row r="328" spans="2:6">
      <c r="B328" s="59"/>
      <c r="E328" s="60"/>
      <c r="F328" s="59"/>
    </row>
    <row r="329" spans="2:6">
      <c r="B329" s="59"/>
      <c r="E329" s="60"/>
      <c r="F329" s="59"/>
    </row>
    <row r="330" spans="2:6">
      <c r="B330" s="59"/>
      <c r="E330" s="60"/>
      <c r="F330" s="59"/>
    </row>
    <row r="331" spans="2:6">
      <c r="B331" s="59"/>
      <c r="E331" s="60"/>
      <c r="F331" s="59"/>
    </row>
    <row r="332" spans="2:6">
      <c r="B332" s="59"/>
      <c r="E332" s="60"/>
      <c r="F332" s="59"/>
    </row>
    <row r="333" spans="2:6">
      <c r="B333" s="59"/>
      <c r="E333" s="60"/>
      <c r="F333" s="59"/>
    </row>
    <row r="334" spans="2:6">
      <c r="B334" s="59"/>
      <c r="E334" s="60"/>
      <c r="F334" s="59"/>
    </row>
    <row r="335" spans="2:6">
      <c r="B335" s="59"/>
      <c r="E335" s="60"/>
      <c r="F335" s="59"/>
    </row>
    <row r="336" spans="2:6">
      <c r="B336" s="59"/>
      <c r="E336" s="60"/>
      <c r="F336" s="59"/>
    </row>
    <row r="337" spans="2:6">
      <c r="B337" s="59"/>
      <c r="E337" s="60"/>
      <c r="F337" s="59"/>
    </row>
    <row r="338" spans="2:6">
      <c r="B338" s="59"/>
      <c r="E338" s="60"/>
      <c r="F338" s="59"/>
    </row>
    <row r="339" spans="2:6">
      <c r="B339" s="59"/>
      <c r="E339" s="60"/>
      <c r="F339" s="59"/>
    </row>
    <row r="340" spans="2:6">
      <c r="B340" s="59"/>
      <c r="E340" s="60"/>
      <c r="F340" s="59"/>
    </row>
    <row r="341" spans="2:6">
      <c r="B341" s="59"/>
      <c r="E341" s="60"/>
      <c r="F341" s="59"/>
    </row>
    <row r="342" spans="2:6">
      <c r="B342" s="59"/>
      <c r="E342" s="60"/>
      <c r="F342" s="59"/>
    </row>
    <row r="343" spans="2:6">
      <c r="B343" s="59"/>
      <c r="E343" s="60"/>
      <c r="F343" s="59"/>
    </row>
    <row r="344" spans="2:6">
      <c r="B344" s="59"/>
      <c r="E344" s="60"/>
      <c r="F344" s="59"/>
    </row>
    <row r="345" spans="2:6">
      <c r="B345" s="59"/>
      <c r="E345" s="60"/>
      <c r="F345" s="59"/>
    </row>
    <row r="346" spans="2:6">
      <c r="B346" s="59"/>
      <c r="E346" s="60"/>
      <c r="F346" s="59"/>
    </row>
    <row r="347" spans="2:6">
      <c r="B347" s="59"/>
      <c r="E347" s="60"/>
      <c r="F347" s="59"/>
    </row>
    <row r="348" spans="2:6">
      <c r="B348" s="59"/>
      <c r="E348" s="60"/>
      <c r="F348" s="59"/>
    </row>
    <row r="349" spans="2:6">
      <c r="B349" s="59"/>
      <c r="E349" s="60"/>
      <c r="F349" s="59"/>
    </row>
    <row r="350" spans="2:6">
      <c r="B350" s="59"/>
      <c r="E350" s="60"/>
      <c r="F350" s="59"/>
    </row>
    <row r="351" spans="2:6">
      <c r="B351" s="59"/>
      <c r="E351" s="60"/>
      <c r="F351" s="59"/>
    </row>
    <row r="352" spans="2:6">
      <c r="B352" s="59"/>
      <c r="F352" s="59"/>
    </row>
    <row r="353" spans="2:6">
      <c r="B353" s="59"/>
      <c r="F353" s="59"/>
    </row>
    <row r="354" spans="2:6">
      <c r="B354" s="59"/>
      <c r="F354" s="59"/>
    </row>
    <row r="355" spans="2:6">
      <c r="B355" s="59"/>
      <c r="F355" s="59"/>
    </row>
    <row r="356" spans="2:6">
      <c r="B356" s="59"/>
      <c r="F356" s="59"/>
    </row>
    <row r="357" spans="2:6">
      <c r="B357" s="59"/>
      <c r="F357" s="59"/>
    </row>
    <row r="358" spans="2:6">
      <c r="B358" s="59"/>
      <c r="F358" s="59"/>
    </row>
    <row r="359" spans="2:6">
      <c r="B359" s="59"/>
      <c r="F359" s="59"/>
    </row>
    <row r="360" spans="2:6">
      <c r="B360" s="59"/>
      <c r="F360" s="59"/>
    </row>
    <row r="361" spans="2:6">
      <c r="B361" s="59"/>
      <c r="F361" s="59"/>
    </row>
    <row r="362" spans="2:6">
      <c r="B362" s="59"/>
      <c r="F362" s="59"/>
    </row>
    <row r="363" spans="2:6">
      <c r="B363" s="59"/>
      <c r="F363" s="59"/>
    </row>
    <row r="364" spans="2:6">
      <c r="B364" s="59"/>
      <c r="F364" s="59"/>
    </row>
    <row r="365" spans="2:6">
      <c r="B365" s="59"/>
      <c r="F365" s="59"/>
    </row>
    <row r="366" spans="2:6">
      <c r="B366" s="59"/>
      <c r="F366" s="59"/>
    </row>
    <row r="367" spans="2:6">
      <c r="B367" s="59"/>
      <c r="F367" s="59"/>
    </row>
    <row r="368" spans="2:6">
      <c r="B368" s="59"/>
      <c r="F368" s="59"/>
    </row>
    <row r="369" spans="2:6">
      <c r="B369" s="59"/>
      <c r="F369" s="59"/>
    </row>
    <row r="370" spans="2:6">
      <c r="B370" s="59"/>
      <c r="F370" s="59"/>
    </row>
    <row r="371" spans="2:6">
      <c r="B371" s="59"/>
      <c r="F371" s="59"/>
    </row>
    <row r="372" spans="2:6">
      <c r="B372" s="59"/>
      <c r="F372" s="59"/>
    </row>
    <row r="373" spans="2:6">
      <c r="B373" s="59"/>
      <c r="F373" s="59"/>
    </row>
    <row r="374" spans="2:6">
      <c r="B374" s="59"/>
      <c r="F374" s="59"/>
    </row>
    <row r="375" spans="2:6">
      <c r="B375" s="59"/>
      <c r="F375" s="59"/>
    </row>
    <row r="376" spans="2:6">
      <c r="B376" s="59"/>
      <c r="F376" s="59"/>
    </row>
    <row r="377" spans="2:6">
      <c r="B377" s="59"/>
      <c r="F377" s="59"/>
    </row>
    <row r="378" spans="2:6">
      <c r="B378" s="59"/>
      <c r="F378" s="59"/>
    </row>
    <row r="379" spans="2:6">
      <c r="B379" s="59"/>
      <c r="F379" s="59"/>
    </row>
    <row r="380" spans="2:6">
      <c r="B380" s="59"/>
      <c r="F380" s="59"/>
    </row>
    <row r="381" spans="2:6">
      <c r="B381" s="59"/>
      <c r="F381" s="59"/>
    </row>
    <row r="382" spans="2:6">
      <c r="B382" s="59"/>
      <c r="F382" s="59"/>
    </row>
    <row r="383" spans="2:6">
      <c r="B383" s="59"/>
      <c r="F383" s="59"/>
    </row>
    <row r="384" spans="2:6">
      <c r="B384" s="59"/>
      <c r="F384" s="59"/>
    </row>
    <row r="385" spans="2:6">
      <c r="B385" s="59"/>
      <c r="F385" s="59"/>
    </row>
    <row r="386" spans="2:6">
      <c r="B386" s="59"/>
      <c r="F386" s="59"/>
    </row>
    <row r="387" spans="2:6">
      <c r="B387" s="59"/>
      <c r="F387" s="59"/>
    </row>
    <row r="388" spans="2:6">
      <c r="B388" s="59"/>
      <c r="F388" s="59"/>
    </row>
    <row r="389" spans="2:6">
      <c r="B389" s="59"/>
      <c r="F389" s="59"/>
    </row>
    <row r="390" spans="2:6">
      <c r="B390" s="59"/>
      <c r="F390" s="59"/>
    </row>
    <row r="391" spans="2:6">
      <c r="B391" s="59"/>
      <c r="F391" s="59"/>
    </row>
    <row r="392" spans="2:6">
      <c r="B392" s="59"/>
      <c r="F392" s="59"/>
    </row>
    <row r="393" spans="2:6">
      <c r="B393" s="59"/>
      <c r="F393" s="59"/>
    </row>
    <row r="394" spans="2:6">
      <c r="B394" s="59"/>
      <c r="F394" s="59"/>
    </row>
    <row r="395" spans="2:6">
      <c r="B395" s="59"/>
      <c r="F395" s="59"/>
    </row>
    <row r="396" spans="2:6">
      <c r="B396" s="59"/>
      <c r="F396" s="59"/>
    </row>
    <row r="397" spans="2:6">
      <c r="B397" s="59"/>
      <c r="F397" s="59"/>
    </row>
    <row r="398" spans="2:6">
      <c r="B398" s="59"/>
      <c r="F398" s="59"/>
    </row>
    <row r="399" spans="2:6">
      <c r="B399" s="59"/>
      <c r="F399" s="59"/>
    </row>
    <row r="400" spans="2:6">
      <c r="B400" s="59"/>
      <c r="F400" s="59"/>
    </row>
    <row r="401" spans="2:6">
      <c r="B401" s="59"/>
      <c r="F401" s="59"/>
    </row>
    <row r="402" spans="2:6">
      <c r="B402" s="59"/>
      <c r="F402" s="59"/>
    </row>
    <row r="403" spans="2:6">
      <c r="B403" s="59"/>
      <c r="F403" s="59"/>
    </row>
    <row r="404" spans="2:6">
      <c r="B404" s="59"/>
      <c r="F404" s="59"/>
    </row>
    <row r="405" spans="2:6">
      <c r="B405" s="59"/>
      <c r="F405" s="59"/>
    </row>
    <row r="406" spans="2:6">
      <c r="B406" s="59"/>
      <c r="F406" s="59"/>
    </row>
    <row r="407" spans="2:6">
      <c r="B407" s="59"/>
      <c r="F407" s="59"/>
    </row>
    <row r="408" spans="2:6">
      <c r="B408" s="59"/>
      <c r="F408" s="59"/>
    </row>
    <row r="409" spans="2:6">
      <c r="B409" s="59"/>
      <c r="F409" s="59"/>
    </row>
    <row r="410" spans="2:6">
      <c r="B410" s="59"/>
      <c r="F410" s="59"/>
    </row>
    <row r="411" spans="2:6">
      <c r="B411" s="59"/>
      <c r="F411" s="59"/>
    </row>
    <row r="412" spans="2:6">
      <c r="B412" s="59"/>
      <c r="F412" s="59"/>
    </row>
    <row r="413" spans="2:6">
      <c r="B413" s="59"/>
      <c r="F413" s="59"/>
    </row>
    <row r="414" spans="2:6">
      <c r="B414" s="59"/>
      <c r="F414" s="59"/>
    </row>
    <row r="415" spans="2:6">
      <c r="B415" s="59"/>
      <c r="F415" s="59"/>
    </row>
    <row r="416" spans="2:6">
      <c r="B416" s="59"/>
      <c r="F416" s="59"/>
    </row>
    <row r="417" spans="2:6">
      <c r="B417" s="59"/>
      <c r="F417" s="59"/>
    </row>
    <row r="418" spans="2:6">
      <c r="B418" s="59"/>
      <c r="F418" s="59"/>
    </row>
    <row r="419" spans="2:6">
      <c r="B419" s="59"/>
      <c r="F419" s="59"/>
    </row>
    <row r="420" spans="2:6">
      <c r="B420" s="59"/>
      <c r="F420" s="59"/>
    </row>
    <row r="421" spans="2:6">
      <c r="B421" s="59"/>
      <c r="F421" s="59"/>
    </row>
    <row r="422" spans="2:6">
      <c r="B422" s="59"/>
      <c r="F422" s="59"/>
    </row>
    <row r="423" spans="2:6">
      <c r="B423" s="59"/>
      <c r="F423" s="59"/>
    </row>
    <row r="424" spans="2:6">
      <c r="B424" s="59"/>
      <c r="F424" s="59"/>
    </row>
    <row r="425" spans="2:6">
      <c r="B425" s="59"/>
      <c r="F425" s="59"/>
    </row>
    <row r="426" spans="2:6">
      <c r="B426" s="59"/>
      <c r="F426" s="59"/>
    </row>
    <row r="427" spans="2:6">
      <c r="B427" s="59"/>
      <c r="F427" s="59"/>
    </row>
    <row r="428" spans="2:6">
      <c r="B428" s="59"/>
      <c r="F428" s="59"/>
    </row>
    <row r="429" spans="2:6">
      <c r="B429" s="59"/>
      <c r="F429" s="59"/>
    </row>
    <row r="430" spans="2:6">
      <c r="B430" s="59"/>
      <c r="F430" s="59"/>
    </row>
    <row r="431" spans="2:6">
      <c r="B431" s="59"/>
      <c r="F431" s="59"/>
    </row>
    <row r="432" spans="2:6">
      <c r="B432" s="59"/>
      <c r="F432" s="59"/>
    </row>
    <row r="433" spans="2:6">
      <c r="B433" s="59"/>
      <c r="F433" s="59"/>
    </row>
    <row r="434" spans="2:6">
      <c r="B434" s="59"/>
      <c r="F434" s="59"/>
    </row>
    <row r="435" spans="2:6">
      <c r="B435" s="59"/>
      <c r="F435" s="59"/>
    </row>
    <row r="436" spans="2:6">
      <c r="B436" s="59"/>
      <c r="F436" s="59"/>
    </row>
    <row r="437" spans="2:6">
      <c r="B437" s="59"/>
      <c r="F437" s="59"/>
    </row>
    <row r="438" spans="2:6">
      <c r="B438" s="59"/>
      <c r="F438" s="59"/>
    </row>
    <row r="439" spans="2:6">
      <c r="B439" s="59"/>
      <c r="F439" s="59"/>
    </row>
    <row r="440" spans="2:6">
      <c r="B440" s="59"/>
      <c r="F440" s="59"/>
    </row>
    <row r="441" spans="2:6">
      <c r="B441" s="59"/>
      <c r="F441" s="59"/>
    </row>
    <row r="442" spans="2:6">
      <c r="B442" s="59"/>
      <c r="F442" s="59"/>
    </row>
    <row r="443" spans="2:6">
      <c r="B443" s="59"/>
      <c r="F443" s="59"/>
    </row>
    <row r="444" spans="2:6">
      <c r="B444" s="59"/>
      <c r="F444" s="59"/>
    </row>
    <row r="445" spans="2:6">
      <c r="B445" s="59"/>
      <c r="F445" s="59"/>
    </row>
    <row r="446" spans="2:6">
      <c r="B446" s="59"/>
      <c r="F446" s="59"/>
    </row>
    <row r="447" spans="2:6">
      <c r="B447" s="59"/>
      <c r="F447" s="59"/>
    </row>
    <row r="448" spans="2:6">
      <c r="B448" s="59"/>
      <c r="F448" s="59"/>
    </row>
    <row r="449" spans="2:6">
      <c r="B449" s="59"/>
      <c r="F449" s="59"/>
    </row>
    <row r="450" spans="2:6">
      <c r="B450" s="59"/>
      <c r="F450" s="59"/>
    </row>
    <row r="451" spans="2:6">
      <c r="B451" s="59"/>
      <c r="F451" s="59"/>
    </row>
    <row r="452" spans="2:6">
      <c r="B452" s="59"/>
      <c r="F452" s="59"/>
    </row>
    <row r="453" spans="2:6">
      <c r="B453" s="59"/>
      <c r="F453" s="59"/>
    </row>
    <row r="454" spans="2:6">
      <c r="B454" s="59"/>
      <c r="F454" s="59"/>
    </row>
    <row r="455" spans="2:6">
      <c r="B455" s="59"/>
      <c r="F455" s="59"/>
    </row>
    <row r="456" spans="2:6">
      <c r="B456" s="59"/>
      <c r="F456" s="59"/>
    </row>
    <row r="457" spans="2:6">
      <c r="B457" s="59"/>
      <c r="F457" s="59"/>
    </row>
    <row r="458" spans="2:6">
      <c r="B458" s="59"/>
      <c r="F458" s="59"/>
    </row>
    <row r="459" spans="2:6">
      <c r="B459" s="59"/>
      <c r="F459" s="59"/>
    </row>
    <row r="460" spans="2:6">
      <c r="B460" s="59"/>
      <c r="F460" s="59"/>
    </row>
    <row r="461" spans="2:6">
      <c r="B461" s="59"/>
      <c r="F461" s="59"/>
    </row>
    <row r="462" spans="2:6">
      <c r="B462" s="59"/>
      <c r="F462" s="59"/>
    </row>
    <row r="463" spans="2:6">
      <c r="B463" s="59"/>
      <c r="F463" s="59"/>
    </row>
    <row r="464" spans="2:6">
      <c r="B464" s="59"/>
      <c r="F464" s="59"/>
    </row>
    <row r="465" spans="2:6">
      <c r="B465" s="59"/>
      <c r="F465" s="59"/>
    </row>
    <row r="466" spans="2:6">
      <c r="B466" s="59"/>
      <c r="F466" s="59"/>
    </row>
    <row r="467" spans="2:6">
      <c r="B467" s="59"/>
      <c r="F467" s="59"/>
    </row>
    <row r="468" spans="2:6">
      <c r="B468" s="59"/>
      <c r="F468" s="59"/>
    </row>
    <row r="469" spans="2:6">
      <c r="B469" s="59"/>
      <c r="F469" s="59"/>
    </row>
    <row r="470" spans="2:6">
      <c r="B470" s="59"/>
      <c r="F470" s="59"/>
    </row>
    <row r="471" spans="2:6">
      <c r="B471" s="59"/>
      <c r="F471" s="59"/>
    </row>
    <row r="472" spans="2:6">
      <c r="B472" s="59"/>
      <c r="F472" s="59"/>
    </row>
    <row r="473" spans="2:6">
      <c r="B473" s="59"/>
      <c r="F473" s="59"/>
    </row>
    <row r="474" spans="2:6">
      <c r="B474" s="59"/>
      <c r="F474" s="59"/>
    </row>
    <row r="475" spans="2:6">
      <c r="B475" s="59"/>
      <c r="F475" s="59"/>
    </row>
    <row r="476" spans="2:6">
      <c r="B476" s="59"/>
      <c r="F476" s="59"/>
    </row>
    <row r="477" spans="2:6">
      <c r="B477" s="59"/>
      <c r="F477" s="59"/>
    </row>
    <row r="478" spans="2:6">
      <c r="B478" s="59"/>
      <c r="F478" s="59"/>
    </row>
    <row r="479" spans="2:6">
      <c r="B479" s="59"/>
      <c r="F479" s="59"/>
    </row>
    <row r="480" spans="2:6">
      <c r="B480" s="59"/>
      <c r="F480" s="59"/>
    </row>
    <row r="481" spans="2:6">
      <c r="B481" s="59"/>
      <c r="F481" s="59"/>
    </row>
    <row r="482" spans="2:6">
      <c r="B482" s="59"/>
      <c r="F482" s="59"/>
    </row>
    <row r="483" spans="2:6">
      <c r="B483" s="59"/>
      <c r="F483" s="59"/>
    </row>
    <row r="484" spans="2:6">
      <c r="B484" s="59"/>
      <c r="F484" s="59"/>
    </row>
    <row r="485" spans="2:6">
      <c r="B485" s="59"/>
      <c r="F485" s="59"/>
    </row>
    <row r="486" spans="2:6">
      <c r="B486" s="59"/>
      <c r="F486" s="59"/>
    </row>
    <row r="487" spans="2:6">
      <c r="B487" s="59"/>
      <c r="F487" s="59"/>
    </row>
    <row r="488" spans="2:6">
      <c r="B488" s="59"/>
      <c r="F488" s="59"/>
    </row>
    <row r="489" spans="2:6">
      <c r="B489" s="59"/>
      <c r="F489" s="59"/>
    </row>
    <row r="490" spans="2:6">
      <c r="B490" s="59"/>
      <c r="F490" s="59"/>
    </row>
    <row r="491" spans="2:6">
      <c r="B491" s="59"/>
      <c r="F491" s="59"/>
    </row>
    <row r="492" spans="2:6">
      <c r="B492" s="59"/>
      <c r="F492" s="59"/>
    </row>
    <row r="493" spans="2:6">
      <c r="B493" s="59"/>
      <c r="F493" s="59"/>
    </row>
    <row r="494" spans="2:6">
      <c r="B494" s="59"/>
      <c r="F494" s="59"/>
    </row>
    <row r="495" spans="2:6">
      <c r="B495" s="59"/>
      <c r="F495" s="59"/>
    </row>
    <row r="496" spans="2:6">
      <c r="B496" s="59"/>
      <c r="F496" s="59"/>
    </row>
    <row r="497" spans="2:6">
      <c r="B497" s="59"/>
      <c r="F497" s="59"/>
    </row>
    <row r="498" spans="2:6">
      <c r="B498" s="59"/>
      <c r="F498" s="59"/>
    </row>
    <row r="499" spans="2:6">
      <c r="B499" s="59"/>
      <c r="F499" s="59"/>
    </row>
    <row r="500" spans="2:6">
      <c r="B500" s="59"/>
      <c r="F500" s="59"/>
    </row>
    <row r="501" spans="2:6">
      <c r="B501" s="59"/>
      <c r="F501" s="59"/>
    </row>
    <row r="502" spans="2:6">
      <c r="B502" s="59"/>
      <c r="F502" s="59"/>
    </row>
    <row r="503" spans="2:6">
      <c r="B503" s="59"/>
      <c r="F503" s="59"/>
    </row>
    <row r="504" spans="2:6">
      <c r="B504" s="59"/>
      <c r="F504" s="59"/>
    </row>
    <row r="505" spans="2:6">
      <c r="B505" s="59"/>
      <c r="F505" s="59"/>
    </row>
    <row r="506" spans="2:6">
      <c r="B506" s="59"/>
      <c r="F506" s="59"/>
    </row>
    <row r="507" spans="2:6">
      <c r="B507" s="59"/>
      <c r="F507" s="59"/>
    </row>
    <row r="508" spans="2:6">
      <c r="B508" s="59"/>
      <c r="F508" s="59"/>
    </row>
    <row r="509" spans="2:6">
      <c r="B509" s="59"/>
      <c r="F509" s="59"/>
    </row>
    <row r="510" spans="2:6">
      <c r="B510" s="59"/>
      <c r="F510" s="59"/>
    </row>
    <row r="511" spans="2:6">
      <c r="B511" s="59"/>
      <c r="F511" s="59"/>
    </row>
    <row r="512" spans="2:6">
      <c r="B512" s="59"/>
      <c r="F512" s="59"/>
    </row>
    <row r="513" spans="2:6">
      <c r="B513" s="59"/>
      <c r="F513" s="59"/>
    </row>
    <row r="514" spans="2:6">
      <c r="B514" s="59"/>
      <c r="F514" s="59"/>
    </row>
    <row r="515" spans="2:6">
      <c r="B515" s="59"/>
      <c r="F515" s="59"/>
    </row>
    <row r="516" spans="2:6">
      <c r="B516" s="59"/>
      <c r="F516" s="59"/>
    </row>
    <row r="517" spans="2:6">
      <c r="B517" s="59"/>
      <c r="F517" s="59"/>
    </row>
    <row r="518" spans="2:6">
      <c r="B518" s="59"/>
      <c r="F518" s="59"/>
    </row>
    <row r="519" spans="2:6">
      <c r="B519" s="59"/>
      <c r="F519" s="59"/>
    </row>
    <row r="520" spans="2:6">
      <c r="B520" s="59"/>
      <c r="F520" s="59"/>
    </row>
    <row r="521" spans="2:6">
      <c r="B521" s="59"/>
      <c r="F521" s="59"/>
    </row>
    <row r="522" spans="2:6">
      <c r="B522" s="59"/>
      <c r="F522" s="59"/>
    </row>
    <row r="523" spans="2:6">
      <c r="B523" s="59"/>
      <c r="F523" s="59"/>
    </row>
    <row r="524" spans="2:6">
      <c r="B524" s="59"/>
      <c r="F524" s="59"/>
    </row>
    <row r="525" spans="2:6">
      <c r="B525" s="59"/>
      <c r="F525" s="59"/>
    </row>
    <row r="526" spans="2:6">
      <c r="B526" s="59"/>
      <c r="F526" s="59"/>
    </row>
    <row r="527" spans="2:6">
      <c r="B527" s="59"/>
      <c r="F527" s="59"/>
    </row>
    <row r="528" spans="2:6">
      <c r="B528" s="59"/>
      <c r="F528" s="59"/>
    </row>
    <row r="529" spans="2:6">
      <c r="B529" s="59"/>
      <c r="F529" s="59"/>
    </row>
    <row r="530" spans="2:6">
      <c r="B530" s="59"/>
      <c r="F530" s="59"/>
    </row>
    <row r="531" spans="2:6">
      <c r="B531" s="59"/>
      <c r="F531" s="59"/>
    </row>
    <row r="532" spans="2:6">
      <c r="B532" s="59"/>
      <c r="F532" s="59"/>
    </row>
    <row r="533" spans="2:6">
      <c r="B533" s="59"/>
      <c r="F533" s="59"/>
    </row>
    <row r="534" spans="2:6">
      <c r="B534" s="59"/>
      <c r="F534" s="59"/>
    </row>
    <row r="535" spans="2:6">
      <c r="B535" s="59"/>
      <c r="F535" s="59"/>
    </row>
    <row r="536" spans="2:6">
      <c r="B536" s="59"/>
      <c r="F536" s="59"/>
    </row>
    <row r="537" spans="2:6">
      <c r="B537" s="59"/>
      <c r="F537" s="59"/>
    </row>
    <row r="538" spans="2:6">
      <c r="B538" s="59"/>
      <c r="F538" s="59"/>
    </row>
    <row r="539" spans="2:6">
      <c r="B539" s="59"/>
      <c r="F539" s="59"/>
    </row>
    <row r="540" spans="2:6">
      <c r="B540" s="59"/>
      <c r="F540" s="59"/>
    </row>
    <row r="541" spans="2:6">
      <c r="B541" s="59"/>
      <c r="F541" s="59"/>
    </row>
    <row r="542" spans="2:6">
      <c r="B542" s="59"/>
      <c r="F542" s="59"/>
    </row>
    <row r="543" spans="2:6">
      <c r="B543" s="59"/>
      <c r="F543" s="59"/>
    </row>
    <row r="544" spans="2:6">
      <c r="B544" s="59"/>
      <c r="F544" s="59"/>
    </row>
    <row r="545" spans="2:6">
      <c r="B545" s="59"/>
      <c r="F545" s="59"/>
    </row>
    <row r="546" spans="2:6">
      <c r="B546" s="59"/>
      <c r="F546" s="59"/>
    </row>
    <row r="547" spans="2:6">
      <c r="B547" s="59"/>
      <c r="F547" s="59"/>
    </row>
    <row r="548" spans="2:6">
      <c r="B548" s="59"/>
      <c r="F548" s="59"/>
    </row>
    <row r="549" spans="2:6">
      <c r="B549" s="59"/>
      <c r="F549" s="59"/>
    </row>
    <row r="550" spans="2:6">
      <c r="B550" s="59"/>
      <c r="F550" s="59"/>
    </row>
    <row r="551" spans="2:6">
      <c r="B551" s="59"/>
      <c r="F551" s="59"/>
    </row>
    <row r="552" spans="2:6">
      <c r="B552" s="59"/>
      <c r="F552" s="59"/>
    </row>
    <row r="553" spans="2:6">
      <c r="B553" s="59"/>
      <c r="F553" s="59"/>
    </row>
    <row r="554" spans="2:6">
      <c r="B554" s="59"/>
      <c r="F554" s="59"/>
    </row>
    <row r="555" spans="2:6">
      <c r="B555" s="59"/>
      <c r="F555" s="59"/>
    </row>
    <row r="556" spans="2:6">
      <c r="B556" s="59"/>
      <c r="F556" s="59"/>
    </row>
    <row r="557" spans="2:6">
      <c r="B557" s="59"/>
      <c r="F557" s="59"/>
    </row>
    <row r="558" spans="2:6">
      <c r="B558" s="59"/>
      <c r="F558" s="59"/>
    </row>
    <row r="559" spans="2:6">
      <c r="B559" s="59"/>
      <c r="F559" s="59"/>
    </row>
    <row r="560" spans="2:6">
      <c r="B560" s="59"/>
      <c r="F560" s="59"/>
    </row>
    <row r="561" spans="2:6">
      <c r="B561" s="59"/>
      <c r="F561" s="59"/>
    </row>
    <row r="562" spans="2:6">
      <c r="B562" s="59"/>
      <c r="F562" s="59"/>
    </row>
    <row r="563" spans="2:6">
      <c r="B563" s="59"/>
      <c r="F563" s="59"/>
    </row>
    <row r="564" spans="2:6">
      <c r="B564" s="59"/>
      <c r="F564" s="59"/>
    </row>
    <row r="565" spans="2:6">
      <c r="B565" s="59"/>
      <c r="F565" s="59"/>
    </row>
    <row r="566" spans="2:6">
      <c r="B566" s="59"/>
      <c r="F566" s="59"/>
    </row>
    <row r="567" spans="2:6">
      <c r="B567" s="59"/>
      <c r="F567" s="59"/>
    </row>
    <row r="568" spans="2:6">
      <c r="B568" s="59"/>
      <c r="F568" s="59"/>
    </row>
    <row r="569" spans="2:6">
      <c r="B569" s="59"/>
      <c r="F569" s="59"/>
    </row>
    <row r="570" spans="2:6">
      <c r="B570" s="59"/>
      <c r="F570" s="59"/>
    </row>
    <row r="571" spans="2:6">
      <c r="B571" s="59"/>
      <c r="F571" s="59"/>
    </row>
    <row r="572" spans="2:6">
      <c r="B572" s="59"/>
      <c r="F572" s="59"/>
    </row>
    <row r="573" spans="2:6">
      <c r="B573" s="59"/>
      <c r="F573" s="59"/>
    </row>
    <row r="574" spans="2:6">
      <c r="B574" s="59"/>
      <c r="F574" s="59"/>
    </row>
    <row r="575" spans="2:6">
      <c r="B575" s="59"/>
      <c r="F575" s="59"/>
    </row>
    <row r="576" spans="2:6">
      <c r="B576" s="59"/>
      <c r="F576" s="59"/>
    </row>
    <row r="577" spans="2:6">
      <c r="B577" s="59"/>
      <c r="F577" s="59"/>
    </row>
    <row r="578" spans="2:6">
      <c r="B578" s="59"/>
      <c r="F578" s="59"/>
    </row>
    <row r="579" spans="2:6">
      <c r="B579" s="59"/>
      <c r="F579" s="59"/>
    </row>
    <row r="580" spans="2:6">
      <c r="B580" s="59"/>
      <c r="F580" s="59"/>
    </row>
    <row r="581" spans="2:6">
      <c r="B581" s="59"/>
      <c r="F581" s="59"/>
    </row>
    <row r="582" spans="2:6">
      <c r="B582" s="59"/>
      <c r="F582" s="59"/>
    </row>
    <row r="583" spans="2:6">
      <c r="B583" s="59"/>
      <c r="F583" s="59"/>
    </row>
    <row r="584" spans="2:6">
      <c r="B584" s="59"/>
      <c r="F584" s="59"/>
    </row>
    <row r="585" spans="2:6">
      <c r="B585" s="59"/>
      <c r="F585" s="59"/>
    </row>
    <row r="586" spans="2:6">
      <c r="B586" s="59"/>
      <c r="F586" s="59"/>
    </row>
    <row r="587" spans="2:6">
      <c r="B587" s="59"/>
      <c r="F587" s="59"/>
    </row>
    <row r="588" spans="2:6">
      <c r="B588" s="59"/>
      <c r="F588" s="59"/>
    </row>
    <row r="589" spans="2:6">
      <c r="B589" s="59"/>
      <c r="F589" s="59"/>
    </row>
    <row r="590" spans="2:6">
      <c r="B590" s="59"/>
      <c r="F590" s="59"/>
    </row>
    <row r="591" spans="2:6">
      <c r="B591" s="59"/>
      <c r="F591" s="59"/>
    </row>
    <row r="592" spans="2:6">
      <c r="B592" s="59"/>
      <c r="F592" s="59"/>
    </row>
    <row r="593" spans="2:6">
      <c r="B593" s="59"/>
      <c r="F593" s="59"/>
    </row>
    <row r="594" spans="2:6">
      <c r="B594" s="59"/>
      <c r="F594" s="59"/>
    </row>
    <row r="595" spans="2:6">
      <c r="B595" s="59"/>
      <c r="F595" s="59"/>
    </row>
    <row r="596" spans="2:6">
      <c r="B596" s="59"/>
      <c r="F596" s="59"/>
    </row>
    <row r="597" spans="2:6">
      <c r="B597" s="59"/>
      <c r="F597" s="59"/>
    </row>
    <row r="598" spans="2:6">
      <c r="B598" s="59"/>
      <c r="F598" s="59"/>
    </row>
    <row r="599" spans="2:6">
      <c r="B599" s="59"/>
      <c r="F599" s="59"/>
    </row>
    <row r="600" spans="2:6">
      <c r="B600" s="59"/>
      <c r="F600" s="59"/>
    </row>
    <row r="601" spans="2:6">
      <c r="B601" s="59"/>
      <c r="F601" s="59"/>
    </row>
    <row r="602" spans="2:6">
      <c r="B602" s="59"/>
      <c r="F602" s="59"/>
    </row>
    <row r="603" spans="2:6">
      <c r="B603" s="59"/>
      <c r="F603" s="59"/>
    </row>
    <row r="604" spans="2:6">
      <c r="B604" s="59"/>
      <c r="F604" s="59"/>
    </row>
    <row r="605" spans="2:6">
      <c r="B605" s="59"/>
      <c r="F605" s="59"/>
    </row>
    <row r="606" spans="2:6">
      <c r="B606" s="59"/>
      <c r="F606" s="59"/>
    </row>
    <row r="607" spans="2:6">
      <c r="B607" s="59"/>
      <c r="F607" s="59"/>
    </row>
    <row r="608" spans="2:6">
      <c r="B608" s="59"/>
      <c r="F608" s="59"/>
    </row>
    <row r="609" spans="2:6">
      <c r="B609" s="59"/>
      <c r="F609" s="59"/>
    </row>
    <row r="610" spans="2:6">
      <c r="B610" s="59"/>
      <c r="F610" s="59"/>
    </row>
    <row r="611" spans="2:6">
      <c r="B611" s="59"/>
      <c r="F611" s="59"/>
    </row>
    <row r="612" spans="2:6">
      <c r="B612" s="59"/>
      <c r="F612" s="59"/>
    </row>
    <row r="613" spans="2:6">
      <c r="B613" s="59"/>
      <c r="F613" s="59"/>
    </row>
    <row r="614" spans="2:6">
      <c r="B614" s="59"/>
      <c r="F614" s="59"/>
    </row>
    <row r="615" spans="2:6">
      <c r="B615" s="59"/>
      <c r="F615" s="59"/>
    </row>
    <row r="616" spans="2:6">
      <c r="B616" s="59"/>
      <c r="F616" s="59"/>
    </row>
    <row r="617" spans="2:6">
      <c r="B617" s="59"/>
      <c r="F617" s="59"/>
    </row>
    <row r="618" spans="2:6">
      <c r="B618" s="59"/>
      <c r="F618" s="59"/>
    </row>
    <row r="619" spans="2:6">
      <c r="B619" s="59"/>
      <c r="F619" s="59"/>
    </row>
    <row r="620" spans="2:6">
      <c r="B620" s="59"/>
      <c r="F620" s="59"/>
    </row>
    <row r="621" spans="2:6">
      <c r="B621" s="59"/>
      <c r="F621" s="59"/>
    </row>
    <row r="622" spans="2:6">
      <c r="B622" s="59"/>
      <c r="F622" s="59"/>
    </row>
    <row r="623" spans="2:6">
      <c r="B623" s="59"/>
      <c r="F623" s="59"/>
    </row>
    <row r="624" spans="2:6">
      <c r="B624" s="59"/>
      <c r="F624" s="59"/>
    </row>
    <row r="625" spans="2:6">
      <c r="B625" s="59"/>
      <c r="F625" s="59"/>
    </row>
    <row r="626" spans="2:6">
      <c r="B626" s="59"/>
      <c r="F626" s="59"/>
    </row>
    <row r="627" spans="2:6">
      <c r="B627" s="59"/>
      <c r="F627" s="59"/>
    </row>
    <row r="628" spans="2:6">
      <c r="B628" s="59"/>
      <c r="F628" s="59"/>
    </row>
    <row r="629" spans="2:6">
      <c r="B629" s="59"/>
      <c r="F629" s="59"/>
    </row>
    <row r="630" spans="2:6">
      <c r="B630" s="59"/>
      <c r="F630" s="59"/>
    </row>
    <row r="631" spans="2:6">
      <c r="B631" s="59"/>
      <c r="F631" s="59"/>
    </row>
    <row r="632" spans="2:6">
      <c r="B632" s="59"/>
      <c r="F632" s="59"/>
    </row>
    <row r="633" spans="2:6">
      <c r="B633" s="59"/>
      <c r="F633" s="59"/>
    </row>
    <row r="634" spans="2:6">
      <c r="B634" s="59"/>
      <c r="F634" s="59"/>
    </row>
    <row r="635" spans="2:6">
      <c r="B635" s="59"/>
      <c r="F635" s="59"/>
    </row>
    <row r="636" spans="2:6">
      <c r="B636" s="59"/>
      <c r="F636" s="59"/>
    </row>
    <row r="637" spans="2:6">
      <c r="B637" s="59"/>
      <c r="F637" s="59"/>
    </row>
    <row r="638" spans="2:6">
      <c r="B638" s="59"/>
      <c r="F638" s="59"/>
    </row>
    <row r="639" spans="2:6">
      <c r="B639" s="59"/>
      <c r="F639" s="59"/>
    </row>
    <row r="640" spans="2:6">
      <c r="B640" s="59"/>
      <c r="F640" s="59"/>
    </row>
    <row r="641" spans="2:6">
      <c r="B641" s="59"/>
      <c r="F641" s="59"/>
    </row>
    <row r="642" spans="2:6">
      <c r="B642" s="59"/>
      <c r="F642" s="59"/>
    </row>
    <row r="643" spans="2:6">
      <c r="B643" s="59"/>
      <c r="F643" s="59"/>
    </row>
    <row r="644" spans="2:6">
      <c r="B644" s="59"/>
      <c r="F644" s="59"/>
    </row>
    <row r="645" spans="2:6">
      <c r="B645" s="59"/>
      <c r="F645" s="59"/>
    </row>
    <row r="646" spans="2:6">
      <c r="B646" s="59"/>
      <c r="F646" s="59"/>
    </row>
    <row r="647" spans="2:6">
      <c r="B647" s="59"/>
      <c r="F647" s="59"/>
    </row>
    <row r="648" spans="2:6">
      <c r="B648" s="59"/>
      <c r="F648" s="59"/>
    </row>
    <row r="649" spans="2:6">
      <c r="B649" s="59"/>
      <c r="F649" s="59"/>
    </row>
    <row r="650" spans="2:6">
      <c r="B650" s="59"/>
      <c r="F650" s="59"/>
    </row>
    <row r="651" spans="2:6">
      <c r="B651" s="59"/>
      <c r="F651" s="59"/>
    </row>
    <row r="652" spans="2:6">
      <c r="B652" s="59"/>
      <c r="F652" s="59"/>
    </row>
    <row r="653" spans="2:6">
      <c r="B653" s="59"/>
      <c r="F653" s="59"/>
    </row>
    <row r="654" spans="2:6">
      <c r="B654" s="59"/>
      <c r="F654" s="59"/>
    </row>
    <row r="655" spans="2:6">
      <c r="B655" s="59"/>
      <c r="F655" s="59"/>
    </row>
    <row r="656" spans="2:6">
      <c r="B656" s="59"/>
      <c r="F656" s="59"/>
    </row>
    <row r="657" spans="2:6">
      <c r="B657" s="59"/>
      <c r="F657" s="59"/>
    </row>
    <row r="658" spans="2:6">
      <c r="B658" s="59"/>
      <c r="F658" s="59"/>
    </row>
    <row r="659" spans="2:6">
      <c r="B659" s="59"/>
      <c r="F659" s="59"/>
    </row>
    <row r="660" spans="2:6">
      <c r="B660" s="59"/>
      <c r="F660" s="59"/>
    </row>
    <row r="661" spans="2:6">
      <c r="B661" s="59"/>
      <c r="F661" s="59"/>
    </row>
    <row r="662" spans="2:6">
      <c r="B662" s="59"/>
      <c r="F662" s="59"/>
    </row>
    <row r="663" spans="2:6">
      <c r="B663" s="59"/>
      <c r="F663" s="59"/>
    </row>
    <row r="664" spans="2:6">
      <c r="B664" s="59"/>
      <c r="F664" s="59"/>
    </row>
    <row r="665" spans="2:6">
      <c r="B665" s="59"/>
      <c r="F665" s="59"/>
    </row>
    <row r="666" spans="2:6">
      <c r="B666" s="59"/>
      <c r="F666" s="59"/>
    </row>
    <row r="667" spans="2:6">
      <c r="B667" s="59"/>
      <c r="F667" s="59"/>
    </row>
    <row r="668" spans="2:6">
      <c r="B668" s="59"/>
      <c r="F668" s="59"/>
    </row>
    <row r="669" spans="2:6">
      <c r="B669" s="59"/>
      <c r="F669" s="59"/>
    </row>
    <row r="670" spans="2:6">
      <c r="B670" s="59"/>
      <c r="F670" s="59"/>
    </row>
    <row r="671" spans="2:6">
      <c r="B671" s="59"/>
      <c r="F671" s="59"/>
    </row>
    <row r="672" spans="2:6">
      <c r="B672" s="59"/>
      <c r="F672" s="59"/>
    </row>
    <row r="673" spans="2:6">
      <c r="B673" s="59"/>
      <c r="F673" s="59"/>
    </row>
    <row r="674" spans="2:6">
      <c r="B674" s="59"/>
      <c r="F674" s="59"/>
    </row>
    <row r="675" spans="2:6">
      <c r="B675" s="59"/>
      <c r="F675" s="59"/>
    </row>
    <row r="676" spans="2:6">
      <c r="B676" s="59"/>
      <c r="F676" s="59"/>
    </row>
    <row r="677" spans="2:6">
      <c r="B677" s="59"/>
      <c r="F677" s="59"/>
    </row>
    <row r="678" spans="2:6">
      <c r="B678" s="59"/>
      <c r="F678" s="59"/>
    </row>
    <row r="679" spans="2:6">
      <c r="B679" s="59"/>
      <c r="F679" s="59"/>
    </row>
    <row r="680" spans="2:6">
      <c r="B680" s="59"/>
      <c r="F680" s="59"/>
    </row>
    <row r="681" spans="2:6">
      <c r="B681" s="59"/>
      <c r="F681" s="59"/>
    </row>
    <row r="682" spans="2:6">
      <c r="B682" s="59"/>
      <c r="F682" s="59"/>
    </row>
    <row r="683" spans="2:6">
      <c r="B683" s="59"/>
      <c r="F683" s="59"/>
    </row>
    <row r="684" spans="2:6">
      <c r="B684" s="59"/>
      <c r="F684" s="59"/>
    </row>
    <row r="685" spans="2:6">
      <c r="B685" s="59"/>
      <c r="F685" s="59"/>
    </row>
    <row r="686" spans="2:6">
      <c r="B686" s="59"/>
      <c r="F686" s="59"/>
    </row>
    <row r="687" spans="2:6">
      <c r="B687" s="59"/>
      <c r="F687" s="59"/>
    </row>
    <row r="688" spans="2:6">
      <c r="B688" s="59"/>
      <c r="F688" s="59"/>
    </row>
    <row r="689" spans="2:6">
      <c r="B689" s="59"/>
      <c r="F689" s="59"/>
    </row>
    <row r="690" spans="2:6">
      <c r="B690" s="59"/>
      <c r="F690" s="59"/>
    </row>
    <row r="691" spans="2:6">
      <c r="B691" s="59"/>
      <c r="F691" s="59"/>
    </row>
    <row r="692" spans="2:6">
      <c r="B692" s="59"/>
      <c r="F692" s="59"/>
    </row>
    <row r="693" spans="2:6">
      <c r="B693" s="59"/>
      <c r="F693" s="59"/>
    </row>
    <row r="694" spans="2:6">
      <c r="B694" s="59"/>
      <c r="F694" s="59"/>
    </row>
    <row r="695" spans="2:6">
      <c r="B695" s="59"/>
      <c r="F695" s="59"/>
    </row>
    <row r="696" spans="2:6">
      <c r="B696" s="59"/>
      <c r="F696" s="59"/>
    </row>
    <row r="697" spans="2:6">
      <c r="B697" s="59"/>
      <c r="F697" s="59"/>
    </row>
    <row r="698" spans="2:6">
      <c r="B698" s="59"/>
      <c r="F698" s="59"/>
    </row>
    <row r="699" spans="2:6">
      <c r="B699" s="59"/>
      <c r="F699" s="59"/>
    </row>
    <row r="700" spans="2:6">
      <c r="B700" s="59"/>
      <c r="F700" s="59"/>
    </row>
    <row r="701" spans="2:6">
      <c r="B701" s="59"/>
      <c r="F701" s="59"/>
    </row>
    <row r="702" spans="2:6">
      <c r="B702" s="59"/>
      <c r="F702" s="59"/>
    </row>
    <row r="703" spans="2:6">
      <c r="B703" s="59"/>
      <c r="F703" s="59"/>
    </row>
    <row r="704" spans="2:6">
      <c r="B704" s="59"/>
      <c r="F704" s="59"/>
    </row>
    <row r="705" spans="2:6">
      <c r="B705" s="59"/>
      <c r="F705" s="59"/>
    </row>
    <row r="706" spans="2:6">
      <c r="B706" s="59"/>
      <c r="F706" s="59"/>
    </row>
    <row r="707" spans="2:6">
      <c r="B707" s="59"/>
      <c r="F707" s="59"/>
    </row>
    <row r="708" spans="2:6">
      <c r="B708" s="59"/>
      <c r="F708" s="59"/>
    </row>
    <row r="709" spans="2:6">
      <c r="B709" s="59"/>
      <c r="F709" s="59"/>
    </row>
    <row r="710" spans="2:6">
      <c r="B710" s="59"/>
      <c r="F710" s="59"/>
    </row>
    <row r="711" spans="2:6">
      <c r="B711" s="59"/>
      <c r="F711" s="59"/>
    </row>
    <row r="712" spans="2:6">
      <c r="B712" s="59"/>
      <c r="F712" s="59"/>
    </row>
    <row r="713" spans="2:6">
      <c r="B713" s="59"/>
      <c r="F713" s="59"/>
    </row>
    <row r="714" spans="2:6">
      <c r="B714" s="59"/>
      <c r="F714" s="59"/>
    </row>
    <row r="715" spans="2:6">
      <c r="B715" s="59"/>
      <c r="F715" s="59"/>
    </row>
    <row r="716" spans="2:6">
      <c r="B716" s="59"/>
      <c r="F716" s="59"/>
    </row>
    <row r="717" spans="2:6">
      <c r="B717" s="59"/>
      <c r="F717" s="59"/>
    </row>
    <row r="718" spans="2:6">
      <c r="B718" s="59"/>
      <c r="F718" s="59"/>
    </row>
    <row r="719" spans="2:6">
      <c r="B719" s="59"/>
      <c r="F719" s="59"/>
    </row>
    <row r="720" spans="2:6">
      <c r="B720" s="59"/>
      <c r="F720" s="59"/>
    </row>
    <row r="721" spans="2:6">
      <c r="B721" s="59"/>
      <c r="F721" s="59"/>
    </row>
    <row r="722" spans="2:6">
      <c r="B722" s="59"/>
      <c r="F722" s="59"/>
    </row>
    <row r="723" spans="2:6">
      <c r="B723" s="59"/>
      <c r="F723" s="59"/>
    </row>
    <row r="724" spans="2:6">
      <c r="B724" s="59"/>
      <c r="F724" s="59"/>
    </row>
    <row r="725" spans="2:6">
      <c r="B725" s="59"/>
      <c r="F725" s="59"/>
    </row>
    <row r="726" spans="2:6">
      <c r="B726" s="59"/>
      <c r="F726" s="59"/>
    </row>
    <row r="727" spans="2:6">
      <c r="B727" s="59"/>
      <c r="F727" s="59"/>
    </row>
    <row r="728" spans="2:6">
      <c r="B728" s="59"/>
      <c r="F728" s="59"/>
    </row>
    <row r="729" spans="2:6">
      <c r="B729" s="59"/>
      <c r="F729" s="59"/>
    </row>
    <row r="730" spans="2:6">
      <c r="B730" s="59"/>
      <c r="F730" s="59"/>
    </row>
    <row r="731" spans="2:6">
      <c r="B731" s="59"/>
      <c r="F731" s="59"/>
    </row>
    <row r="732" spans="2:6">
      <c r="B732" s="59"/>
      <c r="F732" s="59"/>
    </row>
    <row r="733" spans="2:6">
      <c r="B733" s="59"/>
      <c r="F733" s="59"/>
    </row>
    <row r="734" spans="2:6">
      <c r="B734" s="59"/>
      <c r="F734" s="59"/>
    </row>
    <row r="735" spans="2:6">
      <c r="B735" s="59"/>
      <c r="F735" s="59"/>
    </row>
    <row r="736" spans="2:6">
      <c r="B736" s="59"/>
      <c r="F736" s="59"/>
    </row>
    <row r="737" spans="2:6">
      <c r="B737" s="59"/>
      <c r="F737" s="59"/>
    </row>
    <row r="738" spans="2:6">
      <c r="B738" s="59"/>
      <c r="F738" s="59"/>
    </row>
    <row r="739" spans="2:6">
      <c r="B739" s="59"/>
      <c r="F739" s="59"/>
    </row>
    <row r="740" spans="2:6">
      <c r="B740" s="59"/>
      <c r="F740" s="59"/>
    </row>
    <row r="741" spans="2:6">
      <c r="B741" s="59"/>
      <c r="F741" s="59"/>
    </row>
    <row r="742" spans="2:6">
      <c r="B742" s="59"/>
      <c r="F742" s="59"/>
    </row>
    <row r="743" spans="2:6">
      <c r="B743" s="59"/>
      <c r="F743" s="59"/>
    </row>
    <row r="744" spans="2:6">
      <c r="B744" s="59"/>
      <c r="F744" s="59"/>
    </row>
    <row r="745" spans="2:6">
      <c r="B745" s="59"/>
      <c r="F745" s="59"/>
    </row>
    <row r="746" spans="2:6">
      <c r="B746" s="59"/>
      <c r="F746" s="59"/>
    </row>
    <row r="747" spans="2:6">
      <c r="B747" s="59"/>
      <c r="F747" s="59"/>
    </row>
    <row r="748" spans="2:6">
      <c r="B748" s="59"/>
      <c r="F748" s="59"/>
    </row>
    <row r="749" spans="2:6">
      <c r="B749" s="59"/>
      <c r="F749" s="59"/>
    </row>
    <row r="750" spans="2:6">
      <c r="B750" s="59"/>
      <c r="F750" s="59"/>
    </row>
    <row r="751" spans="2:6">
      <c r="B751" s="59"/>
      <c r="F751" s="59"/>
    </row>
    <row r="752" spans="2:6">
      <c r="B752" s="59"/>
      <c r="F752" s="59"/>
    </row>
    <row r="753" spans="2:6">
      <c r="B753" s="59"/>
      <c r="F753" s="59"/>
    </row>
    <row r="754" spans="2:6">
      <c r="B754" s="59"/>
      <c r="F754" s="59"/>
    </row>
    <row r="755" spans="2:6">
      <c r="B755" s="59"/>
      <c r="F755" s="59"/>
    </row>
    <row r="756" spans="2:6">
      <c r="B756" s="59"/>
      <c r="F756" s="59"/>
    </row>
    <row r="757" spans="2:6">
      <c r="B757" s="59"/>
      <c r="F757" s="59"/>
    </row>
    <row r="758" spans="2:6">
      <c r="B758" s="59"/>
      <c r="F758" s="59"/>
    </row>
    <row r="759" spans="2:6">
      <c r="B759" s="59"/>
      <c r="F759" s="59"/>
    </row>
    <row r="760" spans="2:6">
      <c r="B760" s="59"/>
      <c r="F760" s="59"/>
    </row>
    <row r="761" spans="2:6">
      <c r="B761" s="59"/>
      <c r="F761" s="59"/>
    </row>
    <row r="762" spans="2:6">
      <c r="B762" s="59"/>
      <c r="F762" s="59"/>
    </row>
    <row r="763" spans="2:6">
      <c r="B763" s="59"/>
      <c r="F763" s="59"/>
    </row>
    <row r="764" spans="2:6">
      <c r="B764" s="59"/>
      <c r="F764" s="59"/>
    </row>
    <row r="765" spans="2:6">
      <c r="B765" s="59"/>
      <c r="F765" s="59"/>
    </row>
    <row r="766" spans="2:6">
      <c r="B766" s="59"/>
      <c r="F766" s="59"/>
    </row>
    <row r="767" spans="2:6">
      <c r="B767" s="59"/>
      <c r="F767" s="59"/>
    </row>
    <row r="768" spans="2:6">
      <c r="B768" s="59"/>
      <c r="F768" s="59"/>
    </row>
    <row r="769" spans="2:6">
      <c r="B769" s="59"/>
      <c r="F769" s="59"/>
    </row>
    <row r="770" spans="2:6">
      <c r="B770" s="59"/>
      <c r="F770" s="59"/>
    </row>
    <row r="771" spans="2:6">
      <c r="B771" s="59"/>
      <c r="F771" s="59"/>
    </row>
    <row r="772" spans="2:6">
      <c r="B772" s="59"/>
      <c r="F772" s="59"/>
    </row>
    <row r="773" spans="2:6">
      <c r="B773" s="59"/>
      <c r="F773" s="59"/>
    </row>
    <row r="774" spans="2:6">
      <c r="B774" s="59"/>
      <c r="F774" s="59"/>
    </row>
    <row r="775" spans="2:6">
      <c r="B775" s="59"/>
      <c r="F775" s="59"/>
    </row>
    <row r="776" spans="2:6">
      <c r="B776" s="59"/>
      <c r="F776" s="59"/>
    </row>
    <row r="777" spans="2:6">
      <c r="B777" s="59"/>
      <c r="F777" s="59"/>
    </row>
    <row r="778" spans="2:6">
      <c r="B778" s="59"/>
      <c r="F778" s="59"/>
    </row>
    <row r="779" spans="2:6">
      <c r="B779" s="59"/>
      <c r="F779" s="59"/>
    </row>
    <row r="780" spans="2:6">
      <c r="B780" s="59"/>
      <c r="F780" s="59"/>
    </row>
    <row r="781" spans="2:6">
      <c r="B781" s="59"/>
      <c r="F781" s="59"/>
    </row>
    <row r="782" spans="2:6">
      <c r="B782" s="59"/>
      <c r="F782" s="59"/>
    </row>
    <row r="783" spans="2:6">
      <c r="B783" s="59"/>
      <c r="F783" s="59"/>
    </row>
    <row r="784" spans="2:6">
      <c r="B784" s="59"/>
      <c r="F784" s="59"/>
    </row>
    <row r="785" spans="2:6">
      <c r="B785" s="59"/>
      <c r="F785" s="59"/>
    </row>
    <row r="786" spans="2:6">
      <c r="B786" s="59"/>
      <c r="F786" s="59"/>
    </row>
    <row r="787" spans="2:6">
      <c r="B787" s="59"/>
      <c r="F787" s="59"/>
    </row>
    <row r="788" spans="2:6">
      <c r="B788" s="59"/>
      <c r="F788" s="59"/>
    </row>
    <row r="789" spans="2:6">
      <c r="B789" s="59"/>
      <c r="F789" s="59"/>
    </row>
    <row r="790" spans="2:6">
      <c r="B790" s="59"/>
      <c r="F790" s="59"/>
    </row>
    <row r="791" spans="2:6">
      <c r="B791" s="59"/>
      <c r="F791" s="59"/>
    </row>
    <row r="792" spans="2:6">
      <c r="B792" s="59"/>
      <c r="F792" s="59"/>
    </row>
    <row r="793" spans="2:6">
      <c r="B793" s="59"/>
      <c r="F793" s="59"/>
    </row>
    <row r="794" spans="2:6">
      <c r="B794" s="59"/>
      <c r="F794" s="59"/>
    </row>
    <row r="795" spans="2:6">
      <c r="B795" s="59"/>
      <c r="F795" s="59"/>
    </row>
    <row r="796" spans="2:6">
      <c r="B796" s="59"/>
      <c r="F796" s="59"/>
    </row>
    <row r="797" spans="2:6">
      <c r="B797" s="59"/>
      <c r="F797" s="59"/>
    </row>
    <row r="798" spans="2:6">
      <c r="B798" s="59"/>
      <c r="F798" s="59"/>
    </row>
    <row r="799" spans="2:6">
      <c r="B799" s="59"/>
      <c r="F799" s="59"/>
    </row>
    <row r="800" spans="2:6">
      <c r="B800" s="59"/>
      <c r="F800" s="59"/>
    </row>
    <row r="801" spans="2:6">
      <c r="B801" s="59"/>
      <c r="F801" s="59"/>
    </row>
    <row r="802" spans="2:6">
      <c r="B802" s="59"/>
      <c r="F802" s="59"/>
    </row>
    <row r="803" spans="2:6">
      <c r="B803" s="59"/>
      <c r="F803" s="59"/>
    </row>
    <row r="804" spans="2:6">
      <c r="B804" s="59"/>
      <c r="F804" s="59"/>
    </row>
    <row r="805" spans="2:6">
      <c r="B805" s="59"/>
      <c r="F805" s="59"/>
    </row>
    <row r="806" spans="2:6">
      <c r="B806" s="59"/>
      <c r="F806" s="59"/>
    </row>
    <row r="807" spans="2:6">
      <c r="B807" s="59"/>
      <c r="F807" s="59"/>
    </row>
    <row r="808" spans="2:6">
      <c r="B808" s="59"/>
      <c r="F808" s="59"/>
    </row>
    <row r="809" spans="2:6">
      <c r="B809" s="59"/>
      <c r="F809" s="59"/>
    </row>
    <row r="810" spans="2:6">
      <c r="B810" s="59"/>
      <c r="F810" s="59"/>
    </row>
    <row r="811" spans="2:6">
      <c r="B811" s="59"/>
      <c r="F811" s="59"/>
    </row>
    <row r="812" spans="2:6">
      <c r="B812" s="59"/>
      <c r="F812" s="59"/>
    </row>
    <row r="813" spans="2:6">
      <c r="B813" s="59"/>
      <c r="F813" s="59"/>
    </row>
    <row r="814" spans="2:6">
      <c r="B814" s="59"/>
      <c r="F814" s="59"/>
    </row>
    <row r="815" spans="2:6">
      <c r="B815" s="59"/>
      <c r="F815" s="59"/>
    </row>
    <row r="816" spans="2:6">
      <c r="B816" s="59"/>
      <c r="F816" s="59"/>
    </row>
    <row r="817" spans="2:6">
      <c r="B817" s="59"/>
      <c r="F817" s="59"/>
    </row>
    <row r="818" spans="2:6">
      <c r="B818" s="59"/>
      <c r="F818" s="59"/>
    </row>
    <row r="819" spans="2:6">
      <c r="B819" s="59"/>
      <c r="F819" s="59"/>
    </row>
    <row r="820" spans="2:6">
      <c r="B820" s="59"/>
      <c r="F820" s="59"/>
    </row>
    <row r="821" spans="2:6">
      <c r="B821" s="59"/>
      <c r="F821" s="59"/>
    </row>
    <row r="822" spans="2:6">
      <c r="B822" s="59"/>
      <c r="F822" s="59"/>
    </row>
    <row r="823" spans="2:6">
      <c r="B823" s="59"/>
      <c r="F823" s="59"/>
    </row>
    <row r="824" spans="2:6">
      <c r="B824" s="59"/>
      <c r="F824" s="59"/>
    </row>
    <row r="825" spans="2:6">
      <c r="B825" s="59"/>
      <c r="F825" s="59"/>
    </row>
    <row r="826" spans="2:6">
      <c r="B826" s="59"/>
      <c r="F826" s="59"/>
    </row>
    <row r="827" spans="2:6">
      <c r="B827" s="59"/>
      <c r="F827" s="59"/>
    </row>
    <row r="828" spans="2:6">
      <c r="B828" s="59"/>
      <c r="F828" s="59"/>
    </row>
    <row r="829" spans="2:6">
      <c r="B829" s="59"/>
      <c r="F829" s="59"/>
    </row>
    <row r="830" spans="2:6">
      <c r="B830" s="59"/>
      <c r="F830" s="59"/>
    </row>
    <row r="831" spans="2:6">
      <c r="B831" s="59"/>
      <c r="F831" s="59"/>
    </row>
    <row r="832" spans="2:6">
      <c r="B832" s="59"/>
      <c r="F832" s="59"/>
    </row>
    <row r="833" spans="2:6">
      <c r="B833" s="59"/>
      <c r="F833" s="59"/>
    </row>
    <row r="834" spans="2:6">
      <c r="B834" s="59"/>
      <c r="F834" s="59"/>
    </row>
    <row r="835" spans="2:6">
      <c r="B835" s="59"/>
      <c r="F835" s="59"/>
    </row>
    <row r="836" spans="2:6">
      <c r="B836" s="59"/>
      <c r="F836" s="59"/>
    </row>
    <row r="837" spans="2:6">
      <c r="B837" s="59"/>
      <c r="F837" s="59"/>
    </row>
    <row r="838" spans="2:6">
      <c r="B838" s="59"/>
      <c r="F838" s="59"/>
    </row>
    <row r="839" spans="2:6">
      <c r="B839" s="59"/>
      <c r="F839" s="59"/>
    </row>
    <row r="840" spans="2:6">
      <c r="B840" s="59"/>
      <c r="F840" s="59"/>
    </row>
    <row r="841" spans="2:6">
      <c r="B841" s="59"/>
      <c r="F841" s="59"/>
    </row>
    <row r="842" spans="2:6">
      <c r="B842" s="59"/>
      <c r="F842" s="59"/>
    </row>
    <row r="843" spans="2:6">
      <c r="B843" s="59"/>
      <c r="F843" s="59"/>
    </row>
    <row r="844" spans="2:6">
      <c r="B844" s="59"/>
      <c r="F844" s="59"/>
    </row>
    <row r="845" spans="2:6">
      <c r="B845" s="59"/>
      <c r="F845" s="59"/>
    </row>
    <row r="846" spans="2:6">
      <c r="B846" s="59"/>
      <c r="F846" s="59"/>
    </row>
    <row r="847" spans="2:6">
      <c r="B847" s="59"/>
      <c r="F847" s="59"/>
    </row>
    <row r="848" spans="2:6">
      <c r="B848" s="59"/>
      <c r="F848" s="59"/>
    </row>
    <row r="849" spans="2:6">
      <c r="B849" s="59"/>
      <c r="F849" s="59"/>
    </row>
    <row r="850" spans="2:6">
      <c r="B850" s="59"/>
      <c r="F850" s="59"/>
    </row>
    <row r="851" spans="2:6">
      <c r="B851" s="59"/>
      <c r="F851" s="59"/>
    </row>
    <row r="852" spans="2:6">
      <c r="B852" s="59"/>
      <c r="F852" s="59"/>
    </row>
    <row r="853" spans="2:6">
      <c r="B853" s="59"/>
      <c r="F853" s="59"/>
    </row>
    <row r="854" spans="2:6">
      <c r="B854" s="59"/>
      <c r="F854" s="59"/>
    </row>
    <row r="855" spans="2:6">
      <c r="B855" s="59"/>
      <c r="F855" s="59"/>
    </row>
    <row r="856" spans="2:6">
      <c r="B856" s="59"/>
      <c r="F856" s="59"/>
    </row>
    <row r="857" spans="2:6">
      <c r="B857" s="59"/>
      <c r="F857" s="59"/>
    </row>
    <row r="858" spans="2:6">
      <c r="B858" s="59"/>
      <c r="F858" s="59"/>
    </row>
    <row r="859" spans="2:6">
      <c r="B859" s="59"/>
      <c r="F859" s="59"/>
    </row>
    <row r="860" spans="2:6">
      <c r="B860" s="59"/>
      <c r="F860" s="59"/>
    </row>
    <row r="861" spans="2:6">
      <c r="B861" s="59"/>
      <c r="F861" s="59"/>
    </row>
    <row r="862" spans="2:6">
      <c r="B862" s="59"/>
      <c r="F862" s="59"/>
    </row>
    <row r="863" spans="2:6">
      <c r="B863" s="59"/>
      <c r="F863" s="59"/>
    </row>
    <row r="864" spans="2:6">
      <c r="B864" s="59"/>
      <c r="F864" s="59"/>
    </row>
    <row r="865" spans="2:6">
      <c r="B865" s="59"/>
      <c r="F865" s="59"/>
    </row>
    <row r="866" spans="2:6">
      <c r="B866" s="59"/>
      <c r="F866" s="59"/>
    </row>
    <row r="867" spans="2:6">
      <c r="B867" s="59"/>
      <c r="F867" s="59"/>
    </row>
    <row r="868" spans="2:6">
      <c r="B868" s="59"/>
      <c r="F868" s="59"/>
    </row>
    <row r="869" spans="2:6">
      <c r="B869" s="59"/>
      <c r="F869" s="59"/>
    </row>
    <row r="870" spans="2:6">
      <c r="B870" s="59"/>
      <c r="F870" s="59"/>
    </row>
    <row r="871" spans="2:6">
      <c r="B871" s="59"/>
      <c r="F871" s="59"/>
    </row>
    <row r="872" spans="2:6">
      <c r="B872" s="59"/>
      <c r="F872" s="59"/>
    </row>
    <row r="873" spans="2:6">
      <c r="B873" s="59"/>
      <c r="F873" s="59"/>
    </row>
    <row r="874" spans="2:6">
      <c r="B874" s="59"/>
      <c r="F874" s="59"/>
    </row>
    <row r="875" spans="2:6">
      <c r="B875" s="59"/>
      <c r="F875" s="59"/>
    </row>
    <row r="876" spans="2:6">
      <c r="B876" s="59"/>
      <c r="F876" s="59"/>
    </row>
    <row r="877" spans="2:6">
      <c r="B877" s="59"/>
      <c r="F877" s="59"/>
    </row>
    <row r="878" spans="2:6">
      <c r="B878" s="59"/>
      <c r="F878" s="59"/>
    </row>
    <row r="879" spans="2:6">
      <c r="B879" s="59"/>
      <c r="F879" s="59"/>
    </row>
    <row r="880" spans="2:6">
      <c r="B880" s="59"/>
      <c r="F880" s="59"/>
    </row>
    <row r="881" spans="2:6">
      <c r="B881" s="59"/>
      <c r="F881" s="59"/>
    </row>
    <row r="882" spans="2:6">
      <c r="B882" s="59"/>
      <c r="F882" s="59"/>
    </row>
    <row r="883" spans="2:6">
      <c r="B883" s="59"/>
      <c r="F883" s="59"/>
    </row>
    <row r="884" spans="2:6">
      <c r="B884" s="59"/>
      <c r="F884" s="59"/>
    </row>
    <row r="885" spans="2:6">
      <c r="B885" s="59"/>
      <c r="F885" s="59"/>
    </row>
    <row r="886" spans="2:6">
      <c r="B886" s="59"/>
      <c r="F886" s="59"/>
    </row>
    <row r="887" spans="2:6">
      <c r="B887" s="59"/>
      <c r="F887" s="59"/>
    </row>
    <row r="888" spans="2:6">
      <c r="B888" s="59"/>
      <c r="F888" s="59"/>
    </row>
    <row r="889" spans="2:6">
      <c r="B889" s="59"/>
      <c r="F889" s="59"/>
    </row>
    <row r="890" spans="2:6">
      <c r="B890" s="59"/>
      <c r="F890" s="59"/>
    </row>
    <row r="891" spans="2:6">
      <c r="B891" s="59"/>
      <c r="F891" s="59"/>
    </row>
    <row r="892" spans="2:6">
      <c r="B892" s="59"/>
      <c r="F892" s="59"/>
    </row>
    <row r="893" spans="2:6">
      <c r="B893" s="59"/>
      <c r="F893" s="59"/>
    </row>
    <row r="894" spans="2:6">
      <c r="B894" s="59"/>
      <c r="F894" s="59"/>
    </row>
    <row r="895" spans="2:6">
      <c r="B895" s="59"/>
      <c r="F895" s="59"/>
    </row>
    <row r="896" spans="2:6">
      <c r="B896" s="59"/>
      <c r="F896" s="59"/>
    </row>
    <row r="897" spans="2:6">
      <c r="B897" s="59"/>
      <c r="F897" s="59"/>
    </row>
    <row r="898" spans="2:6">
      <c r="B898" s="59"/>
      <c r="F898" s="59"/>
    </row>
    <row r="899" spans="2:6">
      <c r="B899" s="59"/>
      <c r="F899" s="59"/>
    </row>
    <row r="900" spans="2:6">
      <c r="B900" s="59"/>
      <c r="F900" s="59"/>
    </row>
    <row r="901" spans="2:6">
      <c r="B901" s="59"/>
      <c r="F901" s="59"/>
    </row>
    <row r="902" spans="2:6">
      <c r="B902" s="59"/>
      <c r="F902" s="59"/>
    </row>
    <row r="903" spans="2:6">
      <c r="B903" s="59"/>
      <c r="F903" s="59"/>
    </row>
    <row r="904" spans="2:6">
      <c r="B904" s="59"/>
      <c r="F904" s="59"/>
    </row>
    <row r="905" spans="2:6">
      <c r="B905" s="59"/>
      <c r="F905" s="59"/>
    </row>
    <row r="906" spans="2:6">
      <c r="B906" s="59"/>
      <c r="F906" s="59"/>
    </row>
    <row r="907" spans="2:6">
      <c r="B907" s="59"/>
      <c r="F907" s="59"/>
    </row>
    <row r="908" spans="2:6">
      <c r="B908" s="59"/>
      <c r="F908" s="59"/>
    </row>
    <row r="909" spans="2:6">
      <c r="B909" s="59"/>
      <c r="F909" s="59"/>
    </row>
    <row r="910" spans="2:6">
      <c r="B910" s="59"/>
      <c r="F910" s="59"/>
    </row>
    <row r="911" spans="2:6">
      <c r="B911" s="59"/>
      <c r="F911" s="59"/>
    </row>
    <row r="912" spans="2:6">
      <c r="B912" s="59"/>
      <c r="F912" s="59"/>
    </row>
    <row r="913" spans="2:6">
      <c r="B913" s="59"/>
      <c r="F913" s="59"/>
    </row>
    <row r="914" spans="2:6">
      <c r="B914" s="59"/>
      <c r="F914" s="59"/>
    </row>
    <row r="915" spans="2:6">
      <c r="B915" s="59"/>
      <c r="F915" s="59"/>
    </row>
    <row r="916" spans="2:6">
      <c r="B916" s="59"/>
      <c r="F916" s="59"/>
    </row>
    <row r="917" spans="2:6">
      <c r="B917" s="59"/>
      <c r="F917" s="59"/>
    </row>
    <row r="918" spans="2:6">
      <c r="B918" s="59"/>
      <c r="F918" s="59"/>
    </row>
    <row r="919" spans="2:6">
      <c r="B919" s="59"/>
      <c r="F919" s="59"/>
    </row>
    <row r="920" spans="2:6">
      <c r="B920" s="59"/>
      <c r="F920" s="59"/>
    </row>
    <row r="921" spans="2:6">
      <c r="B921" s="59"/>
      <c r="F921" s="59"/>
    </row>
    <row r="922" spans="2:6">
      <c r="B922" s="59"/>
      <c r="F922" s="59"/>
    </row>
    <row r="923" spans="2:6">
      <c r="B923" s="59"/>
      <c r="F923" s="59"/>
    </row>
    <row r="924" spans="2:6">
      <c r="B924" s="59"/>
      <c r="F924" s="59"/>
    </row>
    <row r="925" spans="2:6">
      <c r="B925" s="59"/>
      <c r="F925" s="59"/>
    </row>
    <row r="926" spans="2:6">
      <c r="B926" s="59"/>
      <c r="F926" s="59"/>
    </row>
    <row r="927" spans="2:6">
      <c r="B927" s="59"/>
      <c r="F927" s="59"/>
    </row>
    <row r="928" spans="2:6">
      <c r="B928" s="59"/>
      <c r="F928" s="59"/>
    </row>
    <row r="929" spans="2:6">
      <c r="B929" s="59"/>
      <c r="F929" s="59"/>
    </row>
    <row r="930" spans="2:6">
      <c r="B930" s="59"/>
      <c r="F930" s="59"/>
    </row>
    <row r="931" spans="2:6">
      <c r="B931" s="59"/>
      <c r="F931" s="59"/>
    </row>
    <row r="932" spans="2:6">
      <c r="B932" s="59"/>
      <c r="F932" s="59"/>
    </row>
    <row r="933" spans="2:6">
      <c r="B933" s="59"/>
      <c r="F933" s="59"/>
    </row>
    <row r="934" spans="2:6">
      <c r="B934" s="59"/>
      <c r="F934" s="59"/>
    </row>
    <row r="935" spans="2:6">
      <c r="B935" s="59"/>
      <c r="F935" s="59"/>
    </row>
    <row r="936" spans="2:6">
      <c r="B936" s="59"/>
      <c r="F936" s="59"/>
    </row>
    <row r="937" spans="2:6">
      <c r="B937" s="59"/>
      <c r="F937" s="59"/>
    </row>
    <row r="938" spans="2:6">
      <c r="B938" s="59"/>
      <c r="F938" s="59"/>
    </row>
    <row r="939" spans="2:6">
      <c r="B939" s="59"/>
      <c r="F939" s="59"/>
    </row>
    <row r="940" spans="2:6">
      <c r="B940" s="59"/>
      <c r="F940" s="59"/>
    </row>
    <row r="941" spans="2:6">
      <c r="B941" s="59"/>
      <c r="F941" s="59"/>
    </row>
    <row r="942" spans="2:6">
      <c r="B942" s="59"/>
      <c r="F942" s="59"/>
    </row>
    <row r="943" spans="2:6">
      <c r="B943" s="59"/>
      <c r="F943" s="59"/>
    </row>
    <row r="944" spans="2:6">
      <c r="B944" s="59"/>
      <c r="F944" s="59"/>
    </row>
    <row r="945" spans="2:6">
      <c r="B945" s="59"/>
      <c r="F945" s="59"/>
    </row>
    <row r="946" spans="2:6">
      <c r="B946" s="59"/>
      <c r="F946" s="59"/>
    </row>
    <row r="947" spans="2:6">
      <c r="B947" s="59"/>
      <c r="F947" s="59"/>
    </row>
    <row r="948" spans="2:6">
      <c r="B948" s="59"/>
      <c r="F948" s="59"/>
    </row>
    <row r="949" spans="2:6">
      <c r="B949" s="59"/>
      <c r="F949" s="59"/>
    </row>
    <row r="950" spans="2:6">
      <c r="B950" s="59"/>
      <c r="F950" s="59"/>
    </row>
    <row r="951" spans="2:6">
      <c r="B951" s="59"/>
      <c r="F951" s="59"/>
    </row>
    <row r="952" spans="2:6">
      <c r="B952" s="59"/>
      <c r="F952" s="59"/>
    </row>
    <row r="953" spans="2:6">
      <c r="B953" s="59"/>
      <c r="F953" s="59"/>
    </row>
    <row r="954" spans="2:6">
      <c r="B954" s="59"/>
      <c r="F954" s="59"/>
    </row>
    <row r="955" spans="2:6">
      <c r="B955" s="59"/>
      <c r="F955" s="59"/>
    </row>
    <row r="956" spans="2:6">
      <c r="B956" s="59"/>
      <c r="F956" s="59"/>
    </row>
    <row r="957" spans="2:6">
      <c r="B957" s="59"/>
      <c r="F957" s="59"/>
    </row>
    <row r="958" spans="2:6">
      <c r="B958" s="59"/>
      <c r="F958" s="59"/>
    </row>
    <row r="959" spans="2:6">
      <c r="B959" s="59"/>
      <c r="F959" s="59"/>
    </row>
    <row r="960" spans="2:6">
      <c r="B960" s="59"/>
      <c r="F960" s="59"/>
    </row>
    <row r="961" spans="2:6">
      <c r="B961" s="59"/>
      <c r="F961" s="59"/>
    </row>
    <row r="962" spans="2:6">
      <c r="B962" s="59"/>
      <c r="F962" s="59"/>
    </row>
    <row r="963" spans="2:6">
      <c r="B963" s="59"/>
      <c r="F963" s="59"/>
    </row>
    <row r="964" spans="2:6">
      <c r="B964" s="59"/>
      <c r="F964" s="59"/>
    </row>
    <row r="965" spans="2:6">
      <c r="B965" s="59"/>
      <c r="F965" s="59"/>
    </row>
    <row r="966" spans="2:6">
      <c r="B966" s="59"/>
      <c r="F966" s="59"/>
    </row>
    <row r="967" spans="2:6">
      <c r="B967" s="59"/>
      <c r="F967" s="59"/>
    </row>
    <row r="968" spans="2:6">
      <c r="B968" s="59"/>
      <c r="F968" s="59"/>
    </row>
    <row r="969" spans="2:6">
      <c r="B969" s="59"/>
      <c r="F969" s="59"/>
    </row>
    <row r="970" spans="2:6">
      <c r="B970" s="59"/>
      <c r="F970" s="59"/>
    </row>
    <row r="971" spans="2:6">
      <c r="B971" s="59"/>
      <c r="F971" s="59"/>
    </row>
    <row r="972" spans="2:6">
      <c r="B972" s="59"/>
      <c r="F972" s="59"/>
    </row>
    <row r="973" spans="2:6">
      <c r="B973" s="59"/>
      <c r="F973" s="59"/>
    </row>
    <row r="974" spans="2:6">
      <c r="B974" s="59"/>
      <c r="F974" s="59"/>
    </row>
    <row r="975" spans="2:6">
      <c r="B975" s="59"/>
      <c r="F975" s="59"/>
    </row>
    <row r="976" spans="2:6">
      <c r="B976" s="59"/>
      <c r="F976" s="59"/>
    </row>
    <row r="977" spans="2:6">
      <c r="B977" s="59"/>
      <c r="F977" s="59"/>
    </row>
    <row r="978" spans="2:6">
      <c r="B978" s="59"/>
      <c r="F978" s="59"/>
    </row>
    <row r="979" spans="2:6">
      <c r="B979" s="59"/>
      <c r="F979" s="59"/>
    </row>
    <row r="980" spans="2:6">
      <c r="B980" s="59"/>
      <c r="F980" s="59"/>
    </row>
    <row r="981" spans="2:6">
      <c r="B981" s="59"/>
      <c r="F981" s="59"/>
    </row>
    <row r="982" spans="2:6">
      <c r="B982" s="59"/>
      <c r="F982" s="59"/>
    </row>
    <row r="983" spans="2:6">
      <c r="B983" s="59"/>
      <c r="F983" s="59"/>
    </row>
    <row r="984" spans="2:6">
      <c r="B984" s="59"/>
      <c r="F984" s="59"/>
    </row>
    <row r="985" spans="2:6">
      <c r="B985" s="59"/>
      <c r="F985" s="59"/>
    </row>
    <row r="986" spans="2:6">
      <c r="B986" s="59"/>
      <c r="F986" s="59"/>
    </row>
    <row r="987" spans="2:6">
      <c r="B987" s="59"/>
      <c r="F987" s="59"/>
    </row>
    <row r="988" spans="2:6">
      <c r="B988" s="59"/>
      <c r="F988" s="59"/>
    </row>
    <row r="989" spans="2:6">
      <c r="B989" s="59"/>
      <c r="F989" s="59"/>
    </row>
    <row r="990" spans="2:6">
      <c r="B990" s="59"/>
      <c r="F990" s="59"/>
    </row>
    <row r="991" spans="2:6">
      <c r="B991" s="59"/>
      <c r="F991" s="59"/>
    </row>
    <row r="992" spans="2:6">
      <c r="B992" s="59"/>
      <c r="F992" s="59"/>
    </row>
    <row r="993" spans="2:6">
      <c r="B993" s="59"/>
      <c r="F993" s="59"/>
    </row>
    <row r="994" spans="2:6">
      <c r="B994" s="59"/>
      <c r="F994" s="59"/>
    </row>
    <row r="995" spans="2:6">
      <c r="B995" s="59"/>
      <c r="F995" s="59"/>
    </row>
    <row r="996" spans="2:6">
      <c r="B996" s="59"/>
      <c r="F996" s="59"/>
    </row>
    <row r="997" spans="2:6">
      <c r="B997" s="59"/>
      <c r="F997" s="59"/>
    </row>
    <row r="998" spans="2:6">
      <c r="B998" s="59"/>
      <c r="F998" s="59"/>
    </row>
    <row r="999" spans="2:6">
      <c r="B999" s="59"/>
      <c r="F999" s="59"/>
    </row>
    <row r="1000" spans="2:6">
      <c r="B1000" s="59"/>
      <c r="F1000" s="59"/>
    </row>
    <row r="1001" spans="2:6">
      <c r="B1001" s="59"/>
      <c r="F1001" s="59"/>
    </row>
    <row r="1002" spans="2:6">
      <c r="B1002" s="59"/>
      <c r="F1002" s="59"/>
    </row>
    <row r="1003" spans="2:6">
      <c r="B1003" s="59"/>
      <c r="F1003" s="59"/>
    </row>
    <row r="1004" spans="2:6">
      <c r="B1004" s="59"/>
      <c r="F1004" s="59"/>
    </row>
    <row r="1005" spans="2:6">
      <c r="B1005" s="59"/>
      <c r="F1005" s="59"/>
    </row>
    <row r="1006" spans="2:6">
      <c r="B1006" s="59"/>
      <c r="F1006" s="59"/>
    </row>
    <row r="1007" spans="2:6">
      <c r="B1007" s="59"/>
      <c r="F1007" s="59"/>
    </row>
    <row r="1008" spans="2:6">
      <c r="B1008" s="59"/>
      <c r="F1008" s="59"/>
    </row>
    <row r="1009" spans="2:6">
      <c r="B1009" s="59"/>
      <c r="F1009" s="59"/>
    </row>
    <row r="1010" spans="2:6">
      <c r="B1010" s="59"/>
      <c r="F1010" s="59"/>
    </row>
    <row r="1011" spans="2:6">
      <c r="B1011" s="59"/>
      <c r="F1011" s="59"/>
    </row>
    <row r="1012" spans="2:6">
      <c r="B1012" s="59"/>
      <c r="F1012" s="59"/>
    </row>
    <row r="1013" spans="2:6">
      <c r="B1013" s="59"/>
      <c r="F1013" s="59"/>
    </row>
    <row r="1014" spans="2:6">
      <c r="B1014" s="59"/>
      <c r="F1014" s="59"/>
    </row>
    <row r="1015" spans="2:6">
      <c r="B1015" s="59"/>
      <c r="F1015" s="59"/>
    </row>
    <row r="1016" spans="2:6">
      <c r="B1016" s="59"/>
      <c r="F1016" s="59"/>
    </row>
    <row r="1017" spans="2:6">
      <c r="B1017" s="59"/>
      <c r="F1017" s="59"/>
    </row>
    <row r="1018" spans="2:6">
      <c r="B1018" s="59"/>
      <c r="F1018" s="59"/>
    </row>
    <row r="1019" spans="2:6">
      <c r="B1019" s="59"/>
      <c r="F1019" s="59"/>
    </row>
    <row r="1020" spans="2:6">
      <c r="B1020" s="59"/>
      <c r="F1020" s="59"/>
    </row>
    <row r="1021" spans="2:6">
      <c r="B1021" s="59"/>
      <c r="F1021" s="59"/>
    </row>
    <row r="1022" spans="2:6">
      <c r="B1022" s="59"/>
      <c r="F1022" s="59"/>
    </row>
    <row r="1023" spans="2:6">
      <c r="B1023" s="59"/>
      <c r="F1023" s="59"/>
    </row>
    <row r="1024" spans="2:6">
      <c r="B1024" s="59"/>
      <c r="F1024" s="59"/>
    </row>
    <row r="1025" spans="2:6">
      <c r="B1025" s="59"/>
      <c r="F1025" s="59"/>
    </row>
    <row r="1026" spans="2:6">
      <c r="B1026" s="59"/>
      <c r="F1026" s="59"/>
    </row>
    <row r="1027" spans="2:6">
      <c r="B1027" s="59"/>
      <c r="F1027" s="59"/>
    </row>
    <row r="1028" spans="2:6">
      <c r="B1028" s="59"/>
      <c r="F1028" s="59"/>
    </row>
    <row r="1029" spans="2:6">
      <c r="B1029" s="59"/>
      <c r="F1029" s="59"/>
    </row>
    <row r="1030" spans="2:6">
      <c r="B1030" s="59"/>
      <c r="F1030" s="59"/>
    </row>
    <row r="1031" spans="2:6">
      <c r="B1031" s="59"/>
      <c r="F1031" s="59"/>
    </row>
    <row r="1032" spans="2:6">
      <c r="B1032" s="59"/>
      <c r="F1032" s="59"/>
    </row>
    <row r="1033" spans="2:6">
      <c r="B1033" s="59"/>
      <c r="F1033" s="59"/>
    </row>
    <row r="1034" spans="2:6">
      <c r="B1034" s="59"/>
      <c r="F1034" s="59"/>
    </row>
    <row r="1035" spans="2:6">
      <c r="B1035" s="59"/>
      <c r="F1035" s="59"/>
    </row>
    <row r="1036" spans="2:6">
      <c r="B1036" s="59"/>
      <c r="F1036" s="59"/>
    </row>
    <row r="1037" spans="2:6">
      <c r="B1037" s="59"/>
      <c r="F1037" s="59"/>
    </row>
    <row r="1038" spans="2:6">
      <c r="B1038" s="59"/>
      <c r="F1038" s="59"/>
    </row>
    <row r="1039" spans="2:6">
      <c r="B1039" s="59"/>
      <c r="F1039" s="59"/>
    </row>
    <row r="1040" spans="2:6">
      <c r="B1040" s="59"/>
      <c r="F1040" s="59"/>
    </row>
    <row r="1041" spans="2:6">
      <c r="B1041" s="59"/>
      <c r="F1041" s="59"/>
    </row>
    <row r="1042" spans="2:6">
      <c r="B1042" s="59"/>
      <c r="F1042" s="59"/>
    </row>
    <row r="1043" spans="2:6">
      <c r="B1043" s="59"/>
      <c r="F1043" s="59"/>
    </row>
    <row r="1044" spans="2:6">
      <c r="B1044" s="59"/>
      <c r="F1044" s="59"/>
    </row>
    <row r="1045" spans="2:6">
      <c r="B1045" s="59"/>
      <c r="F1045" s="59"/>
    </row>
    <row r="1046" spans="2:6">
      <c r="B1046" s="59"/>
      <c r="F1046" s="59"/>
    </row>
    <row r="1047" spans="2:6">
      <c r="B1047" s="59"/>
      <c r="F1047" s="59"/>
    </row>
    <row r="1048" spans="2:6">
      <c r="B1048" s="59"/>
      <c r="F1048" s="59"/>
    </row>
    <row r="1049" spans="2:6">
      <c r="B1049" s="59"/>
      <c r="F1049" s="59"/>
    </row>
    <row r="1050" spans="2:6">
      <c r="B1050" s="59"/>
      <c r="F1050" s="59"/>
    </row>
    <row r="1051" spans="2:6">
      <c r="B1051" s="59"/>
      <c r="F1051" s="59"/>
    </row>
    <row r="1052" spans="2:6">
      <c r="B1052" s="59"/>
      <c r="F1052" s="59"/>
    </row>
    <row r="1053" spans="2:6">
      <c r="B1053" s="59"/>
      <c r="F1053" s="59"/>
    </row>
    <row r="1054" spans="2:6">
      <c r="B1054" s="59"/>
      <c r="F1054" s="59"/>
    </row>
    <row r="1055" spans="2:6">
      <c r="B1055" s="59"/>
      <c r="F1055" s="59"/>
    </row>
    <row r="1056" spans="2:6">
      <c r="B1056" s="59"/>
      <c r="F1056" s="59"/>
    </row>
    <row r="1057" spans="2:6">
      <c r="B1057" s="59"/>
      <c r="F1057" s="59"/>
    </row>
    <row r="1058" spans="2:6">
      <c r="B1058" s="59"/>
      <c r="F1058" s="59"/>
    </row>
    <row r="1059" spans="2:6">
      <c r="B1059" s="59"/>
      <c r="F1059" s="59"/>
    </row>
    <row r="1060" spans="2:6">
      <c r="B1060" s="59"/>
      <c r="F1060" s="59"/>
    </row>
    <row r="1061" spans="2:6">
      <c r="B1061" s="59"/>
      <c r="F1061" s="59"/>
    </row>
    <row r="1062" spans="2:6">
      <c r="B1062" s="59"/>
      <c r="F1062" s="59"/>
    </row>
    <row r="1063" spans="2:6">
      <c r="B1063" s="59"/>
      <c r="F1063" s="59"/>
    </row>
    <row r="1064" spans="2:6">
      <c r="B1064" s="59"/>
      <c r="F1064" s="59"/>
    </row>
    <row r="1065" spans="2:6">
      <c r="B1065" s="59"/>
      <c r="F1065" s="59"/>
    </row>
    <row r="1066" spans="2:6">
      <c r="B1066" s="59"/>
      <c r="F1066" s="59"/>
    </row>
    <row r="1067" spans="2:6">
      <c r="B1067" s="59"/>
      <c r="F1067" s="59"/>
    </row>
    <row r="1068" spans="2:6">
      <c r="B1068" s="59"/>
      <c r="F1068" s="59"/>
    </row>
    <row r="1069" spans="2:6">
      <c r="B1069" s="59"/>
      <c r="F1069" s="59"/>
    </row>
    <row r="1070" spans="2:6">
      <c r="B1070" s="59"/>
      <c r="F1070" s="59"/>
    </row>
    <row r="1071" spans="2:6">
      <c r="B1071" s="59"/>
      <c r="F1071" s="59"/>
    </row>
    <row r="1072" spans="2:6">
      <c r="B1072" s="59"/>
      <c r="F1072" s="59"/>
    </row>
    <row r="1073" spans="2:6">
      <c r="B1073" s="59"/>
      <c r="F1073" s="59"/>
    </row>
    <row r="1074" spans="2:6">
      <c r="B1074" s="59"/>
      <c r="F1074" s="59"/>
    </row>
    <row r="1075" spans="2:6">
      <c r="B1075" s="59"/>
      <c r="F1075" s="59"/>
    </row>
    <row r="1076" spans="2:6">
      <c r="B1076" s="59"/>
      <c r="F1076" s="59"/>
    </row>
    <row r="1077" spans="2:6">
      <c r="B1077" s="59"/>
      <c r="F1077" s="59"/>
    </row>
    <row r="1078" spans="2:6">
      <c r="B1078" s="59"/>
      <c r="F1078" s="59"/>
    </row>
    <row r="1079" spans="2:6">
      <c r="B1079" s="59"/>
      <c r="F1079" s="59"/>
    </row>
    <row r="1080" spans="2:6">
      <c r="B1080" s="59"/>
      <c r="F1080" s="59"/>
    </row>
    <row r="1081" spans="2:6">
      <c r="B1081" s="59"/>
      <c r="F1081" s="59"/>
    </row>
    <row r="1082" spans="2:6">
      <c r="B1082" s="59"/>
      <c r="F1082" s="59"/>
    </row>
    <row r="1083" spans="2:6">
      <c r="B1083" s="59"/>
      <c r="F1083" s="59"/>
    </row>
    <row r="1084" spans="2:6">
      <c r="B1084" s="59"/>
      <c r="F1084" s="59"/>
    </row>
    <row r="1085" spans="2:6">
      <c r="B1085" s="59"/>
      <c r="F1085" s="59"/>
    </row>
    <row r="1086" spans="2:6">
      <c r="B1086" s="59"/>
      <c r="F1086" s="59"/>
    </row>
    <row r="1087" spans="2:6">
      <c r="B1087" s="59"/>
      <c r="F1087" s="59"/>
    </row>
    <row r="1088" spans="2:6">
      <c r="B1088" s="59"/>
      <c r="F1088" s="59"/>
    </row>
    <row r="1089" spans="2:6">
      <c r="B1089" s="59"/>
      <c r="F1089" s="59"/>
    </row>
    <row r="1090" spans="2:6">
      <c r="B1090" s="59"/>
      <c r="F1090" s="59"/>
    </row>
    <row r="1091" spans="2:6">
      <c r="B1091" s="59"/>
      <c r="F1091" s="59"/>
    </row>
    <row r="1092" spans="2:6">
      <c r="B1092" s="59"/>
      <c r="F1092" s="59"/>
    </row>
    <row r="1093" spans="2:6">
      <c r="B1093" s="59"/>
      <c r="F1093" s="59"/>
    </row>
    <row r="1094" spans="2:6">
      <c r="B1094" s="59"/>
      <c r="F1094" s="59"/>
    </row>
    <row r="1095" spans="2:6">
      <c r="B1095" s="59"/>
      <c r="F1095" s="59"/>
    </row>
    <row r="1096" spans="2:6">
      <c r="B1096" s="59"/>
      <c r="F1096" s="59"/>
    </row>
    <row r="1097" spans="2:6">
      <c r="B1097" s="59"/>
      <c r="F1097" s="59"/>
    </row>
    <row r="1098" spans="2:6">
      <c r="B1098" s="59"/>
      <c r="F1098" s="59"/>
    </row>
    <row r="1099" spans="2:6">
      <c r="B1099" s="59"/>
      <c r="F1099" s="59"/>
    </row>
    <row r="1100" spans="2:6">
      <c r="B1100" s="59"/>
      <c r="F1100" s="59"/>
    </row>
    <row r="1101" spans="2:6">
      <c r="B1101" s="59"/>
      <c r="F1101" s="59"/>
    </row>
    <row r="1102" spans="2:6">
      <c r="B1102" s="59"/>
      <c r="F1102" s="59"/>
    </row>
    <row r="1103" spans="2:6">
      <c r="B1103" s="59"/>
      <c r="F1103" s="59"/>
    </row>
    <row r="1104" spans="2:6">
      <c r="B1104" s="59"/>
      <c r="F1104" s="59"/>
    </row>
    <row r="1105" spans="2:6">
      <c r="B1105" s="59"/>
      <c r="F1105" s="59"/>
    </row>
    <row r="1106" spans="2:6">
      <c r="B1106" s="59"/>
      <c r="F1106" s="59"/>
    </row>
    <row r="1107" spans="2:6">
      <c r="B1107" s="59"/>
      <c r="F1107" s="59"/>
    </row>
    <row r="1108" spans="2:6">
      <c r="B1108" s="59"/>
      <c r="F1108" s="59"/>
    </row>
    <row r="1109" spans="2:6">
      <c r="B1109" s="59"/>
      <c r="F1109" s="59"/>
    </row>
    <row r="1110" spans="2:6">
      <c r="B1110" s="59"/>
      <c r="F1110" s="59"/>
    </row>
    <row r="1111" spans="2:6">
      <c r="B1111" s="59"/>
      <c r="F1111" s="59"/>
    </row>
    <row r="1112" spans="2:6">
      <c r="B1112" s="59"/>
      <c r="F1112" s="59"/>
    </row>
    <row r="1113" spans="2:6">
      <c r="B1113" s="59"/>
      <c r="F1113" s="59"/>
    </row>
    <row r="1114" spans="2:6">
      <c r="B1114" s="59"/>
      <c r="F1114" s="59"/>
    </row>
    <row r="1115" spans="2:6">
      <c r="B1115" s="59"/>
      <c r="F1115" s="59"/>
    </row>
    <row r="1116" spans="2:6">
      <c r="B1116" s="59"/>
      <c r="F1116" s="59"/>
    </row>
    <row r="1117" spans="2:6">
      <c r="B1117" s="59"/>
      <c r="F1117" s="59"/>
    </row>
    <row r="1118" spans="2:6">
      <c r="B1118" s="59"/>
      <c r="F1118" s="59"/>
    </row>
    <row r="1119" spans="2:6">
      <c r="B1119" s="59"/>
      <c r="F1119" s="59"/>
    </row>
    <row r="1120" spans="2:6">
      <c r="B1120" s="59"/>
      <c r="F1120" s="59"/>
    </row>
    <row r="1121" spans="2:6">
      <c r="B1121" s="59"/>
      <c r="F1121" s="59"/>
    </row>
    <row r="1122" spans="2:6">
      <c r="B1122" s="59"/>
      <c r="F1122" s="59"/>
    </row>
    <row r="1123" spans="2:6">
      <c r="B1123" s="59"/>
      <c r="F1123" s="59"/>
    </row>
    <row r="1124" spans="2:6">
      <c r="B1124" s="59"/>
      <c r="F1124" s="59"/>
    </row>
    <row r="1125" spans="2:6">
      <c r="B1125" s="59"/>
      <c r="F1125" s="59"/>
    </row>
    <row r="1126" spans="2:6">
      <c r="B1126" s="59"/>
      <c r="F1126" s="59"/>
    </row>
    <row r="1127" spans="2:6">
      <c r="B1127" s="59"/>
      <c r="F1127" s="59"/>
    </row>
    <row r="1128" spans="2:6">
      <c r="B1128" s="59"/>
      <c r="F1128" s="59"/>
    </row>
    <row r="1129" spans="2:6">
      <c r="B1129" s="59"/>
      <c r="F1129" s="59"/>
    </row>
    <row r="1130" spans="2:6">
      <c r="B1130" s="59"/>
      <c r="F1130" s="59"/>
    </row>
    <row r="1131" spans="2:6">
      <c r="B1131" s="59"/>
      <c r="F1131" s="59"/>
    </row>
    <row r="1132" spans="2:6">
      <c r="B1132" s="59"/>
      <c r="F1132" s="59"/>
    </row>
    <row r="1133" spans="2:6">
      <c r="B1133" s="59"/>
      <c r="F1133" s="59"/>
    </row>
    <row r="1134" spans="2:6">
      <c r="B1134" s="59"/>
      <c r="F1134" s="59"/>
    </row>
    <row r="1135" spans="2:6">
      <c r="B1135" s="59"/>
      <c r="F1135" s="59"/>
    </row>
    <row r="1136" spans="2:6">
      <c r="B1136" s="59"/>
      <c r="F1136" s="59"/>
    </row>
    <row r="1137" spans="2:6">
      <c r="B1137" s="59"/>
      <c r="F1137" s="59"/>
    </row>
    <row r="1138" spans="2:6">
      <c r="B1138" s="59"/>
      <c r="F1138" s="59"/>
    </row>
    <row r="1139" spans="2:6">
      <c r="B1139" s="59"/>
      <c r="F1139" s="59"/>
    </row>
  </sheetData>
  <phoneticPr fontId="0" type="noConversion"/>
  <hyperlinks>
    <hyperlink ref="A3" r:id="rId1" xr:uid="{00000000-0004-0000-0200-000000000000}"/>
    <hyperlink ref="P11" r:id="rId2" display="http://www.bav-astro.de/sfs/BAVM_link.php?BAVMnr=8" xr:uid="{00000000-0004-0000-0200-000001000000}"/>
    <hyperlink ref="P12" r:id="rId3" display="http://www.bav-astro.de/sfs/BAVM_link.php?BAVMnr=13" xr:uid="{00000000-0004-0000-0200-000002000000}"/>
    <hyperlink ref="P13" r:id="rId4" display="http://www.bav-astro.de/sfs/BAVM_link.php?BAVMnr=13" xr:uid="{00000000-0004-0000-0200-000003000000}"/>
    <hyperlink ref="P15" r:id="rId5" display="http://www.bav-astro.de/sfs/BAVM_link.php?BAVMnr=18" xr:uid="{00000000-0004-0000-0200-000004000000}"/>
    <hyperlink ref="P16" r:id="rId6" display="http://www.konkoly.hu/cgi-bin/IBVS?1255" xr:uid="{00000000-0004-0000-0200-000005000000}"/>
    <hyperlink ref="P17" r:id="rId7" display="http://www.bav-astro.de/sfs/BAVM_link.php?BAVMnr=18" xr:uid="{00000000-0004-0000-0200-000006000000}"/>
    <hyperlink ref="P18" r:id="rId8" display="http://www.bav-astro.de/sfs/BAVM_link.php?BAVMnr=23" xr:uid="{00000000-0004-0000-0200-000007000000}"/>
    <hyperlink ref="P19" r:id="rId9" display="http://www.konkoly.hu/cgi-bin/IBVS?1255" xr:uid="{00000000-0004-0000-0200-000008000000}"/>
    <hyperlink ref="P20" r:id="rId10" display="http://www.konkoly.hu/cgi-bin/IBVS?795" xr:uid="{00000000-0004-0000-0200-000009000000}"/>
    <hyperlink ref="P21" r:id="rId11" display="http://www.konkoly.hu/cgi-bin/IBVS?795" xr:uid="{00000000-0004-0000-0200-00000A000000}"/>
    <hyperlink ref="P23" r:id="rId12" display="http://www.bav-astro.de/sfs/BAVM_link.php?BAVMnr=25" xr:uid="{00000000-0004-0000-0200-00000B000000}"/>
    <hyperlink ref="P26" r:id="rId13" display="http://www.bav-astro.de/sfs/BAVM_link.php?BAVMnr=26" xr:uid="{00000000-0004-0000-0200-00000C000000}"/>
    <hyperlink ref="P54" r:id="rId14" display="http://www.bav-astro.de/sfs/BAVM_link.php?BAVMnr=36" xr:uid="{00000000-0004-0000-0200-00000D000000}"/>
    <hyperlink ref="P65" r:id="rId15" display="http://www.bav-astro.de/sfs/BAVM_link.php?BAVMnr=50" xr:uid="{00000000-0004-0000-0200-00000E000000}"/>
    <hyperlink ref="P78" r:id="rId16" display="http://var.astro.cz/oejv/issues/oejv0060.pdf" xr:uid="{00000000-0004-0000-0200-00000F000000}"/>
    <hyperlink ref="P82" r:id="rId17" display="http://www.bav-astro.de/sfs/BAVM_link.php?BAVMnr=143" xr:uid="{00000000-0004-0000-0200-000010000000}"/>
    <hyperlink ref="P83" r:id="rId18" display="http://www.bav-astro.de/sfs/BAVM_link.php?BAVMnr=154" xr:uid="{00000000-0004-0000-0200-000011000000}"/>
    <hyperlink ref="P161" r:id="rId19" display="http://vsolj.cetus-net.org/no42.pdf" xr:uid="{00000000-0004-0000-0200-000012000000}"/>
    <hyperlink ref="P84" r:id="rId20" display="http://www.bav-astro.de/sfs/BAVM_link.php?BAVMnr=174" xr:uid="{00000000-0004-0000-0200-000013000000}"/>
    <hyperlink ref="P85" r:id="rId21" display="http://www.bav-astro.de/sfs/BAVM_link.php?BAVMnr=192" xr:uid="{00000000-0004-0000-0200-000014000000}"/>
    <hyperlink ref="P86" r:id="rId22" display="http://var.astro.cz/oejv/issues/oejv0048.pdf" xr:uid="{00000000-0004-0000-0200-000015000000}"/>
    <hyperlink ref="P164" r:id="rId23" display="http://vsolj.cetus-net.org/no45.pdf" xr:uid="{00000000-0004-0000-0200-000016000000}"/>
    <hyperlink ref="P87" r:id="rId24" display="http://var.astro.cz/oejv/issues/oejv0074.pdf" xr:uid="{00000000-0004-0000-0200-000017000000}"/>
    <hyperlink ref="P88" r:id="rId25" display="http://www.bav-astro.de/sfs/BAVM_link.php?BAVMnr=193" xr:uid="{00000000-0004-0000-0200-000018000000}"/>
    <hyperlink ref="P89" r:id="rId26" display="http://www.aavso.org/sites/default/files/jaavso/v37n1/44.pdf" xr:uid="{00000000-0004-0000-0200-000019000000}"/>
    <hyperlink ref="P165" r:id="rId27" display="http://vsolj.cetus-net.org/vsoljno51.pdf" xr:uid="{00000000-0004-0000-0200-00001A000000}"/>
    <hyperlink ref="P166" r:id="rId28" display="http://vsolj.cetus-net.org/vsoljno53.pdf" xr:uid="{00000000-0004-0000-0200-00001B000000}"/>
    <hyperlink ref="P94" r:id="rId29" display="http://www.bav-astro.de/sfs/BAVM_link.php?BAVMnr=239" xr:uid="{00000000-0004-0000-0200-00001C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1</vt:lpstr>
      <vt:lpstr>Graphs 1</vt:lpstr>
      <vt:lpstr>A (2)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2024-01-09T23:29:36Z</dcterms:modified>
</cp:coreProperties>
</file>