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9309A0B-2826-4CC4-A028-817743556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Sheet1" sheetId="2" r:id="rId2"/>
    <sheet name="BAV" sheetId="3" r:id="rId3"/>
  </sheets>
  <calcPr calcId="181029"/>
</workbook>
</file>

<file path=xl/calcChain.xml><?xml version="1.0" encoding="utf-8"?>
<calcChain xmlns="http://schemas.openxmlformats.org/spreadsheetml/2006/main">
  <c r="E223" i="1" l="1"/>
  <c r="F223" i="1" s="1"/>
  <c r="G223" i="1" s="1"/>
  <c r="K223" i="1" s="1"/>
  <c r="Q223" i="1"/>
  <c r="E224" i="1"/>
  <c r="F224" i="1"/>
  <c r="G224" i="1" s="1"/>
  <c r="K224" i="1" s="1"/>
  <c r="Q224" i="1"/>
  <c r="E225" i="1"/>
  <c r="F225" i="1"/>
  <c r="G225" i="1" s="1"/>
  <c r="K225" i="1" s="1"/>
  <c r="Q225" i="1"/>
  <c r="E226" i="1"/>
  <c r="F226" i="1"/>
  <c r="G226" i="1" s="1"/>
  <c r="K226" i="1" s="1"/>
  <c r="Q226" i="1"/>
  <c r="E222" i="1"/>
  <c r="F222" i="1"/>
  <c r="G222" i="1"/>
  <c r="K222" i="1"/>
  <c r="Q222" i="1"/>
  <c r="E221" i="1"/>
  <c r="F221" i="1"/>
  <c r="G221" i="1"/>
  <c r="K221" i="1"/>
  <c r="Q220" i="1"/>
  <c r="Q221" i="1"/>
  <c r="E219" i="1"/>
  <c r="F219" i="1"/>
  <c r="Q219" i="1"/>
  <c r="E217" i="1"/>
  <c r="F217" i="1"/>
  <c r="G217" i="1"/>
  <c r="K217" i="1"/>
  <c r="Q217" i="1"/>
  <c r="E214" i="1"/>
  <c r="F214" i="1"/>
  <c r="E215" i="1"/>
  <c r="F215" i="1"/>
  <c r="Q214" i="1"/>
  <c r="Q216" i="1"/>
  <c r="Q218" i="1"/>
  <c r="Q215" i="1"/>
  <c r="E22" i="1"/>
  <c r="F22" i="1"/>
  <c r="E24" i="1"/>
  <c r="F24" i="1"/>
  <c r="E26" i="1"/>
  <c r="F26" i="1"/>
  <c r="G26" i="1"/>
  <c r="H26" i="1"/>
  <c r="E28" i="1"/>
  <c r="F28" i="1"/>
  <c r="E30" i="1"/>
  <c r="F30" i="1"/>
  <c r="E32" i="1"/>
  <c r="F32" i="1"/>
  <c r="E34" i="1"/>
  <c r="F34" i="1"/>
  <c r="G34" i="1"/>
  <c r="H34" i="1"/>
  <c r="E36" i="1"/>
  <c r="F36" i="1"/>
  <c r="E38" i="1"/>
  <c r="F38" i="1"/>
  <c r="E40" i="1"/>
  <c r="F40" i="1"/>
  <c r="E42" i="1"/>
  <c r="F42" i="1"/>
  <c r="G42" i="1"/>
  <c r="H42" i="1"/>
  <c r="E44" i="1"/>
  <c r="F44" i="1"/>
  <c r="E47" i="1"/>
  <c r="F47" i="1"/>
  <c r="E49" i="1"/>
  <c r="F49" i="1"/>
  <c r="E51" i="1"/>
  <c r="F51" i="1"/>
  <c r="G51" i="1"/>
  <c r="I51" i="1"/>
  <c r="F16" i="1"/>
  <c r="F17" i="1" s="1"/>
  <c r="E72" i="1"/>
  <c r="F72" i="1"/>
  <c r="E179" i="1"/>
  <c r="F179" i="1"/>
  <c r="E181" i="1"/>
  <c r="F181" i="1"/>
  <c r="E184" i="1"/>
  <c r="F184" i="1"/>
  <c r="E189" i="1"/>
  <c r="F189" i="1"/>
  <c r="E191" i="1"/>
  <c r="F191" i="1"/>
  <c r="E193" i="1"/>
  <c r="F193" i="1"/>
  <c r="E102" i="1"/>
  <c r="F102" i="1"/>
  <c r="E103" i="1"/>
  <c r="F103" i="1"/>
  <c r="E108" i="1"/>
  <c r="F108" i="1"/>
  <c r="E110" i="1"/>
  <c r="F110" i="1"/>
  <c r="E112" i="1"/>
  <c r="F112" i="1"/>
  <c r="E115" i="1"/>
  <c r="F115" i="1"/>
  <c r="E116" i="1"/>
  <c r="F116" i="1"/>
  <c r="E118" i="1"/>
  <c r="F118" i="1"/>
  <c r="E119" i="1"/>
  <c r="F119" i="1"/>
  <c r="E136" i="1"/>
  <c r="F136" i="1"/>
  <c r="E160" i="1"/>
  <c r="F160" i="1"/>
  <c r="E170" i="1"/>
  <c r="F170" i="1"/>
  <c r="E171" i="1"/>
  <c r="F171" i="1"/>
  <c r="E172" i="1"/>
  <c r="F172" i="1"/>
  <c r="E173" i="1"/>
  <c r="F173" i="1"/>
  <c r="E175" i="1"/>
  <c r="F175" i="1"/>
  <c r="E177" i="1"/>
  <c r="F177" i="1"/>
  <c r="E180" i="1"/>
  <c r="F180" i="1"/>
  <c r="E182" i="1"/>
  <c r="F182" i="1"/>
  <c r="E185" i="1"/>
  <c r="F185" i="1"/>
  <c r="E190" i="1"/>
  <c r="F190" i="1"/>
  <c r="E192" i="1"/>
  <c r="F192" i="1"/>
  <c r="E194" i="1"/>
  <c r="F194" i="1"/>
  <c r="E197" i="1"/>
  <c r="F197" i="1"/>
  <c r="E178" i="1"/>
  <c r="F178" i="1"/>
  <c r="E200" i="1"/>
  <c r="F200" i="1"/>
  <c r="E206" i="1"/>
  <c r="F206" i="1"/>
  <c r="G206" i="1"/>
  <c r="K206" i="1"/>
  <c r="E67" i="1"/>
  <c r="F67" i="1"/>
  <c r="E54" i="1"/>
  <c r="F54" i="1"/>
  <c r="E55" i="1"/>
  <c r="F55" i="1"/>
  <c r="E56" i="1"/>
  <c r="F56" i="1"/>
  <c r="E64" i="1"/>
  <c r="F64" i="1"/>
  <c r="E65" i="1"/>
  <c r="F65" i="1"/>
  <c r="E79" i="1"/>
  <c r="F79" i="1"/>
  <c r="E78" i="1"/>
  <c r="F78" i="1"/>
  <c r="J81" i="1"/>
  <c r="J82" i="1"/>
  <c r="E207" i="1"/>
  <c r="F207" i="1"/>
  <c r="G207" i="1"/>
  <c r="J207" i="1"/>
  <c r="E209" i="1"/>
  <c r="F209" i="1"/>
  <c r="E211" i="1"/>
  <c r="F211" i="1"/>
  <c r="G211" i="1"/>
  <c r="J211" i="1"/>
  <c r="G68" i="1"/>
  <c r="J68" i="1"/>
  <c r="C7" i="1"/>
  <c r="E220" i="1"/>
  <c r="F220" i="1"/>
  <c r="C8" i="1"/>
  <c r="E123" i="1"/>
  <c r="F123" i="1"/>
  <c r="G123" i="1"/>
  <c r="I123" i="1"/>
  <c r="E168" i="1"/>
  <c r="F168" i="1"/>
  <c r="G168" i="1"/>
  <c r="I168" i="1"/>
  <c r="E174" i="1"/>
  <c r="F174" i="1"/>
  <c r="G174" i="1"/>
  <c r="I174" i="1"/>
  <c r="E63" i="1"/>
  <c r="F63" i="1"/>
  <c r="G63" i="1"/>
  <c r="I63" i="1"/>
  <c r="E66" i="1"/>
  <c r="F66" i="1"/>
  <c r="G66" i="1"/>
  <c r="I66" i="1"/>
  <c r="E113" i="1"/>
  <c r="F113" i="1"/>
  <c r="G113" i="1"/>
  <c r="J113" i="1"/>
  <c r="E117" i="1"/>
  <c r="F117" i="1"/>
  <c r="G117" i="1"/>
  <c r="I117" i="1"/>
  <c r="E121" i="1"/>
  <c r="F121" i="1"/>
  <c r="G121" i="1"/>
  <c r="I121" i="1"/>
  <c r="E156" i="1"/>
  <c r="F156" i="1"/>
  <c r="G156" i="1"/>
  <c r="I156" i="1"/>
  <c r="G44" i="1"/>
  <c r="I44" i="1"/>
  <c r="E70" i="1"/>
  <c r="F70" i="1"/>
  <c r="G70" i="1"/>
  <c r="I70" i="1"/>
  <c r="E73" i="1"/>
  <c r="F73" i="1"/>
  <c r="G73" i="1"/>
  <c r="I73" i="1"/>
  <c r="E77" i="1"/>
  <c r="F77" i="1"/>
  <c r="G77" i="1"/>
  <c r="I77" i="1"/>
  <c r="E80" i="1"/>
  <c r="F80" i="1"/>
  <c r="G80" i="1"/>
  <c r="I80" i="1"/>
  <c r="E84" i="1"/>
  <c r="F84" i="1"/>
  <c r="G84" i="1"/>
  <c r="I84" i="1"/>
  <c r="E153" i="1"/>
  <c r="F153" i="1"/>
  <c r="G153" i="1"/>
  <c r="I153" i="1"/>
  <c r="E154" i="1"/>
  <c r="F154" i="1"/>
  <c r="G154" i="1"/>
  <c r="I154" i="1"/>
  <c r="E155" i="1"/>
  <c r="F155" i="1"/>
  <c r="G155" i="1"/>
  <c r="I155" i="1"/>
  <c r="E157" i="1"/>
  <c r="F157" i="1"/>
  <c r="G157" i="1"/>
  <c r="I157" i="1"/>
  <c r="E158" i="1"/>
  <c r="F158" i="1"/>
  <c r="G158" i="1"/>
  <c r="I158" i="1"/>
  <c r="E98" i="1"/>
  <c r="F98" i="1"/>
  <c r="G98" i="1"/>
  <c r="I98" i="1"/>
  <c r="E99" i="1"/>
  <c r="F99" i="1"/>
  <c r="G99" i="1"/>
  <c r="I99" i="1"/>
  <c r="E100" i="1"/>
  <c r="F100" i="1"/>
  <c r="G100" i="1"/>
  <c r="I100" i="1"/>
  <c r="E104" i="1"/>
  <c r="F104" i="1"/>
  <c r="G104" i="1"/>
  <c r="I104" i="1"/>
  <c r="E106" i="1"/>
  <c r="F106" i="1"/>
  <c r="G106" i="1"/>
  <c r="I106" i="1"/>
  <c r="E107" i="1"/>
  <c r="F107" i="1"/>
  <c r="G107" i="1"/>
  <c r="I107" i="1"/>
  <c r="E111" i="1"/>
  <c r="F111" i="1"/>
  <c r="G111" i="1"/>
  <c r="I111" i="1"/>
  <c r="E90" i="1"/>
  <c r="F90" i="1"/>
  <c r="G90" i="1"/>
  <c r="I90" i="1"/>
  <c r="E114" i="1"/>
  <c r="F114" i="1"/>
  <c r="G114" i="1"/>
  <c r="I114" i="1"/>
  <c r="E129" i="1"/>
  <c r="F129" i="1"/>
  <c r="G129" i="1"/>
  <c r="I129" i="1"/>
  <c r="E130" i="1"/>
  <c r="F130" i="1"/>
  <c r="G130" i="1"/>
  <c r="I130" i="1"/>
  <c r="E132" i="1"/>
  <c r="F132" i="1"/>
  <c r="G132" i="1"/>
  <c r="I132" i="1"/>
  <c r="E137" i="1"/>
  <c r="F137" i="1"/>
  <c r="G137" i="1"/>
  <c r="I137" i="1"/>
  <c r="E145" i="1"/>
  <c r="F145" i="1"/>
  <c r="G145" i="1"/>
  <c r="I145" i="1"/>
  <c r="E124" i="1"/>
  <c r="F124" i="1"/>
  <c r="G124" i="1"/>
  <c r="I124" i="1"/>
  <c r="E125" i="1"/>
  <c r="F125" i="1"/>
  <c r="G125" i="1"/>
  <c r="I125" i="1"/>
  <c r="E126" i="1"/>
  <c r="F126" i="1"/>
  <c r="G126" i="1"/>
  <c r="I126" i="1"/>
  <c r="E127" i="1"/>
  <c r="F127" i="1"/>
  <c r="G127" i="1"/>
  <c r="I127" i="1"/>
  <c r="E128" i="1"/>
  <c r="F128" i="1"/>
  <c r="G128" i="1"/>
  <c r="I128" i="1"/>
  <c r="E131" i="1"/>
  <c r="F131" i="1"/>
  <c r="G131" i="1"/>
  <c r="I131" i="1"/>
  <c r="E133" i="1"/>
  <c r="F133" i="1"/>
  <c r="G133" i="1"/>
  <c r="I133" i="1"/>
  <c r="E134" i="1"/>
  <c r="F134" i="1"/>
  <c r="G134" i="1"/>
  <c r="I134" i="1"/>
  <c r="E135" i="1"/>
  <c r="F135" i="1"/>
  <c r="G135" i="1"/>
  <c r="I135" i="1"/>
  <c r="E142" i="1"/>
  <c r="F142" i="1"/>
  <c r="G142" i="1"/>
  <c r="I142" i="1"/>
  <c r="E144" i="1"/>
  <c r="F144" i="1"/>
  <c r="G144" i="1"/>
  <c r="I144" i="1"/>
  <c r="E146" i="1"/>
  <c r="F146" i="1"/>
  <c r="G146" i="1"/>
  <c r="I146" i="1"/>
  <c r="E149" i="1"/>
  <c r="F149" i="1"/>
  <c r="G149" i="1"/>
  <c r="I149" i="1"/>
  <c r="E150" i="1"/>
  <c r="F150" i="1"/>
  <c r="G150" i="1"/>
  <c r="I150" i="1"/>
  <c r="E152" i="1"/>
  <c r="F152" i="1"/>
  <c r="G152" i="1"/>
  <c r="I152" i="1"/>
  <c r="E159" i="1"/>
  <c r="F159" i="1"/>
  <c r="G159" i="1"/>
  <c r="I159" i="1"/>
  <c r="E120" i="1"/>
  <c r="F120" i="1"/>
  <c r="G120" i="1"/>
  <c r="I120" i="1"/>
  <c r="R22" i="1"/>
  <c r="E58" i="1"/>
  <c r="F58" i="1"/>
  <c r="G58" i="1"/>
  <c r="I58" i="1"/>
  <c r="G49" i="1"/>
  <c r="I49" i="1"/>
  <c r="G28" i="1"/>
  <c r="H28" i="1"/>
  <c r="G30" i="1"/>
  <c r="H30" i="1"/>
  <c r="G32" i="1"/>
  <c r="H32" i="1"/>
  <c r="G36" i="1"/>
  <c r="H36" i="1"/>
  <c r="G38" i="1"/>
  <c r="H38" i="1"/>
  <c r="G40" i="1"/>
  <c r="H40" i="1"/>
  <c r="E141" i="1"/>
  <c r="F141" i="1"/>
  <c r="G141" i="1"/>
  <c r="I141" i="1"/>
  <c r="E147" i="1"/>
  <c r="F147" i="1"/>
  <c r="G147" i="1"/>
  <c r="I147" i="1"/>
  <c r="E148" i="1"/>
  <c r="F148" i="1"/>
  <c r="G148" i="1"/>
  <c r="I148" i="1"/>
  <c r="E151" i="1"/>
  <c r="F151" i="1"/>
  <c r="G151" i="1"/>
  <c r="I151" i="1"/>
  <c r="E161" i="1"/>
  <c r="F161" i="1"/>
  <c r="G161" i="1"/>
  <c r="J161" i="1"/>
  <c r="E162" i="1"/>
  <c r="F162" i="1"/>
  <c r="G162" i="1"/>
  <c r="J162" i="1"/>
  <c r="E163" i="1"/>
  <c r="F163" i="1"/>
  <c r="G163" i="1"/>
  <c r="J163" i="1"/>
  <c r="E164" i="1"/>
  <c r="F164" i="1"/>
  <c r="G164" i="1"/>
  <c r="J164" i="1"/>
  <c r="E165" i="1"/>
  <c r="F165" i="1"/>
  <c r="G165" i="1"/>
  <c r="J165" i="1"/>
  <c r="E166" i="1"/>
  <c r="F166" i="1"/>
  <c r="G166" i="1"/>
  <c r="J166" i="1"/>
  <c r="E140" i="1"/>
  <c r="F140" i="1"/>
  <c r="G140" i="1"/>
  <c r="I140" i="1"/>
  <c r="E196" i="1"/>
  <c r="F196" i="1"/>
  <c r="G196" i="1"/>
  <c r="K196" i="1"/>
  <c r="E203" i="1"/>
  <c r="F203" i="1"/>
  <c r="G203" i="1"/>
  <c r="K203" i="1"/>
  <c r="E204" i="1"/>
  <c r="F204" i="1"/>
  <c r="E188" i="1"/>
  <c r="F188" i="1"/>
  <c r="G188" i="1"/>
  <c r="K188" i="1"/>
  <c r="E60" i="1"/>
  <c r="F60" i="1"/>
  <c r="G60" i="1"/>
  <c r="H60" i="1"/>
  <c r="E61" i="1"/>
  <c r="F61" i="1"/>
  <c r="G61" i="1"/>
  <c r="H61" i="1"/>
  <c r="E62" i="1"/>
  <c r="F62" i="1"/>
  <c r="G62" i="1"/>
  <c r="H62" i="1"/>
  <c r="E59" i="1"/>
  <c r="F59" i="1"/>
  <c r="G59" i="1"/>
  <c r="H59" i="1"/>
  <c r="G24" i="1"/>
  <c r="H24" i="1"/>
  <c r="E53" i="1"/>
  <c r="F53" i="1"/>
  <c r="G53" i="1"/>
  <c r="I53" i="1"/>
  <c r="E81" i="1"/>
  <c r="F81" i="1"/>
  <c r="E82" i="1"/>
  <c r="F82" i="1"/>
  <c r="D9" i="1"/>
  <c r="C9" i="1"/>
  <c r="E87" i="1"/>
  <c r="F8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46" i="1"/>
  <c r="Q49" i="1"/>
  <c r="Q51" i="1"/>
  <c r="Q52" i="1"/>
  <c r="Q53" i="1"/>
  <c r="Q57" i="1"/>
  <c r="Q58" i="1"/>
  <c r="Q59" i="1"/>
  <c r="Q60" i="1"/>
  <c r="Q61" i="1"/>
  <c r="Q62" i="1"/>
  <c r="Q63" i="1"/>
  <c r="Q66" i="1"/>
  <c r="Q105" i="1"/>
  <c r="Q140" i="1"/>
  <c r="Q141" i="1"/>
  <c r="Q147" i="1"/>
  <c r="Q148" i="1"/>
  <c r="Q151" i="1"/>
  <c r="Q161" i="1"/>
  <c r="Q162" i="1"/>
  <c r="Q163" i="1"/>
  <c r="Q164" i="1"/>
  <c r="Q165" i="1"/>
  <c r="Q166" i="1"/>
  <c r="Q168" i="1"/>
  <c r="Q174" i="1"/>
  <c r="Q177" i="1"/>
  <c r="Q179" i="1"/>
  <c r="Q181" i="1"/>
  <c r="Q183" i="1"/>
  <c r="Q184" i="1"/>
  <c r="Q188" i="1"/>
  <c r="Q189" i="1"/>
  <c r="Q191" i="1"/>
  <c r="Q193" i="1"/>
  <c r="Q195" i="1"/>
  <c r="Q196" i="1"/>
  <c r="Q202" i="1"/>
  <c r="Q203" i="1"/>
  <c r="Q204" i="1"/>
  <c r="G119" i="3"/>
  <c r="C119" i="3"/>
  <c r="G118" i="3"/>
  <c r="C118" i="3"/>
  <c r="G117" i="3"/>
  <c r="C117" i="3"/>
  <c r="E117" i="3"/>
  <c r="G116" i="3"/>
  <c r="C116" i="3"/>
  <c r="G115" i="3"/>
  <c r="C115" i="3"/>
  <c r="E115" i="3"/>
  <c r="G114" i="3"/>
  <c r="C114" i="3"/>
  <c r="G113" i="3"/>
  <c r="C113" i="3"/>
  <c r="E113" i="3"/>
  <c r="G112" i="3"/>
  <c r="C112" i="3"/>
  <c r="E112" i="3"/>
  <c r="G111" i="3"/>
  <c r="C111" i="3"/>
  <c r="G186" i="3"/>
  <c r="C186" i="3"/>
  <c r="E186" i="3"/>
  <c r="G185" i="3"/>
  <c r="C185" i="3"/>
  <c r="E185" i="3"/>
  <c r="G184" i="3"/>
  <c r="C184" i="3"/>
  <c r="G110" i="3"/>
  <c r="C110" i="3"/>
  <c r="G109" i="3"/>
  <c r="C109" i="3"/>
  <c r="E109" i="3"/>
  <c r="G108" i="3"/>
  <c r="C108" i="3"/>
  <c r="G107" i="3"/>
  <c r="C107" i="3"/>
  <c r="G106" i="3"/>
  <c r="C106" i="3"/>
  <c r="E106" i="3"/>
  <c r="G183" i="3"/>
  <c r="C183" i="3"/>
  <c r="E183" i="3"/>
  <c r="G182" i="3"/>
  <c r="C182" i="3"/>
  <c r="G181" i="3"/>
  <c r="C181" i="3"/>
  <c r="E181" i="3"/>
  <c r="G180" i="3"/>
  <c r="C180" i="3"/>
  <c r="G179" i="3"/>
  <c r="C179" i="3"/>
  <c r="E179" i="3"/>
  <c r="G178" i="3"/>
  <c r="C178" i="3"/>
  <c r="E178" i="3"/>
  <c r="G105" i="3"/>
  <c r="C105" i="3"/>
  <c r="G177" i="3"/>
  <c r="C177" i="3"/>
  <c r="E177" i="3"/>
  <c r="G176" i="3"/>
  <c r="C176" i="3"/>
  <c r="E176" i="3"/>
  <c r="G175" i="3"/>
  <c r="C175" i="3"/>
  <c r="G174" i="3"/>
  <c r="C174" i="3"/>
  <c r="E174" i="3"/>
  <c r="G173" i="3"/>
  <c r="C173" i="3"/>
  <c r="E173" i="3"/>
  <c r="G172" i="3"/>
  <c r="C172" i="3"/>
  <c r="E172" i="3"/>
  <c r="G104" i="3"/>
  <c r="C104" i="3"/>
  <c r="G103" i="3"/>
  <c r="C103" i="3"/>
  <c r="E103" i="3"/>
  <c r="G171" i="3"/>
  <c r="C171" i="3"/>
  <c r="E171" i="3"/>
  <c r="G102" i="3"/>
  <c r="C102" i="3"/>
  <c r="E102" i="3"/>
  <c r="G101" i="3"/>
  <c r="C101" i="3"/>
  <c r="E101" i="3"/>
  <c r="G100" i="3"/>
  <c r="C100" i="3"/>
  <c r="E100" i="3"/>
  <c r="G99" i="3"/>
  <c r="C99" i="3"/>
  <c r="E99" i="3"/>
  <c r="G98" i="3"/>
  <c r="C98" i="3"/>
  <c r="G170" i="3"/>
  <c r="C170" i="3"/>
  <c r="E170" i="3"/>
  <c r="G97" i="3"/>
  <c r="C97" i="3"/>
  <c r="G169" i="3"/>
  <c r="C169" i="3"/>
  <c r="E169" i="3"/>
  <c r="G168" i="3"/>
  <c r="C168" i="3"/>
  <c r="E168" i="3"/>
  <c r="G167" i="3"/>
  <c r="C167" i="3"/>
  <c r="E167" i="3"/>
  <c r="G166" i="3"/>
  <c r="C166" i="3"/>
  <c r="E166" i="3"/>
  <c r="G165" i="3"/>
  <c r="C165" i="3"/>
  <c r="E165" i="3"/>
  <c r="G164" i="3"/>
  <c r="C164" i="3"/>
  <c r="E164" i="3"/>
  <c r="G96" i="3"/>
  <c r="C96" i="3"/>
  <c r="E96" i="3"/>
  <c r="G95" i="3"/>
  <c r="C95" i="3"/>
  <c r="E95" i="3"/>
  <c r="G94" i="3"/>
  <c r="C94" i="3"/>
  <c r="E94" i="3"/>
  <c r="G93" i="3"/>
  <c r="C93" i="3"/>
  <c r="E93" i="3"/>
  <c r="G92" i="3"/>
  <c r="C92" i="3"/>
  <c r="E92" i="3"/>
  <c r="G91" i="3"/>
  <c r="C91" i="3"/>
  <c r="E91" i="3"/>
  <c r="G90" i="3"/>
  <c r="C90" i="3"/>
  <c r="E90" i="3"/>
  <c r="G89" i="3"/>
  <c r="C89" i="3"/>
  <c r="E89" i="3"/>
  <c r="G88" i="3"/>
  <c r="C88" i="3"/>
  <c r="E88" i="3"/>
  <c r="G163" i="3"/>
  <c r="C163" i="3"/>
  <c r="E163" i="3"/>
  <c r="G87" i="3"/>
  <c r="C87" i="3"/>
  <c r="E87" i="3"/>
  <c r="G86" i="3"/>
  <c r="C86" i="3"/>
  <c r="E86" i="3"/>
  <c r="G162" i="3"/>
  <c r="C162" i="3"/>
  <c r="E162" i="3"/>
  <c r="G161" i="3"/>
  <c r="C161" i="3"/>
  <c r="E161" i="3"/>
  <c r="G85" i="3"/>
  <c r="C85" i="3"/>
  <c r="E85" i="3"/>
  <c r="G84" i="3"/>
  <c r="C84" i="3"/>
  <c r="E84" i="3"/>
  <c r="G83" i="3"/>
  <c r="C83" i="3"/>
  <c r="E83" i="3"/>
  <c r="G82" i="3"/>
  <c r="C82" i="3"/>
  <c r="G81" i="3"/>
  <c r="C81" i="3"/>
  <c r="E81" i="3"/>
  <c r="G160" i="3"/>
  <c r="C160" i="3"/>
  <c r="E160" i="3"/>
  <c r="G159" i="3"/>
  <c r="C159" i="3"/>
  <c r="E159" i="3"/>
  <c r="G158" i="3"/>
  <c r="C158" i="3"/>
  <c r="E158" i="3"/>
  <c r="G80" i="3"/>
  <c r="C80" i="3"/>
  <c r="E80" i="3"/>
  <c r="G79" i="3"/>
  <c r="C79" i="3"/>
  <c r="E79" i="3"/>
  <c r="G78" i="3"/>
  <c r="C78" i="3"/>
  <c r="E78" i="3"/>
  <c r="G77" i="3"/>
  <c r="C77" i="3"/>
  <c r="E77" i="3"/>
  <c r="G76" i="3"/>
  <c r="C76" i="3"/>
  <c r="E76" i="3"/>
  <c r="G75" i="3"/>
  <c r="C75" i="3"/>
  <c r="E75" i="3"/>
  <c r="G74" i="3"/>
  <c r="C74" i="3"/>
  <c r="E74" i="3"/>
  <c r="G73" i="3"/>
  <c r="C73" i="3"/>
  <c r="E73" i="3"/>
  <c r="G72" i="3"/>
  <c r="C72" i="3"/>
  <c r="E72" i="3"/>
  <c r="G71" i="3"/>
  <c r="C71" i="3"/>
  <c r="E71" i="3"/>
  <c r="G70" i="3"/>
  <c r="C70" i="3"/>
  <c r="E70" i="3"/>
  <c r="G69" i="3"/>
  <c r="C69" i="3"/>
  <c r="E69" i="3"/>
  <c r="G68" i="3"/>
  <c r="C68" i="3"/>
  <c r="E68" i="3"/>
  <c r="G67" i="3"/>
  <c r="C67" i="3"/>
  <c r="E67" i="3"/>
  <c r="G66" i="3"/>
  <c r="C66" i="3"/>
  <c r="E66" i="3"/>
  <c r="G65" i="3"/>
  <c r="C65" i="3"/>
  <c r="E65" i="3"/>
  <c r="G64" i="3"/>
  <c r="C64" i="3"/>
  <c r="G63" i="3"/>
  <c r="C63" i="3"/>
  <c r="E63" i="3"/>
  <c r="G62" i="3"/>
  <c r="C62" i="3"/>
  <c r="E62" i="3"/>
  <c r="G61" i="3"/>
  <c r="C61" i="3"/>
  <c r="E61" i="3"/>
  <c r="G60" i="3"/>
  <c r="C60" i="3"/>
  <c r="E60" i="3"/>
  <c r="G59" i="3"/>
  <c r="C59" i="3"/>
  <c r="E59" i="3"/>
  <c r="G58" i="3"/>
  <c r="C58" i="3"/>
  <c r="E58" i="3"/>
  <c r="G57" i="3"/>
  <c r="C57" i="3"/>
  <c r="E57" i="3"/>
  <c r="G56" i="3"/>
  <c r="C56" i="3"/>
  <c r="E56" i="3"/>
  <c r="G55" i="3"/>
  <c r="C55" i="3"/>
  <c r="E55" i="3"/>
  <c r="G54" i="3"/>
  <c r="C54" i="3"/>
  <c r="E54" i="3"/>
  <c r="G53" i="3"/>
  <c r="C53" i="3"/>
  <c r="E53" i="3"/>
  <c r="G52" i="3"/>
  <c r="C52" i="3"/>
  <c r="E52" i="3"/>
  <c r="G51" i="3"/>
  <c r="C51" i="3"/>
  <c r="G50" i="3"/>
  <c r="C50" i="3"/>
  <c r="E50" i="3"/>
  <c r="G49" i="3"/>
  <c r="C49" i="3"/>
  <c r="E49" i="3"/>
  <c r="G48" i="3"/>
  <c r="C48" i="3"/>
  <c r="E48" i="3"/>
  <c r="G157" i="3"/>
  <c r="C157" i="3"/>
  <c r="G47" i="3"/>
  <c r="C47" i="3"/>
  <c r="E47" i="3"/>
  <c r="G46" i="3"/>
  <c r="C46" i="3"/>
  <c r="E46" i="3"/>
  <c r="G45" i="3"/>
  <c r="C45" i="3"/>
  <c r="E45" i="3"/>
  <c r="G44" i="3"/>
  <c r="C44" i="3"/>
  <c r="G43" i="3"/>
  <c r="C43" i="3"/>
  <c r="E43" i="3"/>
  <c r="G42" i="3"/>
  <c r="C42" i="3"/>
  <c r="E42" i="3"/>
  <c r="G41" i="3"/>
  <c r="C41" i="3"/>
  <c r="E41" i="3"/>
  <c r="G40" i="3"/>
  <c r="C40" i="3"/>
  <c r="G39" i="3"/>
  <c r="C39" i="3"/>
  <c r="G38" i="3"/>
  <c r="C38" i="3"/>
  <c r="G37" i="3"/>
  <c r="C37" i="3"/>
  <c r="G36" i="3"/>
  <c r="C36" i="3"/>
  <c r="G35" i="3"/>
  <c r="C35" i="3"/>
  <c r="E35" i="3"/>
  <c r="G34" i="3"/>
  <c r="C34" i="3"/>
  <c r="G33" i="3"/>
  <c r="C33" i="3"/>
  <c r="G32" i="3"/>
  <c r="C32" i="3"/>
  <c r="E32" i="3"/>
  <c r="G156" i="3"/>
  <c r="C156" i="3"/>
  <c r="E156" i="3"/>
  <c r="G31" i="3"/>
  <c r="C31" i="3"/>
  <c r="E31" i="3"/>
  <c r="G30" i="3"/>
  <c r="C30" i="3"/>
  <c r="E30" i="3"/>
  <c r="G29" i="3"/>
  <c r="C29" i="3"/>
  <c r="E29" i="3"/>
  <c r="G28" i="3"/>
  <c r="C28" i="3"/>
  <c r="G27" i="3"/>
  <c r="C27" i="3"/>
  <c r="G26" i="3"/>
  <c r="C26" i="3"/>
  <c r="G25" i="3"/>
  <c r="C25" i="3"/>
  <c r="E25" i="3"/>
  <c r="G24" i="3"/>
  <c r="C24" i="3"/>
  <c r="G23" i="3"/>
  <c r="C23" i="3"/>
  <c r="E23" i="3"/>
  <c r="G22" i="3"/>
  <c r="C22" i="3"/>
  <c r="G21" i="3"/>
  <c r="C21" i="3"/>
  <c r="E21" i="3"/>
  <c r="G155" i="3"/>
  <c r="C155" i="3"/>
  <c r="E155" i="3"/>
  <c r="G20" i="3"/>
  <c r="C20" i="3"/>
  <c r="E20" i="3"/>
  <c r="G19" i="3"/>
  <c r="C19" i="3"/>
  <c r="E19" i="3"/>
  <c r="G154" i="3"/>
  <c r="C154" i="3"/>
  <c r="E154" i="3"/>
  <c r="G153" i="3"/>
  <c r="C153" i="3"/>
  <c r="E153" i="3"/>
  <c r="G152" i="3"/>
  <c r="C152" i="3"/>
  <c r="E152" i="3"/>
  <c r="G151" i="3"/>
  <c r="C151" i="3"/>
  <c r="E151" i="3"/>
  <c r="G150" i="3"/>
  <c r="C150" i="3"/>
  <c r="E150" i="3"/>
  <c r="G149" i="3"/>
  <c r="C149" i="3"/>
  <c r="E149" i="3"/>
  <c r="G148" i="3"/>
  <c r="C148" i="3"/>
  <c r="G18" i="3"/>
  <c r="C18" i="3"/>
  <c r="E18" i="3"/>
  <c r="G17" i="3"/>
  <c r="C17" i="3"/>
  <c r="E17" i="3"/>
  <c r="G16" i="3"/>
  <c r="C16" i="3"/>
  <c r="E16" i="3"/>
  <c r="G147" i="3"/>
  <c r="C147" i="3"/>
  <c r="E147" i="3"/>
  <c r="G146" i="3"/>
  <c r="C146" i="3"/>
  <c r="G145" i="3"/>
  <c r="C145" i="3"/>
  <c r="E145" i="3"/>
  <c r="G15" i="3"/>
  <c r="C15" i="3"/>
  <c r="G144" i="3"/>
  <c r="C144" i="3"/>
  <c r="E144" i="3"/>
  <c r="G14" i="3"/>
  <c r="C14" i="3"/>
  <c r="G13" i="3"/>
  <c r="C13" i="3"/>
  <c r="E13" i="3"/>
  <c r="G143" i="3"/>
  <c r="C143" i="3"/>
  <c r="G12" i="3"/>
  <c r="C12" i="3"/>
  <c r="E12" i="3"/>
  <c r="E45" i="1"/>
  <c r="G142" i="3"/>
  <c r="C142" i="3"/>
  <c r="E142" i="3"/>
  <c r="G11" i="3"/>
  <c r="C11" i="3"/>
  <c r="G141" i="3"/>
  <c r="C141" i="3"/>
  <c r="E141" i="3"/>
  <c r="G140" i="3"/>
  <c r="C140" i="3"/>
  <c r="G139" i="3"/>
  <c r="C139" i="3"/>
  <c r="E139" i="3"/>
  <c r="G138" i="3"/>
  <c r="C138" i="3"/>
  <c r="G137" i="3"/>
  <c r="C137" i="3"/>
  <c r="E137" i="3"/>
  <c r="G136" i="3"/>
  <c r="C136" i="3"/>
  <c r="G135" i="3"/>
  <c r="C135" i="3"/>
  <c r="E135" i="3"/>
  <c r="G134" i="3"/>
  <c r="C134" i="3"/>
  <c r="G133" i="3"/>
  <c r="C133" i="3"/>
  <c r="E133" i="3"/>
  <c r="G132" i="3"/>
  <c r="C132" i="3"/>
  <c r="G131" i="3"/>
  <c r="C131" i="3"/>
  <c r="E131" i="3"/>
  <c r="G130" i="3"/>
  <c r="C130" i="3"/>
  <c r="G129" i="3"/>
  <c r="C129" i="3"/>
  <c r="E129" i="3"/>
  <c r="G128" i="3"/>
  <c r="C128" i="3"/>
  <c r="G127" i="3"/>
  <c r="C127" i="3"/>
  <c r="E127" i="3"/>
  <c r="G126" i="3"/>
  <c r="C126" i="3"/>
  <c r="G125" i="3"/>
  <c r="C125" i="3"/>
  <c r="E125" i="3"/>
  <c r="G124" i="3"/>
  <c r="C124" i="3"/>
  <c r="G123" i="3"/>
  <c r="C123" i="3"/>
  <c r="E123" i="3"/>
  <c r="G122" i="3"/>
  <c r="C122" i="3"/>
  <c r="G121" i="3"/>
  <c r="C121" i="3"/>
  <c r="E121" i="3"/>
  <c r="G120" i="3"/>
  <c r="C120" i="3"/>
  <c r="H119" i="3"/>
  <c r="B119" i="3"/>
  <c r="D119" i="3"/>
  <c r="A119" i="3"/>
  <c r="H118" i="3"/>
  <c r="D118" i="3"/>
  <c r="B118" i="3"/>
  <c r="A118" i="3"/>
  <c r="H117" i="3"/>
  <c r="B117" i="3"/>
  <c r="D117" i="3"/>
  <c r="A117" i="3"/>
  <c r="H116" i="3"/>
  <c r="D116" i="3"/>
  <c r="B116" i="3"/>
  <c r="A116" i="3"/>
  <c r="H115" i="3"/>
  <c r="B115" i="3"/>
  <c r="D115" i="3"/>
  <c r="A115" i="3"/>
  <c r="H114" i="3"/>
  <c r="D114" i="3"/>
  <c r="B114" i="3"/>
  <c r="A114" i="3"/>
  <c r="H113" i="3"/>
  <c r="B113" i="3"/>
  <c r="D113" i="3"/>
  <c r="A113" i="3"/>
  <c r="H112" i="3"/>
  <c r="D112" i="3"/>
  <c r="B112" i="3"/>
  <c r="A112" i="3"/>
  <c r="H111" i="3"/>
  <c r="B111" i="3"/>
  <c r="D111" i="3"/>
  <c r="A111" i="3"/>
  <c r="H186" i="3"/>
  <c r="D186" i="3"/>
  <c r="B186" i="3"/>
  <c r="A186" i="3"/>
  <c r="H185" i="3"/>
  <c r="B185" i="3"/>
  <c r="D185" i="3"/>
  <c r="A185" i="3"/>
  <c r="H184" i="3"/>
  <c r="D184" i="3"/>
  <c r="B184" i="3"/>
  <c r="A184" i="3"/>
  <c r="H110" i="3"/>
  <c r="B110" i="3"/>
  <c r="D110" i="3"/>
  <c r="A110" i="3"/>
  <c r="H109" i="3"/>
  <c r="D109" i="3"/>
  <c r="B109" i="3"/>
  <c r="A109" i="3"/>
  <c r="H108" i="3"/>
  <c r="B108" i="3"/>
  <c r="D108" i="3"/>
  <c r="A108" i="3"/>
  <c r="H107" i="3"/>
  <c r="D107" i="3"/>
  <c r="B107" i="3"/>
  <c r="A107" i="3"/>
  <c r="H106" i="3"/>
  <c r="B106" i="3"/>
  <c r="D106" i="3"/>
  <c r="A106" i="3"/>
  <c r="H183" i="3"/>
  <c r="D183" i="3"/>
  <c r="B183" i="3"/>
  <c r="A183" i="3"/>
  <c r="H182" i="3"/>
  <c r="B182" i="3"/>
  <c r="D182" i="3"/>
  <c r="A182" i="3"/>
  <c r="H181" i="3"/>
  <c r="D181" i="3"/>
  <c r="B181" i="3"/>
  <c r="A181" i="3"/>
  <c r="H180" i="3"/>
  <c r="B180" i="3"/>
  <c r="D180" i="3"/>
  <c r="A180" i="3"/>
  <c r="H179" i="3"/>
  <c r="D179" i="3"/>
  <c r="B179" i="3"/>
  <c r="A179" i="3"/>
  <c r="H178" i="3"/>
  <c r="B178" i="3"/>
  <c r="D178" i="3"/>
  <c r="A178" i="3"/>
  <c r="H105" i="3"/>
  <c r="D105" i="3"/>
  <c r="B105" i="3"/>
  <c r="A105" i="3"/>
  <c r="H177" i="3"/>
  <c r="B177" i="3"/>
  <c r="D177" i="3"/>
  <c r="A177" i="3"/>
  <c r="H176" i="3"/>
  <c r="D176" i="3"/>
  <c r="B176" i="3"/>
  <c r="A176" i="3"/>
  <c r="H175" i="3"/>
  <c r="B175" i="3"/>
  <c r="D175" i="3"/>
  <c r="A175" i="3"/>
  <c r="H174" i="3"/>
  <c r="D174" i="3"/>
  <c r="B174" i="3"/>
  <c r="A174" i="3"/>
  <c r="H173" i="3"/>
  <c r="B173" i="3"/>
  <c r="D173" i="3"/>
  <c r="A173" i="3"/>
  <c r="H172" i="3"/>
  <c r="D172" i="3"/>
  <c r="B172" i="3"/>
  <c r="A172" i="3"/>
  <c r="H104" i="3"/>
  <c r="B104" i="3"/>
  <c r="D104" i="3"/>
  <c r="A104" i="3"/>
  <c r="H103" i="3"/>
  <c r="D103" i="3"/>
  <c r="B103" i="3"/>
  <c r="A103" i="3"/>
  <c r="H171" i="3"/>
  <c r="B171" i="3"/>
  <c r="D171" i="3"/>
  <c r="A171" i="3"/>
  <c r="H102" i="3"/>
  <c r="D102" i="3"/>
  <c r="B102" i="3"/>
  <c r="A102" i="3"/>
  <c r="H101" i="3"/>
  <c r="B101" i="3"/>
  <c r="D101" i="3"/>
  <c r="A101" i="3"/>
  <c r="H100" i="3"/>
  <c r="D100" i="3"/>
  <c r="B100" i="3"/>
  <c r="A100" i="3"/>
  <c r="H99" i="3"/>
  <c r="B99" i="3"/>
  <c r="D99" i="3"/>
  <c r="A99" i="3"/>
  <c r="H98" i="3"/>
  <c r="D98" i="3"/>
  <c r="B98" i="3"/>
  <c r="A98" i="3"/>
  <c r="H170" i="3"/>
  <c r="B170" i="3"/>
  <c r="D170" i="3"/>
  <c r="A170" i="3"/>
  <c r="H97" i="3"/>
  <c r="D97" i="3"/>
  <c r="B97" i="3"/>
  <c r="A97" i="3"/>
  <c r="H169" i="3"/>
  <c r="B169" i="3"/>
  <c r="D169" i="3"/>
  <c r="A169" i="3"/>
  <c r="H168" i="3"/>
  <c r="D168" i="3"/>
  <c r="B168" i="3"/>
  <c r="A168" i="3"/>
  <c r="H167" i="3"/>
  <c r="B167" i="3"/>
  <c r="D167" i="3"/>
  <c r="A167" i="3"/>
  <c r="H166" i="3"/>
  <c r="D166" i="3"/>
  <c r="B166" i="3"/>
  <c r="A166" i="3"/>
  <c r="H165" i="3"/>
  <c r="B165" i="3"/>
  <c r="D165" i="3"/>
  <c r="A165" i="3"/>
  <c r="H164" i="3"/>
  <c r="D164" i="3"/>
  <c r="B164" i="3"/>
  <c r="A164" i="3"/>
  <c r="H96" i="3"/>
  <c r="B96" i="3"/>
  <c r="D96" i="3"/>
  <c r="A96" i="3"/>
  <c r="H95" i="3"/>
  <c r="D95" i="3"/>
  <c r="B95" i="3"/>
  <c r="A95" i="3"/>
  <c r="H94" i="3"/>
  <c r="B94" i="3"/>
  <c r="D94" i="3"/>
  <c r="A94" i="3"/>
  <c r="H93" i="3"/>
  <c r="D93" i="3"/>
  <c r="B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B88" i="3"/>
  <c r="D88" i="3"/>
  <c r="A88" i="3"/>
  <c r="H163" i="3"/>
  <c r="D163" i="3"/>
  <c r="B163" i="3"/>
  <c r="A163" i="3"/>
  <c r="H87" i="3"/>
  <c r="B87" i="3"/>
  <c r="D87" i="3"/>
  <c r="A87" i="3"/>
  <c r="H86" i="3"/>
  <c r="B86" i="3"/>
  <c r="D86" i="3"/>
  <c r="A86" i="3"/>
  <c r="H162" i="3"/>
  <c r="B162" i="3"/>
  <c r="D162" i="3"/>
  <c r="A162" i="3"/>
  <c r="H161" i="3"/>
  <c r="B161" i="3"/>
  <c r="D161" i="3"/>
  <c r="A161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D82" i="3"/>
  <c r="B82" i="3"/>
  <c r="A82" i="3"/>
  <c r="H81" i="3"/>
  <c r="B81" i="3"/>
  <c r="D81" i="3"/>
  <c r="A81" i="3"/>
  <c r="H160" i="3"/>
  <c r="D160" i="3"/>
  <c r="B160" i="3"/>
  <c r="A160" i="3"/>
  <c r="H159" i="3"/>
  <c r="B159" i="3"/>
  <c r="D159" i="3"/>
  <c r="A159" i="3"/>
  <c r="H158" i="3"/>
  <c r="B158" i="3"/>
  <c r="D158" i="3"/>
  <c r="A158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D77" i="3"/>
  <c r="B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H71" i="3"/>
  <c r="B71" i="3"/>
  <c r="D71" i="3"/>
  <c r="A71" i="3"/>
  <c r="H70" i="3"/>
  <c r="B70" i="3"/>
  <c r="D70" i="3"/>
  <c r="A70" i="3"/>
  <c r="H69" i="3"/>
  <c r="D69" i="3"/>
  <c r="B69" i="3"/>
  <c r="A69" i="3"/>
  <c r="H68" i="3"/>
  <c r="B68" i="3"/>
  <c r="D68" i="3"/>
  <c r="A68" i="3"/>
  <c r="H67" i="3"/>
  <c r="D67" i="3"/>
  <c r="B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D61" i="3"/>
  <c r="B61" i="3"/>
  <c r="A61" i="3"/>
  <c r="H60" i="3"/>
  <c r="B60" i="3"/>
  <c r="D60" i="3"/>
  <c r="A60" i="3"/>
  <c r="H59" i="3"/>
  <c r="B59" i="3"/>
  <c r="D59" i="3"/>
  <c r="A59" i="3"/>
  <c r="H58" i="3"/>
  <c r="D58" i="3"/>
  <c r="B58" i="3"/>
  <c r="A58" i="3"/>
  <c r="H57" i="3"/>
  <c r="B57" i="3"/>
  <c r="D57" i="3"/>
  <c r="A57" i="3"/>
  <c r="H56" i="3"/>
  <c r="D56" i="3"/>
  <c r="B56" i="3"/>
  <c r="A56" i="3"/>
  <c r="H55" i="3"/>
  <c r="B55" i="3"/>
  <c r="D55" i="3"/>
  <c r="A55" i="3"/>
  <c r="H54" i="3"/>
  <c r="D54" i="3"/>
  <c r="B54" i="3"/>
  <c r="A54" i="3"/>
  <c r="H53" i="3"/>
  <c r="B53" i="3"/>
  <c r="D53" i="3"/>
  <c r="A53" i="3"/>
  <c r="H52" i="3"/>
  <c r="D52" i="3"/>
  <c r="B52" i="3"/>
  <c r="A52" i="3"/>
  <c r="H51" i="3"/>
  <c r="B51" i="3"/>
  <c r="D51" i="3"/>
  <c r="A51" i="3"/>
  <c r="H50" i="3"/>
  <c r="D50" i="3"/>
  <c r="B50" i="3"/>
  <c r="A50" i="3"/>
  <c r="H49" i="3"/>
  <c r="B49" i="3"/>
  <c r="D49" i="3"/>
  <c r="A49" i="3"/>
  <c r="H48" i="3"/>
  <c r="D48" i="3"/>
  <c r="B48" i="3"/>
  <c r="A48" i="3"/>
  <c r="H157" i="3"/>
  <c r="B157" i="3"/>
  <c r="D157" i="3"/>
  <c r="A157" i="3"/>
  <c r="H47" i="3"/>
  <c r="D47" i="3"/>
  <c r="B47" i="3"/>
  <c r="A47" i="3"/>
  <c r="H46" i="3"/>
  <c r="B46" i="3"/>
  <c r="D46" i="3"/>
  <c r="A46" i="3"/>
  <c r="H45" i="3"/>
  <c r="F45" i="3"/>
  <c r="D45" i="3"/>
  <c r="B45" i="3"/>
  <c r="A45" i="3"/>
  <c r="H44" i="3"/>
  <c r="F44" i="3"/>
  <c r="D44" i="3"/>
  <c r="B44" i="3"/>
  <c r="A44" i="3"/>
  <c r="H43" i="3"/>
  <c r="B43" i="3"/>
  <c r="F43" i="3"/>
  <c r="D43" i="3"/>
  <c r="A43" i="3"/>
  <c r="H42" i="3"/>
  <c r="F42" i="3"/>
  <c r="D42" i="3"/>
  <c r="B42" i="3"/>
  <c r="A42" i="3"/>
  <c r="H41" i="3"/>
  <c r="F41" i="3"/>
  <c r="D41" i="3"/>
  <c r="B41" i="3"/>
  <c r="A41" i="3"/>
  <c r="H40" i="3"/>
  <c r="D40" i="3"/>
  <c r="B40" i="3"/>
  <c r="A40" i="3"/>
  <c r="H39" i="3"/>
  <c r="D39" i="3"/>
  <c r="B39" i="3"/>
  <c r="A39" i="3"/>
  <c r="H38" i="3"/>
  <c r="D38" i="3"/>
  <c r="B38" i="3"/>
  <c r="A38" i="3"/>
  <c r="H37" i="3"/>
  <c r="D37" i="3"/>
  <c r="B37" i="3"/>
  <c r="A37" i="3"/>
  <c r="H36" i="3"/>
  <c r="D36" i="3"/>
  <c r="B36" i="3"/>
  <c r="A36" i="3"/>
  <c r="H35" i="3"/>
  <c r="D35" i="3"/>
  <c r="B35" i="3"/>
  <c r="A35" i="3"/>
  <c r="H34" i="3"/>
  <c r="D34" i="3"/>
  <c r="B34" i="3"/>
  <c r="A34" i="3"/>
  <c r="H33" i="3"/>
  <c r="D33" i="3"/>
  <c r="B33" i="3"/>
  <c r="A33" i="3"/>
  <c r="H32" i="3"/>
  <c r="D32" i="3"/>
  <c r="B32" i="3"/>
  <c r="A32" i="3"/>
  <c r="H156" i="3"/>
  <c r="D156" i="3"/>
  <c r="B156" i="3"/>
  <c r="A156" i="3"/>
  <c r="H31" i="3"/>
  <c r="D31" i="3"/>
  <c r="B31" i="3"/>
  <c r="A31" i="3"/>
  <c r="H30" i="3"/>
  <c r="D30" i="3"/>
  <c r="B30" i="3"/>
  <c r="A30" i="3"/>
  <c r="H29" i="3"/>
  <c r="D29" i="3"/>
  <c r="B29" i="3"/>
  <c r="A29" i="3"/>
  <c r="H28" i="3"/>
  <c r="D28" i="3"/>
  <c r="B28" i="3"/>
  <c r="A28" i="3"/>
  <c r="H27" i="3"/>
  <c r="D27" i="3"/>
  <c r="B27" i="3"/>
  <c r="A27" i="3"/>
  <c r="H26" i="3"/>
  <c r="D26" i="3"/>
  <c r="B26" i="3"/>
  <c r="A26" i="3"/>
  <c r="H25" i="3"/>
  <c r="D25" i="3"/>
  <c r="B25" i="3"/>
  <c r="A25" i="3"/>
  <c r="H24" i="3"/>
  <c r="D24" i="3"/>
  <c r="B24" i="3"/>
  <c r="A24" i="3"/>
  <c r="H23" i="3"/>
  <c r="D23" i="3"/>
  <c r="B23" i="3"/>
  <c r="A23" i="3"/>
  <c r="H22" i="3"/>
  <c r="D22" i="3"/>
  <c r="B22" i="3"/>
  <c r="A22" i="3"/>
  <c r="H21" i="3"/>
  <c r="D21" i="3"/>
  <c r="B21" i="3"/>
  <c r="A21" i="3"/>
  <c r="H155" i="3"/>
  <c r="D155" i="3"/>
  <c r="B155" i="3"/>
  <c r="A155" i="3"/>
  <c r="H20" i="3"/>
  <c r="D20" i="3"/>
  <c r="B20" i="3"/>
  <c r="A20" i="3"/>
  <c r="H19" i="3"/>
  <c r="D19" i="3"/>
  <c r="B19" i="3"/>
  <c r="A19" i="3"/>
  <c r="H154" i="3"/>
  <c r="D154" i="3"/>
  <c r="B154" i="3"/>
  <c r="A154" i="3"/>
  <c r="H153" i="3"/>
  <c r="D153" i="3"/>
  <c r="B153" i="3"/>
  <c r="A153" i="3"/>
  <c r="H152" i="3"/>
  <c r="D152" i="3"/>
  <c r="B152" i="3"/>
  <c r="A152" i="3"/>
  <c r="H151" i="3"/>
  <c r="D151" i="3"/>
  <c r="B151" i="3"/>
  <c r="A151" i="3"/>
  <c r="H150" i="3"/>
  <c r="D150" i="3"/>
  <c r="B150" i="3"/>
  <c r="A150" i="3"/>
  <c r="H149" i="3"/>
  <c r="D149" i="3"/>
  <c r="B149" i="3"/>
  <c r="A149" i="3"/>
  <c r="H148" i="3"/>
  <c r="D148" i="3"/>
  <c r="B148" i="3"/>
  <c r="A148" i="3"/>
  <c r="H18" i="3"/>
  <c r="D18" i="3"/>
  <c r="B18" i="3"/>
  <c r="A18" i="3"/>
  <c r="H17" i="3"/>
  <c r="D17" i="3"/>
  <c r="B17" i="3"/>
  <c r="A17" i="3"/>
  <c r="H16" i="3"/>
  <c r="D16" i="3"/>
  <c r="B16" i="3"/>
  <c r="A16" i="3"/>
  <c r="H147" i="3"/>
  <c r="D147" i="3"/>
  <c r="B147" i="3"/>
  <c r="A147" i="3"/>
  <c r="H146" i="3"/>
  <c r="D146" i="3"/>
  <c r="B146" i="3"/>
  <c r="A146" i="3"/>
  <c r="H145" i="3"/>
  <c r="D145" i="3"/>
  <c r="B145" i="3"/>
  <c r="A145" i="3"/>
  <c r="H15" i="3"/>
  <c r="D15" i="3"/>
  <c r="B15" i="3"/>
  <c r="A15" i="3"/>
  <c r="H144" i="3"/>
  <c r="D144" i="3"/>
  <c r="B144" i="3"/>
  <c r="A144" i="3"/>
  <c r="H14" i="3"/>
  <c r="D14" i="3"/>
  <c r="B14" i="3"/>
  <c r="A14" i="3"/>
  <c r="H13" i="3"/>
  <c r="D13" i="3"/>
  <c r="B13" i="3"/>
  <c r="A13" i="3"/>
  <c r="H143" i="3"/>
  <c r="D143" i="3"/>
  <c r="B143" i="3"/>
  <c r="A143" i="3"/>
  <c r="H12" i="3"/>
  <c r="D12" i="3"/>
  <c r="B12" i="3"/>
  <c r="A12" i="3"/>
  <c r="H142" i="3"/>
  <c r="D142" i="3"/>
  <c r="B142" i="3"/>
  <c r="A142" i="3"/>
  <c r="H11" i="3"/>
  <c r="D11" i="3"/>
  <c r="B11" i="3"/>
  <c r="A11" i="3"/>
  <c r="H141" i="3"/>
  <c r="D141" i="3"/>
  <c r="B141" i="3"/>
  <c r="A141" i="3"/>
  <c r="H140" i="3"/>
  <c r="D140" i="3"/>
  <c r="B140" i="3"/>
  <c r="A140" i="3"/>
  <c r="H139" i="3"/>
  <c r="D139" i="3"/>
  <c r="B139" i="3"/>
  <c r="A139" i="3"/>
  <c r="H138" i="3"/>
  <c r="D138" i="3"/>
  <c r="B138" i="3"/>
  <c r="A138" i="3"/>
  <c r="H137" i="3"/>
  <c r="D137" i="3"/>
  <c r="B137" i="3"/>
  <c r="A137" i="3"/>
  <c r="H136" i="3"/>
  <c r="D136" i="3"/>
  <c r="B136" i="3"/>
  <c r="A136" i="3"/>
  <c r="H135" i="3"/>
  <c r="D135" i="3"/>
  <c r="B135" i="3"/>
  <c r="A135" i="3"/>
  <c r="H134" i="3"/>
  <c r="D134" i="3"/>
  <c r="B134" i="3"/>
  <c r="A134" i="3"/>
  <c r="H133" i="3"/>
  <c r="D133" i="3"/>
  <c r="B133" i="3"/>
  <c r="A133" i="3"/>
  <c r="H132" i="3"/>
  <c r="D132" i="3"/>
  <c r="B132" i="3"/>
  <c r="A132" i="3"/>
  <c r="H131" i="3"/>
  <c r="D131" i="3"/>
  <c r="B131" i="3"/>
  <c r="A131" i="3"/>
  <c r="H130" i="3"/>
  <c r="D130" i="3"/>
  <c r="B130" i="3"/>
  <c r="A130" i="3"/>
  <c r="H129" i="3"/>
  <c r="D129" i="3"/>
  <c r="B129" i="3"/>
  <c r="A129" i="3"/>
  <c r="H128" i="3"/>
  <c r="D128" i="3"/>
  <c r="B128" i="3"/>
  <c r="A128" i="3"/>
  <c r="H127" i="3"/>
  <c r="D127" i="3"/>
  <c r="B127" i="3"/>
  <c r="A127" i="3"/>
  <c r="H126" i="3"/>
  <c r="D126" i="3"/>
  <c r="B126" i="3"/>
  <c r="A126" i="3"/>
  <c r="H125" i="3"/>
  <c r="D125" i="3"/>
  <c r="B125" i="3"/>
  <c r="A125" i="3"/>
  <c r="H124" i="3"/>
  <c r="D124" i="3"/>
  <c r="B124" i="3"/>
  <c r="A124" i="3"/>
  <c r="H123" i="3"/>
  <c r="D123" i="3"/>
  <c r="B123" i="3"/>
  <c r="A123" i="3"/>
  <c r="H122" i="3"/>
  <c r="D122" i="3"/>
  <c r="B122" i="3"/>
  <c r="A122" i="3"/>
  <c r="H121" i="3"/>
  <c r="D121" i="3"/>
  <c r="B121" i="3"/>
  <c r="A121" i="3"/>
  <c r="H120" i="3"/>
  <c r="D120" i="3"/>
  <c r="B120" i="3"/>
  <c r="A120" i="3"/>
  <c r="Q213" i="1"/>
  <c r="Q210" i="1"/>
  <c r="Q211" i="1"/>
  <c r="Q212" i="1"/>
  <c r="Q209" i="1"/>
  <c r="Q205" i="1"/>
  <c r="Q206" i="1"/>
  <c r="R81" i="1"/>
  <c r="R82" i="1"/>
  <c r="Q43" i="1"/>
  <c r="Q47" i="1"/>
  <c r="Q48" i="1"/>
  <c r="Q50" i="1"/>
  <c r="Q54" i="1"/>
  <c r="Q55" i="1"/>
  <c r="Q56" i="1"/>
  <c r="Q64" i="1"/>
  <c r="Q65" i="1"/>
  <c r="Q79" i="1"/>
  <c r="Q81" i="1"/>
  <c r="Q82" i="1"/>
  <c r="Q207" i="1"/>
  <c r="Q208" i="1"/>
  <c r="Q200" i="1"/>
  <c r="Q178" i="1"/>
  <c r="Q180" i="1"/>
  <c r="Q182" i="1"/>
  <c r="Q185" i="1"/>
  <c r="Q190" i="1"/>
  <c r="Q192" i="1"/>
  <c r="Q194" i="1"/>
  <c r="Q197" i="1"/>
  <c r="C17" i="1"/>
  <c r="Q198" i="1"/>
  <c r="Q199" i="1"/>
  <c r="Q201" i="1"/>
  <c r="Q67" i="1"/>
  <c r="Q78" i="1"/>
  <c r="Q83" i="1"/>
  <c r="Q85" i="1"/>
  <c r="Q86" i="1"/>
  <c r="Q88" i="1"/>
  <c r="Q89" i="1"/>
  <c r="Q91" i="1"/>
  <c r="Q92" i="1"/>
  <c r="Q93" i="1"/>
  <c r="Q94" i="1"/>
  <c r="Q95" i="1"/>
  <c r="Q96" i="1"/>
  <c r="Q97" i="1"/>
  <c r="Q101" i="1"/>
  <c r="Q138" i="1"/>
  <c r="Q139" i="1"/>
  <c r="Q143" i="1"/>
  <c r="Q167" i="1"/>
  <c r="Q169" i="1"/>
  <c r="Q187" i="1"/>
  <c r="Q69" i="1"/>
  <c r="Q70" i="1"/>
  <c r="Q72" i="1"/>
  <c r="Q71" i="1"/>
  <c r="Q73" i="1"/>
  <c r="Q74" i="1"/>
  <c r="Q75" i="1"/>
  <c r="Q76" i="1"/>
  <c r="Q77" i="1"/>
  <c r="Q80" i="1"/>
  <c r="Q84" i="1"/>
  <c r="Q87" i="1"/>
  <c r="Q90" i="1"/>
  <c r="Q98" i="1"/>
  <c r="Q99" i="1"/>
  <c r="Q100" i="1"/>
  <c r="Q104" i="1"/>
  <c r="Q106" i="1"/>
  <c r="Q107" i="1"/>
  <c r="Q109" i="1"/>
  <c r="Q111" i="1"/>
  <c r="Q113" i="1"/>
  <c r="Q114" i="1"/>
  <c r="Q117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7" i="1"/>
  <c r="Q142" i="1"/>
  <c r="Q144" i="1"/>
  <c r="Q145" i="1"/>
  <c r="Q146" i="1"/>
  <c r="Q149" i="1"/>
  <c r="Q150" i="1"/>
  <c r="Q152" i="1"/>
  <c r="Q153" i="1"/>
  <c r="Q154" i="1"/>
  <c r="Q155" i="1"/>
  <c r="Q156" i="1"/>
  <c r="Q157" i="1"/>
  <c r="Q158" i="1"/>
  <c r="Q159" i="1"/>
  <c r="Q175" i="1"/>
  <c r="Q173" i="1"/>
  <c r="Q172" i="1"/>
  <c r="Q171" i="1"/>
  <c r="Q170" i="1"/>
  <c r="Q160" i="1"/>
  <c r="Q136" i="1"/>
  <c r="Q119" i="1"/>
  <c r="Q118" i="1"/>
  <c r="Q116" i="1"/>
  <c r="Q115" i="1"/>
  <c r="Q112" i="1"/>
  <c r="Q110" i="1"/>
  <c r="Q108" i="1"/>
  <c r="Q103" i="1"/>
  <c r="Q102" i="1"/>
  <c r="Q186" i="1"/>
  <c r="Q176" i="1"/>
  <c r="Q45" i="1"/>
  <c r="E68" i="1"/>
  <c r="Q68" i="1"/>
  <c r="E136" i="3"/>
  <c r="E140" i="3"/>
  <c r="E24" i="3"/>
  <c r="E39" i="3"/>
  <c r="E119" i="3"/>
  <c r="E148" i="3"/>
  <c r="E111" i="3"/>
  <c r="E180" i="3"/>
  <c r="E105" i="3"/>
  <c r="E74" i="1"/>
  <c r="F74" i="1"/>
  <c r="G74" i="1"/>
  <c r="I74" i="1"/>
  <c r="E71" i="1"/>
  <c r="F71" i="1"/>
  <c r="G71" i="1"/>
  <c r="I71" i="1"/>
  <c r="E208" i="1"/>
  <c r="E199" i="1"/>
  <c r="F199" i="1"/>
  <c r="G199" i="1"/>
  <c r="J199" i="1"/>
  <c r="E187" i="1"/>
  <c r="F187" i="1"/>
  <c r="G187" i="1"/>
  <c r="J187" i="1"/>
  <c r="E176" i="1"/>
  <c r="F176" i="1"/>
  <c r="G176" i="1"/>
  <c r="K176" i="1"/>
  <c r="E75" i="1"/>
  <c r="F75" i="1"/>
  <c r="G75" i="1"/>
  <c r="J75" i="1"/>
  <c r="E169" i="1"/>
  <c r="E143" i="1"/>
  <c r="F143" i="1"/>
  <c r="G143" i="1"/>
  <c r="J143" i="1"/>
  <c r="E138" i="1"/>
  <c r="F138" i="1"/>
  <c r="G138" i="1"/>
  <c r="J138" i="1"/>
  <c r="E97" i="1"/>
  <c r="F97" i="1"/>
  <c r="G97" i="1"/>
  <c r="J97" i="1"/>
  <c r="E95" i="1"/>
  <c r="F95" i="1"/>
  <c r="G95" i="1"/>
  <c r="J95" i="1"/>
  <c r="E93" i="1"/>
  <c r="E91" i="1"/>
  <c r="E88" i="1"/>
  <c r="F88" i="1"/>
  <c r="G88" i="1"/>
  <c r="J88" i="1"/>
  <c r="E85" i="1"/>
  <c r="F85" i="1"/>
  <c r="G85" i="1"/>
  <c r="J85" i="1"/>
  <c r="G78" i="1"/>
  <c r="J78" i="1"/>
  <c r="G65" i="1"/>
  <c r="J65" i="1"/>
  <c r="G56" i="1"/>
  <c r="J56" i="1"/>
  <c r="G54" i="1"/>
  <c r="J54" i="1"/>
  <c r="G47" i="1"/>
  <c r="J47" i="1"/>
  <c r="E205" i="1"/>
  <c r="F205" i="1"/>
  <c r="G178" i="1"/>
  <c r="K178" i="1"/>
  <c r="G194" i="1"/>
  <c r="K194" i="1"/>
  <c r="G190" i="1"/>
  <c r="K190" i="1"/>
  <c r="G182" i="1"/>
  <c r="K182" i="1"/>
  <c r="G177" i="1"/>
  <c r="I177" i="1"/>
  <c r="G173" i="1"/>
  <c r="I173" i="1"/>
  <c r="G171" i="1"/>
  <c r="I171" i="1"/>
  <c r="G160" i="1"/>
  <c r="I160" i="1"/>
  <c r="G119" i="1"/>
  <c r="I119" i="1"/>
  <c r="G116" i="1"/>
  <c r="I116" i="1"/>
  <c r="G112" i="1"/>
  <c r="I112" i="1"/>
  <c r="G108" i="1"/>
  <c r="I108" i="1"/>
  <c r="G102" i="1"/>
  <c r="I102" i="1"/>
  <c r="G191" i="1"/>
  <c r="I191" i="1"/>
  <c r="G184" i="1"/>
  <c r="I184" i="1"/>
  <c r="G179" i="1"/>
  <c r="I179" i="1"/>
  <c r="E202" i="1"/>
  <c r="F202" i="1"/>
  <c r="G202" i="1"/>
  <c r="K202" i="1"/>
  <c r="E52" i="1"/>
  <c r="E48" i="1"/>
  <c r="E43" i="1"/>
  <c r="E39" i="1"/>
  <c r="E35" i="1"/>
  <c r="F35" i="1"/>
  <c r="G35" i="1"/>
  <c r="H35" i="1"/>
  <c r="E31" i="1"/>
  <c r="F31" i="1"/>
  <c r="G31" i="1"/>
  <c r="H31" i="1"/>
  <c r="E27" i="1"/>
  <c r="E23" i="1"/>
  <c r="G214" i="1"/>
  <c r="K214" i="1"/>
  <c r="E212" i="1"/>
  <c r="F212" i="1"/>
  <c r="G212" i="1"/>
  <c r="K212" i="1"/>
  <c r="E122" i="1"/>
  <c r="F122" i="1"/>
  <c r="G122" i="1"/>
  <c r="I122" i="1"/>
  <c r="G209" i="1"/>
  <c r="K209" i="1"/>
  <c r="G205" i="1"/>
  <c r="K205" i="1"/>
  <c r="G201" i="1"/>
  <c r="J201" i="1"/>
  <c r="G220" i="1"/>
  <c r="K220" i="1"/>
  <c r="E210" i="1"/>
  <c r="F210" i="1"/>
  <c r="G210" i="1"/>
  <c r="J210" i="1"/>
  <c r="E201" i="1"/>
  <c r="F201" i="1"/>
  <c r="E198" i="1"/>
  <c r="F198" i="1"/>
  <c r="G198" i="1"/>
  <c r="J198" i="1"/>
  <c r="E186" i="1"/>
  <c r="F186" i="1"/>
  <c r="G186" i="1"/>
  <c r="K186" i="1"/>
  <c r="E76" i="1"/>
  <c r="F76" i="1"/>
  <c r="G76" i="1"/>
  <c r="J76" i="1"/>
  <c r="E69" i="1"/>
  <c r="E167" i="1"/>
  <c r="F167" i="1"/>
  <c r="G167" i="1"/>
  <c r="J167" i="1"/>
  <c r="E139" i="1"/>
  <c r="F139" i="1"/>
  <c r="G139" i="1"/>
  <c r="J139" i="1"/>
  <c r="E101" i="1"/>
  <c r="F101" i="1"/>
  <c r="G101" i="1"/>
  <c r="J101" i="1"/>
  <c r="E96" i="1"/>
  <c r="F96" i="1"/>
  <c r="G96" i="1"/>
  <c r="J96" i="1"/>
  <c r="E94" i="1"/>
  <c r="F94" i="1"/>
  <c r="G94" i="1"/>
  <c r="J94" i="1"/>
  <c r="E92" i="1"/>
  <c r="F92" i="1"/>
  <c r="G92" i="1"/>
  <c r="J92" i="1"/>
  <c r="E89" i="1"/>
  <c r="F89" i="1"/>
  <c r="G89" i="1"/>
  <c r="J89" i="1"/>
  <c r="E86" i="1"/>
  <c r="F86" i="1"/>
  <c r="G86" i="1"/>
  <c r="J86" i="1"/>
  <c r="E83" i="1"/>
  <c r="F83" i="1"/>
  <c r="G83" i="1"/>
  <c r="G79" i="1"/>
  <c r="J79" i="1"/>
  <c r="G64" i="1"/>
  <c r="J64" i="1"/>
  <c r="G55" i="1"/>
  <c r="J55" i="1"/>
  <c r="G50" i="1"/>
  <c r="J50" i="1"/>
  <c r="G67" i="1"/>
  <c r="J67" i="1"/>
  <c r="G45" i="1"/>
  <c r="I45" i="1"/>
  <c r="G197" i="1"/>
  <c r="K197" i="1"/>
  <c r="G192" i="1"/>
  <c r="K192" i="1"/>
  <c r="G185" i="1"/>
  <c r="K185" i="1"/>
  <c r="G180" i="1"/>
  <c r="K180" i="1"/>
  <c r="G175" i="1"/>
  <c r="I175" i="1"/>
  <c r="G172" i="1"/>
  <c r="I172" i="1"/>
  <c r="G170" i="1"/>
  <c r="I170" i="1"/>
  <c r="G136" i="1"/>
  <c r="I136" i="1"/>
  <c r="G118" i="1"/>
  <c r="I118" i="1"/>
  <c r="G115" i="1"/>
  <c r="I115" i="1"/>
  <c r="G110" i="1"/>
  <c r="I110" i="1"/>
  <c r="G103" i="1"/>
  <c r="I103" i="1"/>
  <c r="G193" i="1"/>
  <c r="I193" i="1"/>
  <c r="G189" i="1"/>
  <c r="I189" i="1"/>
  <c r="G181" i="1"/>
  <c r="I181" i="1"/>
  <c r="G72" i="1"/>
  <c r="I72" i="1"/>
  <c r="E50" i="1"/>
  <c r="F50" i="1"/>
  <c r="E46" i="1"/>
  <c r="E41" i="1"/>
  <c r="F41" i="1"/>
  <c r="G41" i="1"/>
  <c r="H41" i="1"/>
  <c r="E37" i="1"/>
  <c r="F37" i="1"/>
  <c r="G37" i="1"/>
  <c r="H37" i="1"/>
  <c r="E33" i="1"/>
  <c r="F33" i="1"/>
  <c r="G33" i="1"/>
  <c r="H33" i="1"/>
  <c r="E29" i="1"/>
  <c r="F29" i="1"/>
  <c r="G29" i="1"/>
  <c r="H29" i="1"/>
  <c r="E25" i="1"/>
  <c r="F25" i="1"/>
  <c r="G25" i="1"/>
  <c r="H25" i="1"/>
  <c r="E21" i="1"/>
  <c r="F21" i="1"/>
  <c r="R21" i="1"/>
  <c r="E216" i="1"/>
  <c r="F216" i="1"/>
  <c r="G216" i="1"/>
  <c r="K216" i="1"/>
  <c r="E105" i="1"/>
  <c r="F105" i="1"/>
  <c r="R105" i="1"/>
  <c r="E109" i="1"/>
  <c r="F109" i="1"/>
  <c r="G109" i="1"/>
  <c r="I109" i="1"/>
  <c r="E195" i="1"/>
  <c r="E183" i="1"/>
  <c r="E57" i="1"/>
  <c r="F57" i="1"/>
  <c r="G57" i="1"/>
  <c r="I57" i="1"/>
  <c r="G204" i="1"/>
  <c r="K204" i="1"/>
  <c r="G200" i="1"/>
  <c r="I200" i="1"/>
  <c r="G215" i="1"/>
  <c r="K215" i="1"/>
  <c r="E213" i="1"/>
  <c r="F213" i="1"/>
  <c r="G213" i="1"/>
  <c r="J213" i="1"/>
  <c r="E218" i="1"/>
  <c r="F218" i="1"/>
  <c r="G218" i="1"/>
  <c r="K218" i="1"/>
  <c r="G219" i="1"/>
  <c r="K219" i="1"/>
  <c r="F23" i="1"/>
  <c r="R23" i="1"/>
  <c r="E122" i="3"/>
  <c r="F48" i="1"/>
  <c r="G48" i="1"/>
  <c r="J48" i="1"/>
  <c r="E14" i="3"/>
  <c r="E110" i="3"/>
  <c r="E26" i="3"/>
  <c r="E82" i="3"/>
  <c r="E28" i="3"/>
  <c r="F169" i="1"/>
  <c r="G169" i="1"/>
  <c r="K169" i="1"/>
  <c r="E98" i="3"/>
  <c r="F183" i="1"/>
  <c r="G183" i="1"/>
  <c r="I183" i="1"/>
  <c r="E175" i="3"/>
  <c r="F27" i="1"/>
  <c r="G27" i="1"/>
  <c r="H27" i="1"/>
  <c r="E126" i="3"/>
  <c r="F91" i="1"/>
  <c r="G91" i="1"/>
  <c r="E37" i="3"/>
  <c r="E118" i="3"/>
  <c r="E51" i="3"/>
  <c r="E97" i="3"/>
  <c r="E15" i="3"/>
  <c r="F195" i="1"/>
  <c r="G195" i="1"/>
  <c r="I195" i="1"/>
  <c r="E182" i="3"/>
  <c r="F93" i="1"/>
  <c r="G93" i="1"/>
  <c r="J93" i="1"/>
  <c r="E38" i="3"/>
  <c r="E184" i="3"/>
  <c r="E108" i="3"/>
  <c r="E157" i="3"/>
  <c r="E34" i="3"/>
  <c r="E130" i="3"/>
  <c r="F52" i="1"/>
  <c r="G52" i="1"/>
  <c r="I52" i="1"/>
  <c r="E146" i="3"/>
  <c r="E107" i="3"/>
  <c r="E104" i="3"/>
  <c r="E44" i="3"/>
  <c r="E27" i="3"/>
  <c r="E134" i="3"/>
  <c r="J83" i="1"/>
  <c r="F208" i="1"/>
  <c r="G208" i="1"/>
  <c r="K208" i="1"/>
  <c r="E114" i="3"/>
  <c r="E64" i="3"/>
  <c r="E40" i="3"/>
  <c r="E132" i="3"/>
  <c r="E124" i="3"/>
  <c r="F46" i="1"/>
  <c r="G46" i="1"/>
  <c r="I46" i="1"/>
  <c r="E143" i="3"/>
  <c r="F39" i="1"/>
  <c r="G39" i="1"/>
  <c r="H39" i="1"/>
  <c r="E138" i="3"/>
  <c r="F69" i="1"/>
  <c r="G69" i="1"/>
  <c r="J69" i="1"/>
  <c r="E22" i="3"/>
  <c r="F43" i="1"/>
  <c r="G43" i="1"/>
  <c r="J43" i="1"/>
  <c r="E11" i="3"/>
  <c r="E116" i="3"/>
  <c r="E33" i="3"/>
  <c r="E36" i="3"/>
  <c r="E128" i="3"/>
  <c r="E120" i="3"/>
  <c r="J91" i="1"/>
  <c r="C12" i="1"/>
  <c r="C11" i="1"/>
  <c r="O225" i="1" l="1"/>
  <c r="O224" i="1"/>
  <c r="O223" i="1"/>
  <c r="O226" i="1"/>
  <c r="O220" i="1"/>
  <c r="O21" i="1"/>
  <c r="O99" i="1"/>
  <c r="O145" i="1"/>
  <c r="O28" i="1"/>
  <c r="O157" i="1"/>
  <c r="O130" i="1"/>
  <c r="O131" i="1"/>
  <c r="O44" i="1"/>
  <c r="O22" i="1"/>
  <c r="O162" i="1"/>
  <c r="O78" i="1"/>
  <c r="O119" i="1"/>
  <c r="O103" i="1"/>
  <c r="O174" i="1"/>
  <c r="O209" i="1"/>
  <c r="O142" i="1"/>
  <c r="O29" i="1"/>
  <c r="O184" i="1"/>
  <c r="O62" i="1"/>
  <c r="O58" i="1"/>
  <c r="O47" i="1"/>
  <c r="O113" i="1"/>
  <c r="O222" i="1"/>
  <c r="O194" i="1"/>
  <c r="O68" i="1"/>
  <c r="O30" i="1"/>
  <c r="O60" i="1"/>
  <c r="O183" i="1"/>
  <c r="O26" i="1"/>
  <c r="O67" i="1"/>
  <c r="O167" i="1"/>
  <c r="O107" i="1"/>
  <c r="O147" i="1"/>
  <c r="O213" i="1"/>
  <c r="O171" i="1"/>
  <c r="O104" i="1"/>
  <c r="O46" i="1"/>
  <c r="O135" i="1"/>
  <c r="O25" i="1"/>
  <c r="O153" i="1"/>
  <c r="O87" i="1"/>
  <c r="O191" i="1"/>
  <c r="O35" i="1"/>
  <c r="O170" i="1"/>
  <c r="O48" i="1"/>
  <c r="O118" i="1"/>
  <c r="O188" i="1"/>
  <c r="O95" i="1"/>
  <c r="O202" i="1"/>
  <c r="O65" i="1"/>
  <c r="O158" i="1"/>
  <c r="O218" i="1"/>
  <c r="O207" i="1"/>
  <c r="O178" i="1"/>
  <c r="O164" i="1"/>
  <c r="O93" i="1"/>
  <c r="O54" i="1"/>
  <c r="O122" i="1"/>
  <c r="O31" i="1"/>
  <c r="O205" i="1"/>
  <c r="O204" i="1"/>
  <c r="O140" i="1"/>
  <c r="O116" i="1"/>
  <c r="O125" i="1"/>
  <c r="O84" i="1"/>
  <c r="O214" i="1"/>
  <c r="O137" i="1"/>
  <c r="O71" i="1"/>
  <c r="O143" i="1"/>
  <c r="O189" i="1"/>
  <c r="O219" i="1"/>
  <c r="O41" i="1"/>
  <c r="O57" i="1"/>
  <c r="O186" i="1"/>
  <c r="O152" i="1"/>
  <c r="O165" i="1"/>
  <c r="O77" i="1"/>
  <c r="O115" i="1"/>
  <c r="O169" i="1"/>
  <c r="O148" i="1"/>
  <c r="O39" i="1"/>
  <c r="O52" i="1"/>
  <c r="O176" i="1"/>
  <c r="O200" i="1"/>
  <c r="O59" i="1"/>
  <c r="O198" i="1"/>
  <c r="O96" i="1"/>
  <c r="O45" i="1"/>
  <c r="O53" i="1"/>
  <c r="O91" i="1"/>
  <c r="O206" i="1"/>
  <c r="O102" i="1"/>
  <c r="O92" i="1"/>
  <c r="O23" i="1"/>
  <c r="O180" i="1"/>
  <c r="O196" i="1"/>
  <c r="O216" i="1"/>
  <c r="O61" i="1"/>
  <c r="O134" i="1"/>
  <c r="O156" i="1"/>
  <c r="O98" i="1"/>
  <c r="O120" i="1"/>
  <c r="O34" i="1"/>
  <c r="O76" i="1"/>
  <c r="O74" i="1"/>
  <c r="O100" i="1"/>
  <c r="O173" i="1"/>
  <c r="O36" i="1"/>
  <c r="O201" i="1"/>
  <c r="O212" i="1"/>
  <c r="O83" i="1"/>
  <c r="O110" i="1"/>
  <c r="O64" i="1"/>
  <c r="O193" i="1"/>
  <c r="O128" i="1"/>
  <c r="O72" i="1"/>
  <c r="O203" i="1"/>
  <c r="O132" i="1"/>
  <c r="O166" i="1"/>
  <c r="O114" i="1"/>
  <c r="O146" i="1"/>
  <c r="O89" i="1"/>
  <c r="O105" i="1"/>
  <c r="O195" i="1"/>
  <c r="O197" i="1"/>
  <c r="O139" i="1"/>
  <c r="O70" i="1"/>
  <c r="O150" i="1"/>
  <c r="O56" i="1"/>
  <c r="O73" i="1"/>
  <c r="O85" i="1"/>
  <c r="O75" i="1"/>
  <c r="O129" i="1"/>
  <c r="O179" i="1"/>
  <c r="O106" i="1"/>
  <c r="O138" i="1"/>
  <c r="O66" i="1"/>
  <c r="O159" i="1"/>
  <c r="O190" i="1"/>
  <c r="O27" i="1"/>
  <c r="O192" i="1"/>
  <c r="O211" i="1"/>
  <c r="O177" i="1"/>
  <c r="O117" i="1"/>
  <c r="O81" i="1"/>
  <c r="O161" i="1"/>
  <c r="O69" i="1"/>
  <c r="O136" i="1"/>
  <c r="O43" i="1"/>
  <c r="O221" i="1"/>
  <c r="O181" i="1"/>
  <c r="O199" i="1"/>
  <c r="O42" i="1"/>
  <c r="O55" i="1"/>
  <c r="O154" i="1"/>
  <c r="O185" i="1"/>
  <c r="O33" i="1"/>
  <c r="O160" i="1"/>
  <c r="O127" i="1"/>
  <c r="O163" i="1"/>
  <c r="O101" i="1"/>
  <c r="O88" i="1"/>
  <c r="O144" i="1"/>
  <c r="O112" i="1"/>
  <c r="O82" i="1"/>
  <c r="O24" i="1"/>
  <c r="O50" i="1"/>
  <c r="O126" i="1"/>
  <c r="O123" i="1"/>
  <c r="O217" i="1"/>
  <c r="O124" i="1"/>
  <c r="O187" i="1"/>
  <c r="O141" i="1"/>
  <c r="O97" i="1"/>
  <c r="O172" i="1"/>
  <c r="O49" i="1"/>
  <c r="O51" i="1"/>
  <c r="O86" i="1"/>
  <c r="O32" i="1"/>
  <c r="O208" i="1"/>
  <c r="O155" i="1"/>
  <c r="O79" i="1"/>
  <c r="O38" i="1"/>
  <c r="O109" i="1"/>
  <c r="O80" i="1"/>
  <c r="O40" i="1"/>
  <c r="O215" i="1"/>
  <c r="O182" i="1"/>
  <c r="C15" i="1"/>
  <c r="O37" i="1"/>
  <c r="O94" i="1"/>
  <c r="O108" i="1"/>
  <c r="O168" i="1"/>
  <c r="O121" i="1"/>
  <c r="O63" i="1"/>
  <c r="O133" i="1"/>
  <c r="O149" i="1"/>
  <c r="O111" i="1"/>
  <c r="O151" i="1"/>
  <c r="O175" i="1"/>
  <c r="O210" i="1"/>
  <c r="O90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<sst xmlns="http://schemas.openxmlformats.org/spreadsheetml/2006/main" count="1920" uniqueCount="767">
  <si>
    <t>JAVSO..47..105</t>
  </si>
  <si>
    <t>IBVS 6244</t>
  </si>
  <si>
    <t>JAVSO..44…69</t>
  </si>
  <si>
    <t>JAVSO..43..238</t>
  </si>
  <si>
    <t>JAVSO..45..215</t>
  </si>
  <si>
    <t>IBVS 6196</t>
  </si>
  <si>
    <t>Calc</t>
  </si>
  <si>
    <t>Epoch =</t>
  </si>
  <si>
    <t>error</t>
  </si>
  <si>
    <t>GCVS 4</t>
  </si>
  <si>
    <t>IBVS 1358</t>
  </si>
  <si>
    <t>IBVS 3615</t>
  </si>
  <si>
    <t>IBVS 4263</t>
  </si>
  <si>
    <t>IBVS 4382</t>
  </si>
  <si>
    <t>IBVS 4597</t>
  </si>
  <si>
    <t>Koch 1961</t>
  </si>
  <si>
    <t>n</t>
  </si>
  <si>
    <t>n'</t>
  </si>
  <si>
    <t>New Ephemeris =</t>
  </si>
  <si>
    <t>New Period =</t>
  </si>
  <si>
    <t>O-C</t>
  </si>
  <si>
    <t>Period =</t>
  </si>
  <si>
    <t>Source</t>
  </si>
  <si>
    <t>ToM</t>
  </si>
  <si>
    <t>Type</t>
  </si>
  <si>
    <t>Date</t>
  </si>
  <si>
    <t>Lin. Fit</t>
  </si>
  <si>
    <t>Q. fit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</si>
  <si>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</si>
  <si>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</si>
  <si>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</si>
  <si>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</si>
  <si>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</si>
  <si>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</si>
  <si>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</si>
  <si>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</si>
  <si>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EA</t>
  </si>
  <si>
    <t>IBVS 5251</t>
  </si>
  <si>
    <t>IBVS 5067</t>
  </si>
  <si>
    <t>D.</t>
  </si>
  <si>
    <t>Ruokonen</t>
  </si>
  <si>
    <t>G.</t>
  </si>
  <si>
    <t>Samolyk</t>
  </si>
  <si>
    <t>Williams</t>
  </si>
  <si>
    <t>3)</t>
  </si>
  <si>
    <t>S.</t>
  </si>
  <si>
    <t>Cook</t>
  </si>
  <si>
    <t>(CCD)</t>
  </si>
  <si>
    <t>M.</t>
  </si>
  <si>
    <t>Baldwin</t>
  </si>
  <si>
    <t>:</t>
  </si>
  <si>
    <t>OMT #6</t>
  </si>
  <si>
    <t>System Type</t>
  </si>
  <si>
    <t>Sp  A3</t>
  </si>
  <si>
    <t>phe</t>
  </si>
  <si>
    <t>K</t>
  </si>
  <si>
    <t>v</t>
  </si>
  <si>
    <t>ORION 120</t>
  </si>
  <si>
    <t>Diethelm R</t>
  </si>
  <si>
    <t>BBSAG Bull...25</t>
  </si>
  <si>
    <t>B</t>
  </si>
  <si>
    <t>Locher K</t>
  </si>
  <si>
    <t>BBSAG Bull...26</t>
  </si>
  <si>
    <t>BBSAG Bull...27</t>
  </si>
  <si>
    <t>phe  B</t>
  </si>
  <si>
    <t>BBSAG Bull...31</t>
  </si>
  <si>
    <t>AN 294,124</t>
  </si>
  <si>
    <t>Peter H</t>
  </si>
  <si>
    <t>BBSAG Bull.6</t>
  </si>
  <si>
    <t>BBSAG Bull.11</t>
  </si>
  <si>
    <t>BBSAG Bull.16</t>
  </si>
  <si>
    <t>BBSAG Bull.23</t>
  </si>
  <si>
    <t>BBSAG Bull.38</t>
  </si>
  <si>
    <t>BBSAG Bull.45</t>
  </si>
  <si>
    <t>BAV-M 34</t>
  </si>
  <si>
    <t>BBSAG Bull.57</t>
  </si>
  <si>
    <t>BAV-M 36</t>
  </si>
  <si>
    <t>BBSAG Bull.73</t>
  </si>
  <si>
    <t>BAV-M 39</t>
  </si>
  <si>
    <t>BAAVSS 63,19</t>
  </si>
  <si>
    <t>BAV-M 43</t>
  </si>
  <si>
    <t>BAAVSS 70,16</t>
  </si>
  <si>
    <t>BRNO 30</t>
  </si>
  <si>
    <t>Mavrofridis G</t>
  </si>
  <si>
    <t>BBSAG Bull.86</t>
  </si>
  <si>
    <t>BBSAG Bull.89</t>
  </si>
  <si>
    <t>BBSAG Bull.92</t>
  </si>
  <si>
    <t>BRNO 31</t>
  </si>
  <si>
    <t>BBSAG Bull.96</t>
  </si>
  <si>
    <t>BBSAG Bull.101</t>
  </si>
  <si>
    <t>Blaettler E</t>
  </si>
  <si>
    <t>BBSAG Bull.102</t>
  </si>
  <si>
    <t>BAV-M 62</t>
  </si>
  <si>
    <t>BBSAG Bull.105</t>
  </si>
  <si>
    <t>IBVS 5484</t>
  </si>
  <si>
    <t>II</t>
  </si>
  <si>
    <t>IBVS 0456</t>
  </si>
  <si>
    <t>IBVS 0530</t>
  </si>
  <si>
    <t>IBVS 0647</t>
  </si>
  <si>
    <t>IBVS 0937</t>
  </si>
  <si>
    <t/>
  </si>
  <si>
    <t>I</t>
  </si>
  <si>
    <t>IBVS 5657</t>
  </si>
  <si>
    <t># of data points:</t>
  </si>
  <si>
    <t>KP Aql / GSC 01585-01467</t>
  </si>
  <si>
    <t>My time zone &gt;&gt;&gt;&gt;&gt;</t>
  </si>
  <si>
    <t>(PST=8, PDT=MDT=7, MDT=CST=6, etc.)</t>
  </si>
  <si>
    <t>na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</si>
  <si>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</si>
  <si>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</si>
  <si>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</si>
  <si>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</si>
  <si>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</si>
  <si>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vis</t>
  </si>
  <si>
    <t>IBVS 0502</t>
  </si>
  <si>
    <t>??</t>
  </si>
  <si>
    <t>PE (V)</t>
  </si>
  <si>
    <t>PE</t>
  </si>
  <si>
    <t>IBVS 5959</t>
  </si>
  <si>
    <t>IBVS 5992</t>
  </si>
  <si>
    <t>OEJV 0001</t>
  </si>
  <si>
    <t>IBVS 6029</t>
  </si>
  <si>
    <t>JAVSO..36..186</t>
  </si>
  <si>
    <t>JAVSO..38..183</t>
  </si>
  <si>
    <t>BAD</t>
  </si>
  <si>
    <t>2013JAVSO..41..328</t>
  </si>
  <si>
    <t>IBVS 6118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</si>
  <si>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</si>
  <si>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</si>
  <si>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</si>
  <si>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</si>
  <si>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</si>
  <si>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</si>
  <si>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</si>
  <si>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</si>
  <si>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</si>
  <si>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</si>
  <si>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</si>
  <si>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</si>
  <si>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2415227.42 </t>
  </si>
  <si>
    <t> 26.07.1900 22:04 </t>
  </si>
  <si>
    <t> -0.54 </t>
  </si>
  <si>
    <t>P </t>
  </si>
  <si>
    <t> B.W.Kukarkin </t>
  </si>
  <si>
    <t> PZ 3.135 </t>
  </si>
  <si>
    <t>2415255.34 </t>
  </si>
  <si>
    <t> 23.08.1900 20:09 </t>
  </si>
  <si>
    <t> 0.44 </t>
  </si>
  <si>
    <t>2419624.37 </t>
  </si>
  <si>
    <t> 09.08.1912 20:52 </t>
  </si>
  <si>
    <t> 0.17 </t>
  </si>
  <si>
    <t>2426096.526 </t>
  </si>
  <si>
    <t> 30.04.1930 00:37 </t>
  </si>
  <si>
    <t> 0.035 </t>
  </si>
  <si>
    <t> L.Plaut </t>
  </si>
  <si>
    <t> AN 244.292 </t>
  </si>
  <si>
    <t>2426214.381 </t>
  </si>
  <si>
    <t> 25.08.1930 21:08 </t>
  </si>
  <si>
    <t> 0.028 </t>
  </si>
  <si>
    <t>2426268.257 </t>
  </si>
  <si>
    <t> 18.10.1930 18:10 </t>
  </si>
  <si>
    <t> 0.024 </t>
  </si>
  <si>
    <t>2426268.280 </t>
  </si>
  <si>
    <t> 18.10.1930 18:43 </t>
  </si>
  <si>
    <t> 0.047 </t>
  </si>
  <si>
    <t>2426576.407 </t>
  </si>
  <si>
    <t> 22.08.1931 21:46 </t>
  </si>
  <si>
    <t> 0.050 </t>
  </si>
  <si>
    <t>V </t>
  </si>
  <si>
    <t> W.Zessewitsch </t>
  </si>
  <si>
    <t> IODE 4.1.71 </t>
  </si>
  <si>
    <t>2426588.159 </t>
  </si>
  <si>
    <t> 03.09.1931 15:48 </t>
  </si>
  <si>
    <t> 0.016 </t>
  </si>
  <si>
    <t>2426593.241 </t>
  </si>
  <si>
    <t> 08.09.1931 17:47 </t>
  </si>
  <si>
    <t>2426598.312 </t>
  </si>
  <si>
    <t> 13.09.1931 19:29 </t>
  </si>
  <si>
    <t> 0.067 </t>
  </si>
  <si>
    <t>2426603.332 </t>
  </si>
  <si>
    <t> 18.09.1931 19:58 </t>
  </si>
  <si>
    <t>2426987.188 </t>
  </si>
  <si>
    <t> 06.10.1932 16:30 </t>
  </si>
  <si>
    <t> -0.001 </t>
  </si>
  <si>
    <t>2432735.467 </t>
  </si>
  <si>
    <t> 02.07.1948 23:12 </t>
  </si>
  <si>
    <t> -0.006 </t>
  </si>
  <si>
    <t> C.Cailliatte </t>
  </si>
  <si>
    <t> JO 34.64 </t>
  </si>
  <si>
    <t>2432745.566 </t>
  </si>
  <si>
    <t> 13.07.1948 01:35 </t>
  </si>
  <si>
    <t> -0.010 </t>
  </si>
  <si>
    <t>2432794.393 </t>
  </si>
  <si>
    <t> 30.08.1948 21:25 </t>
  </si>
  <si>
    <t> -0.011 </t>
  </si>
  <si>
    <t>2433134.494 </t>
  </si>
  <si>
    <t> 05.08.1949 23:51 </t>
  </si>
  <si>
    <t> -0.025 </t>
  </si>
  <si>
    <t>2433205.208 </t>
  </si>
  <si>
    <t> 15.10.1949 16:59 </t>
  </si>
  <si>
    <t> -0.028 </t>
  </si>
  <si>
    <t>2433469.553 </t>
  </si>
  <si>
    <t> 07.07.1950 01:16 </t>
  </si>
  <si>
    <t> -0.030 </t>
  </si>
  <si>
    <t>2433474.602 </t>
  </si>
  <si>
    <t> 12.07.1950 02:26 </t>
  </si>
  <si>
    <t> -0.033 </t>
  </si>
  <si>
    <t>2433481.334 </t>
  </si>
  <si>
    <t> 18.07.1950 20:00 </t>
  </si>
  <si>
    <t> -0.036 </t>
  </si>
  <si>
    <t>2433483.080 </t>
  </si>
  <si>
    <t> 20.07.1950 13:55 </t>
  </si>
  <si>
    <t> 0.027 </t>
  </si>
  <si>
    <t> S.Kaho </t>
  </si>
  <si>
    <t> BTOK 49.384 </t>
  </si>
  <si>
    <t>2433858.549 </t>
  </si>
  <si>
    <t> 31.07.1951 01:10 </t>
  </si>
  <si>
    <t> 0.022 </t>
  </si>
  <si>
    <t> E.Pohl </t>
  </si>
  <si>
    <t>BAVM 8 </t>
  </si>
  <si>
    <t>2433858.574 </t>
  </si>
  <si>
    <t> 31.07.1951 01:46 </t>
  </si>
  <si>
    <t> K.Domke </t>
  </si>
  <si>
    <t>2434910.859 </t>
  </si>
  <si>
    <t> 17.06.1954 08:36 </t>
  </si>
  <si>
    <t> -0.005 </t>
  </si>
  <si>
    <t> R.H.Koch </t>
  </si>
  <si>
    <t> AJ 66.35 </t>
  </si>
  <si>
    <t>2435052.304 </t>
  </si>
  <si>
    <t> 05.11.1954 19:17 </t>
  </si>
  <si>
    <t> 0.006 </t>
  </si>
  <si>
    <t>BAVM 12 </t>
  </si>
  <si>
    <t>2435333.485 </t>
  </si>
  <si>
    <t> 13.08.1955 23:38 </t>
  </si>
  <si>
    <t> 0.003 </t>
  </si>
  <si>
    <t> A.Jahn </t>
  </si>
  <si>
    <t>2435355.364 </t>
  </si>
  <si>
    <t> 04.09.1955 20:44 </t>
  </si>
  <si>
    <t> -0.007 </t>
  </si>
  <si>
    <t> R.Rudolph </t>
  </si>
  <si>
    <t>2435934.612 </t>
  </si>
  <si>
    <t> 06.04.1957 02:41 </t>
  </si>
  <si>
    <t> H.Huth </t>
  </si>
  <si>
    <t> MVS 2.122 </t>
  </si>
  <si>
    <t>2436025.507 </t>
  </si>
  <si>
    <t> 06.07.1957 00:10 </t>
  </si>
  <si>
    <t> 0.008 </t>
  </si>
  <si>
    <t>2436057.465 </t>
  </si>
  <si>
    <t> 06.08.1957 23:09 </t>
  </si>
  <si>
    <t> V.Makarov </t>
  </si>
  <si>
    <t> AC 184.21 </t>
  </si>
  <si>
    <t>2436079.358 </t>
  </si>
  <si>
    <t> 28.08.1957 20:35 </t>
  </si>
  <si>
    <t> -0.020 </t>
  </si>
  <si>
    <t> O.Mandel </t>
  </si>
  <si>
    <t> AC 187.16 </t>
  </si>
  <si>
    <t>2436079.362 </t>
  </si>
  <si>
    <t> 28.08.1957 20:41 </t>
  </si>
  <si>
    <t> -0.016 </t>
  </si>
  <si>
    <t> Y.Alexandrovich </t>
  </si>
  <si>
    <t> AC 194.26 </t>
  </si>
  <si>
    <t>2436106.331 </t>
  </si>
  <si>
    <t> 24.09.1957 19:56 </t>
  </si>
  <si>
    <t> 0.013 </t>
  </si>
  <si>
    <t>2436451.502 </t>
  </si>
  <si>
    <t> 05.09.1958 00:02 </t>
  </si>
  <si>
    <t> 0.017 </t>
  </si>
  <si>
    <t> H.Ganser </t>
  </si>
  <si>
    <t>BAVM 13 </t>
  </si>
  <si>
    <t>2436712.465 </t>
  </si>
  <si>
    <t> 23.05.1959 23:09 </t>
  </si>
  <si>
    <t> 0.001 </t>
  </si>
  <si>
    <t>2436712.471 </t>
  </si>
  <si>
    <t> 23.05.1959 23:18 </t>
  </si>
  <si>
    <t> 0.007 </t>
  </si>
  <si>
    <t> W.Grauenhorst </t>
  </si>
  <si>
    <t>2437079.524 </t>
  </si>
  <si>
    <t> 25.05.1960 00:34 </t>
  </si>
  <si>
    <t> 0.005 </t>
  </si>
  <si>
    <t>2437911.239 </t>
  </si>
  <si>
    <t> 03.09.1962 17:44 </t>
  </si>
  <si>
    <t> -0.047 </t>
  </si>
  <si>
    <t> A.Kizilirmak </t>
  </si>
  <si>
    <t> AN 288.70 </t>
  </si>
  <si>
    <t>2437911.247 </t>
  </si>
  <si>
    <t> 03.09.1962 17:55 </t>
  </si>
  <si>
    <t> -0.039 </t>
  </si>
  <si>
    <t> I.Yavuz </t>
  </si>
  <si>
    <t>2437911.248 </t>
  </si>
  <si>
    <t> 03.09.1962 17:57 </t>
  </si>
  <si>
    <t> -0.038 </t>
  </si>
  <si>
    <t> R.Kizilirmak </t>
  </si>
  <si>
    <t>2437911.249 </t>
  </si>
  <si>
    <t> 03.09.1962 17:58 </t>
  </si>
  <si>
    <t> -0.037 </t>
  </si>
  <si>
    <t> H.Hacisalihoglu </t>
  </si>
  <si>
    <t>2437921.373 </t>
  </si>
  <si>
    <t> 13.09.1962 20:57 </t>
  </si>
  <si>
    <t> J.Düball </t>
  </si>
  <si>
    <t>BAVM 15 </t>
  </si>
  <si>
    <t>2437921.377 </t>
  </si>
  <si>
    <t> 13.09.1962 21:02 </t>
  </si>
  <si>
    <t> -0.012 </t>
  </si>
  <si>
    <t> W.Braune </t>
  </si>
  <si>
    <t>2437948.322 </t>
  </si>
  <si>
    <t> 10.10.1962 19:43 </t>
  </si>
  <si>
    <t>2439029.292 </t>
  </si>
  <si>
    <t> 25.09.1965 19:00 </t>
  </si>
  <si>
    <t>BAVM 18 </t>
  </si>
  <si>
    <t>2440098.471 </t>
  </si>
  <si>
    <t> 29.08.1968 23:18 </t>
  </si>
  <si>
    <t>E </t>
  </si>
  <si>
    <t>?</t>
  </si>
  <si>
    <t> C.Ibanoglu </t>
  </si>
  <si>
    <t>IBVS 456 </t>
  </si>
  <si>
    <t>2440396.4914 </t>
  </si>
  <si>
    <t> 23.06.1969 23:47 </t>
  </si>
  <si>
    <t> 0.0067 </t>
  </si>
  <si>
    <t>IBVS 502 </t>
  </si>
  <si>
    <t>2440753.440 </t>
  </si>
  <si>
    <t> 15.06.1970 22:33 </t>
  </si>
  <si>
    <t> K.Locher </t>
  </si>
  <si>
    <t> ORI 120 </t>
  </si>
  <si>
    <t>2440763.557 </t>
  </si>
  <si>
    <t> 26.06.1970 01:22 </t>
  </si>
  <si>
    <t>2440790.484 </t>
  </si>
  <si>
    <t> 22.07.1970 23:36 </t>
  </si>
  <si>
    <t> 0.004 </t>
  </si>
  <si>
    <t>2440795.534 </t>
  </si>
  <si>
    <t> 28.07.1970 00:48 </t>
  </si>
  <si>
    <t>2440822.477 </t>
  </si>
  <si>
    <t> 23.08.1970 23:26 </t>
  </si>
  <si>
    <t>2440839.3129 </t>
  </si>
  <si>
    <t> 09.09.1970 19:30 </t>
  </si>
  <si>
    <t> 0.0049 </t>
  </si>
  <si>
    <t>2440844.372 </t>
  </si>
  <si>
    <t> 14.09.1970 20:55 </t>
  </si>
  <si>
    <t> R.Diethelm </t>
  </si>
  <si>
    <t> ORI 121 </t>
  </si>
  <si>
    <t>2440866.2526 </t>
  </si>
  <si>
    <t> 06.10.1970 18:03 </t>
  </si>
  <si>
    <t> 0.0048 </t>
  </si>
  <si>
    <t>2440876.352 </t>
  </si>
  <si>
    <t> 16.10.1970 20:26 </t>
  </si>
  <si>
    <t> 0.002 </t>
  </si>
  <si>
    <t> ORI 122 </t>
  </si>
  <si>
    <t>2441125.548 </t>
  </si>
  <si>
    <t> 23.06.1971 01:09 </t>
  </si>
  <si>
    <t> O.Gülmen </t>
  </si>
  <si>
    <t>IBVS 647 </t>
  </si>
  <si>
    <t>2441147.431 </t>
  </si>
  <si>
    <t> 14.07.1971 22:20 </t>
  </si>
  <si>
    <t> ORI 126 </t>
  </si>
  <si>
    <t>2441157.536 </t>
  </si>
  <si>
    <t> 25.07.1971 00:51 </t>
  </si>
  <si>
    <t> H.Karacan </t>
  </si>
  <si>
    <t>2441238.359 </t>
  </si>
  <si>
    <t> 13.10.1971 20:36 </t>
  </si>
  <si>
    <t>2441248.322 </t>
  </si>
  <si>
    <t> 23.10.1971 19:43 </t>
  </si>
  <si>
    <t> -0.134 </t>
  </si>
  <si>
    <t>BAVM 25 </t>
  </si>
  <si>
    <t>2441499.3420 </t>
  </si>
  <si>
    <t> 30.06.1972 20:12 </t>
  </si>
  <si>
    <t> 0.0085 </t>
  </si>
  <si>
    <t>IBVS 937 </t>
  </si>
  <si>
    <t>2441834.4070 </t>
  </si>
  <si>
    <t> 31.05.1973 21:46 </t>
  </si>
  <si>
    <t> 0.0094 </t>
  </si>
  <si>
    <t>2441861.3475 </t>
  </si>
  <si>
    <t> 27.06.1973 20:20 </t>
  </si>
  <si>
    <t> 0.0101 </t>
  </si>
  <si>
    <t>2441898.3904 </t>
  </si>
  <si>
    <t> 03.08.1973 21:22 </t>
  </si>
  <si>
    <t> 0.0108 </t>
  </si>
  <si>
    <t>2441903.4416 </t>
  </si>
  <si>
    <t> 08.08.1973 22:35 </t>
  </si>
  <si>
    <t> 0.0107 </t>
  </si>
  <si>
    <t>2441930.372 </t>
  </si>
  <si>
    <t> 04.09.1973 20:55 </t>
  </si>
  <si>
    <t> BBS 11 </t>
  </si>
  <si>
    <t>2442233.457 </t>
  </si>
  <si>
    <t> 04.07.1974 22:58 </t>
  </si>
  <si>
    <t> H.Peter </t>
  </si>
  <si>
    <t> BBS 16 </t>
  </si>
  <si>
    <t>2442600.502 </t>
  </si>
  <si>
    <t> 07.07.1975 00:02 </t>
  </si>
  <si>
    <t> BBS 23 </t>
  </si>
  <si>
    <t>2442989.447 </t>
  </si>
  <si>
    <t> 29.07.1976 22:43 </t>
  </si>
  <si>
    <t> H.Kästner </t>
  </si>
  <si>
    <t>IBVS 1358 </t>
  </si>
  <si>
    <t>2443019.763 </t>
  </si>
  <si>
    <t> 29.08.1976 06:18 </t>
  </si>
  <si>
    <t> D.Ruokonen </t>
  </si>
  <si>
    <t> AOEB 6 </t>
  </si>
  <si>
    <t>2443344.717 </t>
  </si>
  <si>
    <t> 20.07.1977 05:12 </t>
  </si>
  <si>
    <t> G.Samolyk </t>
  </si>
  <si>
    <t>2443740.392 </t>
  </si>
  <si>
    <t> 19.08.1978 21:24 </t>
  </si>
  <si>
    <t> BBS 38 </t>
  </si>
  <si>
    <t>2443743.568 </t>
  </si>
  <si>
    <t> 23.08.1978 01:37 </t>
  </si>
  <si>
    <t> -0.189 </t>
  </si>
  <si>
    <t> H.Grzelczyk </t>
  </si>
  <si>
    <t>BAVM 36 </t>
  </si>
  <si>
    <t>2444129.340 </t>
  </si>
  <si>
    <t> 12.09.1979 20:09 </t>
  </si>
  <si>
    <t> BBS 45 </t>
  </si>
  <si>
    <t>2444134.398 </t>
  </si>
  <si>
    <t> 17.09.1979 21:33 </t>
  </si>
  <si>
    <t>2444457.661 </t>
  </si>
  <si>
    <t> 06.08.1980 03:51 </t>
  </si>
  <si>
    <t> -0.002 </t>
  </si>
  <si>
    <t>2444767.487 </t>
  </si>
  <si>
    <t> 11.06.1981 23:41 </t>
  </si>
  <si>
    <t> H.Zimmermann </t>
  </si>
  <si>
    <t>BAVM 34 </t>
  </si>
  <si>
    <t>2444792.734 </t>
  </si>
  <si>
    <t> 07.07.1981 05:36 </t>
  </si>
  <si>
    <t>2444890.397 </t>
  </si>
  <si>
    <t> 12.10.1981 21:31 </t>
  </si>
  <si>
    <t> 0.014 </t>
  </si>
  <si>
    <t> BBS 57 </t>
  </si>
  <si>
    <t>2445122.755 </t>
  </si>
  <si>
    <t> 02.06.1982 06:07 </t>
  </si>
  <si>
    <t>2445193.4672 </t>
  </si>
  <si>
    <t> 11.08.1982 23:12 </t>
  </si>
  <si>
    <t> M.Fernandes </t>
  </si>
  <si>
    <t>2445890.536 </t>
  </si>
  <si>
    <t> 09.07.1984 00:51 </t>
  </si>
  <si>
    <t> 0.012 </t>
  </si>
  <si>
    <t> BBS 73 </t>
  </si>
  <si>
    <t>2445905.690 </t>
  </si>
  <si>
    <t> 24.07.1984 04:33 </t>
  </si>
  <si>
    <t> D.Williams </t>
  </si>
  <si>
    <t>2445910.737 </t>
  </si>
  <si>
    <t> 29.07.1984 05:41 </t>
  </si>
  <si>
    <t>2445939.343 </t>
  </si>
  <si>
    <t> 26.08.1984 20:13 </t>
  </si>
  <si>
    <t>BAVM 39 </t>
  </si>
  <si>
    <t>2445964.620 </t>
  </si>
  <si>
    <t> 21.09.1984 02:52 </t>
  </si>
  <si>
    <t> 0.011 </t>
  </si>
  <si>
    <t>2445991.565 </t>
  </si>
  <si>
    <t> 18.10.1984 01:33 </t>
  </si>
  <si>
    <t>2446333.338 </t>
  </si>
  <si>
    <t> 24.09.1985 20:06 </t>
  </si>
  <si>
    <t> I.Middlemist </t>
  </si>
  <si>
    <t> VSSC 63.21 </t>
  </si>
  <si>
    <t>2446333.352 </t>
  </si>
  <si>
    <t> 24.09.1985 20:26 </t>
  </si>
  <si>
    <t> J.Schmidt </t>
  </si>
  <si>
    <t>BAVM 43 </t>
  </si>
  <si>
    <t>2446998.385 </t>
  </si>
  <si>
    <t> 21.07.1987 21:14 </t>
  </si>
  <si>
    <t> J.Isles </t>
  </si>
  <si>
    <t> VSSC 70.18 </t>
  </si>
  <si>
    <t>2447003.457 </t>
  </si>
  <si>
    <t> 26.07.1987 22:58 </t>
  </si>
  <si>
    <t> -0.019 </t>
  </si>
  <si>
    <t>2447003.468 </t>
  </si>
  <si>
    <t> 26.07.1987 23:13 </t>
  </si>
  <si>
    <t> -0.008 </t>
  </si>
  <si>
    <t> D.Hanzl </t>
  </si>
  <si>
    <t> BRNO 30 </t>
  </si>
  <si>
    <t>2447003.479 </t>
  </si>
  <si>
    <t> 26.07.1987 23:29 </t>
  </si>
  <si>
    <t> P.Hajek </t>
  </si>
  <si>
    <t>2447003.480 </t>
  </si>
  <si>
    <t> 26.07.1987 23:31 </t>
  </si>
  <si>
    <t> A.Dedoch </t>
  </si>
  <si>
    <t>2447030.416 </t>
  </si>
  <si>
    <t> 22.08.1987 21:59 </t>
  </si>
  <si>
    <t> J.Nevrzal </t>
  </si>
  <si>
    <t> P.Znojilova </t>
  </si>
  <si>
    <t>2447030.423 </t>
  </si>
  <si>
    <t> 22.08.1987 22:09 </t>
  </si>
  <si>
    <t> R.Stork </t>
  </si>
  <si>
    <t>2447057.365 </t>
  </si>
  <si>
    <t> 18.09.1987 20:45 </t>
  </si>
  <si>
    <t> 0.010 </t>
  </si>
  <si>
    <t> G.Mavrofridis </t>
  </si>
  <si>
    <t> BBS 86 </t>
  </si>
  <si>
    <t>2447382.321 </t>
  </si>
  <si>
    <t> 08.08.1988 19:42 </t>
  </si>
  <si>
    <t> BBS 89 </t>
  </si>
  <si>
    <t>2447392.420 </t>
  </si>
  <si>
    <t> 18.08.1988 22:04 </t>
  </si>
  <si>
    <t> O.Rehacek </t>
  </si>
  <si>
    <t>2447392.421 </t>
  </si>
  <si>
    <t> 18.08.1988 22:06 </t>
  </si>
  <si>
    <t>2447392.429 </t>
  </si>
  <si>
    <t> 18.08.1988 22:17 </t>
  </si>
  <si>
    <t> M.Vrastak </t>
  </si>
  <si>
    <t>2447392.430 </t>
  </si>
  <si>
    <t> 18.08.1988 22:19 </t>
  </si>
  <si>
    <t> P.Lutcha </t>
  </si>
  <si>
    <t>2447392.440 </t>
  </si>
  <si>
    <t> 18.08.1988 22:33 </t>
  </si>
  <si>
    <t> 0.021 </t>
  </si>
  <si>
    <t>2447688.776 </t>
  </si>
  <si>
    <t> 11.06.1989 06:37 </t>
  </si>
  <si>
    <t> 0.019 </t>
  </si>
  <si>
    <t>2447754.429 </t>
  </si>
  <si>
    <t> 15.08.1989 22:17 </t>
  </si>
  <si>
    <t> BBS 92 </t>
  </si>
  <si>
    <t>2448084.4396 </t>
  </si>
  <si>
    <t> 11.07.1990 22:33 </t>
  </si>
  <si>
    <t> 0.0037 </t>
  </si>
  <si>
    <t> Hanzl &amp; Hudecek </t>
  </si>
  <si>
    <t>IBVS 3615 </t>
  </si>
  <si>
    <t>2448116.434 </t>
  </si>
  <si>
    <t> 12.08.1990 22:24 </t>
  </si>
  <si>
    <t> J.Merka </t>
  </si>
  <si>
    <t> BRNO 31 </t>
  </si>
  <si>
    <t>2448116.443 </t>
  </si>
  <si>
    <t> 12.08.1990 22:37 </t>
  </si>
  <si>
    <t> J.Chlachula </t>
  </si>
  <si>
    <t>2448116.445 </t>
  </si>
  <si>
    <t> 12.08.1990 22:40 </t>
  </si>
  <si>
    <t> 0.018 </t>
  </si>
  <si>
    <t> T.Cervinka </t>
  </si>
  <si>
    <t>2448116.4455 </t>
  </si>
  <si>
    <t> 12.08.1990 22:41 </t>
  </si>
  <si>
    <t> 0.0186 </t>
  </si>
  <si>
    <t> G.Pajdosz </t>
  </si>
  <si>
    <t>IBVS 4263 </t>
  </si>
  <si>
    <t>2448116.450 </t>
  </si>
  <si>
    <t> 12.08.1990 22:48 </t>
  </si>
  <si>
    <t> 0.023 </t>
  </si>
  <si>
    <t> R.Sychra </t>
  </si>
  <si>
    <t>2448175.360 </t>
  </si>
  <si>
    <t> 10.10.1990 20:38 </t>
  </si>
  <si>
    <t> BBS 96 </t>
  </si>
  <si>
    <t>2448446.442 </t>
  </si>
  <si>
    <t> 08.07.1991 22:36 </t>
  </si>
  <si>
    <t> J.Silhan </t>
  </si>
  <si>
    <t>2448446.446 </t>
  </si>
  <si>
    <t> 08.07.1991 22:42 </t>
  </si>
  <si>
    <t> M.Kundrat </t>
  </si>
  <si>
    <t>2448446.448 </t>
  </si>
  <si>
    <t> 08.07.1991 22:45 </t>
  </si>
  <si>
    <t> M.Parada </t>
  </si>
  <si>
    <t>2448446.450 </t>
  </si>
  <si>
    <t> 08.07.1991 22:48 </t>
  </si>
  <si>
    <t> Z.Egyhazi </t>
  </si>
  <si>
    <t>2448446.452 </t>
  </si>
  <si>
    <t> 08.07.1991 22:50 </t>
  </si>
  <si>
    <t> M.Maturkanic </t>
  </si>
  <si>
    <t>2448446.453 </t>
  </si>
  <si>
    <t> 08.07.1991 22:52 </t>
  </si>
  <si>
    <t> K.Petrik </t>
  </si>
  <si>
    <t>2448446.464 </t>
  </si>
  <si>
    <t> 08.07.1991 23:08 </t>
  </si>
  <si>
    <t>2448803.393 </t>
  </si>
  <si>
    <t> 29.06.1992 21:25 </t>
  </si>
  <si>
    <t> BBS 101 </t>
  </si>
  <si>
    <t>2448803.394 </t>
  </si>
  <si>
    <t> 29.06.1992 21:27 </t>
  </si>
  <si>
    <t> E.Blättler </t>
  </si>
  <si>
    <t>2448840.422 </t>
  </si>
  <si>
    <t> 05.08.1992 22:07 </t>
  </si>
  <si>
    <t> -0.013 </t>
  </si>
  <si>
    <t> BBS 102 </t>
  </si>
  <si>
    <t>2448840.441 </t>
  </si>
  <si>
    <t> 05.08.1992 22:35 </t>
  </si>
  <si>
    <t> M.Dahm </t>
  </si>
  <si>
    <t>BAVM 62 </t>
  </si>
  <si>
    <t>2448872.423 </t>
  </si>
  <si>
    <t> 06.09.1992 22:09 </t>
  </si>
  <si>
    <t>2449229.360 </t>
  </si>
  <si>
    <t> 29.08.1993 20:38 </t>
  </si>
  <si>
    <t> -0.018 </t>
  </si>
  <si>
    <t> BBS 105 </t>
  </si>
  <si>
    <t>2449564.451 </t>
  </si>
  <si>
    <t> 30.07.1994 22:49 </t>
  </si>
  <si>
    <t> 0.009 </t>
  </si>
  <si>
    <t>2449914.652 </t>
  </si>
  <si>
    <t> 16.07.1995 03:38 </t>
  </si>
  <si>
    <t>C </t>
  </si>
  <si>
    <t>ns</t>
  </si>
  <si>
    <t> S.Cook </t>
  </si>
  <si>
    <t>2449926.4342 </t>
  </si>
  <si>
    <t> 27.07.1995 22:25 </t>
  </si>
  <si>
    <t> -0.0119 </t>
  </si>
  <si>
    <t> J.Strobl </t>
  </si>
  <si>
    <t> BRNO 32 </t>
  </si>
  <si>
    <t>2449926.4488 </t>
  </si>
  <si>
    <t> 27.07.1995 22:46 </t>
  </si>
  <si>
    <t> 0.0027 </t>
  </si>
  <si>
    <t> M.Netolicky </t>
  </si>
  <si>
    <t>2449926.4502 </t>
  </si>
  <si>
    <t> 27.07.1995 22:48 </t>
  </si>
  <si>
    <t> 0.0041 </t>
  </si>
  <si>
    <t> P.Sobotka </t>
  </si>
  <si>
    <t>2449926.4544 </t>
  </si>
  <si>
    <t> 27.07.1995 22:54 </t>
  </si>
  <si>
    <t> 0.0083 </t>
  </si>
  <si>
    <t>2449926.4565 </t>
  </si>
  <si>
    <t> 27.07.1995 22:57 </t>
  </si>
  <si>
    <t> 0.0104 </t>
  </si>
  <si>
    <t> L.Brat </t>
  </si>
  <si>
    <t>2449931.4953 </t>
  </si>
  <si>
    <t> 01.08.1995 23:53 </t>
  </si>
  <si>
    <t> -0.0020 </t>
  </si>
  <si>
    <t>o</t>
  </si>
  <si>
    <t> C.Birkner </t>
  </si>
  <si>
    <t>BAVM 90 </t>
  </si>
  <si>
    <t>2450315.391 </t>
  </si>
  <si>
    <t> 19.08.1996 21:23 </t>
  </si>
  <si>
    <t>BAVM 122 </t>
  </si>
  <si>
    <t>2450670.6586 </t>
  </si>
  <si>
    <t> 10.08.1997 03:48 </t>
  </si>
  <si>
    <t> 0.0000 </t>
  </si>
  <si>
    <t> Sandberg Lacy et a </t>
  </si>
  <si>
    <t>IBVS 4597 </t>
  </si>
  <si>
    <t>2451394.655 </t>
  </si>
  <si>
    <t> 04.08.1999 03:43 </t>
  </si>
  <si>
    <t> M.Baldwin </t>
  </si>
  <si>
    <t>2451421.605 </t>
  </si>
  <si>
    <t> 31.08.1999 02:31 </t>
  </si>
  <si>
    <t>2451426.669 </t>
  </si>
  <si>
    <t> 05.09.1999 04:03 </t>
  </si>
  <si>
    <t>2451431.709 </t>
  </si>
  <si>
    <t> 10.09.1999 05:00 </t>
  </si>
  <si>
    <t> 0.000 </t>
  </si>
  <si>
    <t>2451433.372 </t>
  </si>
  <si>
    <t> 11.09.1999 20:55 </t>
  </si>
  <si>
    <t> R.Meyer </t>
  </si>
  <si>
    <t>BAVM 131 </t>
  </si>
  <si>
    <t>2451724.689 </t>
  </si>
  <si>
    <t> 29.06.2000 04:32 </t>
  </si>
  <si>
    <t>2451751.6264 </t>
  </si>
  <si>
    <t> 26.07.2000 03:02 </t>
  </si>
  <si>
    <t> 0.0075 </t>
  </si>
  <si>
    <t>IBVS 5067 </t>
  </si>
  <si>
    <t>2451768.451 </t>
  </si>
  <si>
    <t> 11.08.2000 22:49 </t>
  </si>
  <si>
    <t> J.Malyszová </t>
  </si>
  <si>
    <t>OEJV 0074 </t>
  </si>
  <si>
    <t>2451768.453 </t>
  </si>
  <si>
    <t> 11.08.2000 22:52 </t>
  </si>
  <si>
    <t> D.Odvárková </t>
  </si>
  <si>
    <t>2451768.455 </t>
  </si>
  <si>
    <t> 11.08.2000 22:55 </t>
  </si>
  <si>
    <t>2451768.456 </t>
  </si>
  <si>
    <t> 11.08.2000 22:56 </t>
  </si>
  <si>
    <t> -0.000 </t>
  </si>
  <si>
    <t>BAVM 143 </t>
  </si>
  <si>
    <t>2451768.463 </t>
  </si>
  <si>
    <t> 11.08.2000 23:06 </t>
  </si>
  <si>
    <t>2452037.8560 </t>
  </si>
  <si>
    <t> 08.05.2001 08:32 </t>
  </si>
  <si>
    <t> 0.0015 </t>
  </si>
  <si>
    <t>G</t>
  </si>
  <si>
    <t> C.Lacy et al. </t>
  </si>
  <si>
    <t>IBVS 5251 </t>
  </si>
  <si>
    <t>2452093.4192 </t>
  </si>
  <si>
    <t> 02.07.2001 22:03 </t>
  </si>
  <si>
    <t> 0.0013 </t>
  </si>
  <si>
    <t> W.Quester </t>
  </si>
  <si>
    <t>BAVM 158 </t>
  </si>
  <si>
    <t>2452182.660 </t>
  </si>
  <si>
    <t> 30.09.2001 03:50 </t>
  </si>
  <si>
    <t> AOEB 12 </t>
  </si>
  <si>
    <t>2452492.439 </t>
  </si>
  <si>
    <t> 05.08.2002 22:32 </t>
  </si>
  <si>
    <t> J.Kubica </t>
  </si>
  <si>
    <t>2452492.446 </t>
  </si>
  <si>
    <t> 05.08.2002 22:42 </t>
  </si>
  <si>
    <t>2452492.447 </t>
  </si>
  <si>
    <t> 05.08.2002 22:43 </t>
  </si>
  <si>
    <t> -0.017 </t>
  </si>
  <si>
    <t> P.Fedorová </t>
  </si>
  <si>
    <t>2452854.473 </t>
  </si>
  <si>
    <t> 02.08.2003 23:21 </t>
  </si>
  <si>
    <t>BAVM 171 </t>
  </si>
  <si>
    <t>2452874.6713 </t>
  </si>
  <si>
    <t> 23.08.2003 04:06 </t>
  </si>
  <si>
    <t> -0.0013 </t>
  </si>
  <si>
    <t> R.Poklar </t>
  </si>
  <si>
    <t>2452908.34379 </t>
  </si>
  <si>
    <t> 25.09.2003 20:15 </t>
  </si>
  <si>
    <t> -0.00363 </t>
  </si>
  <si>
    <t> R.Ehrenberger </t>
  </si>
  <si>
    <t>2453216.4671 </t>
  </si>
  <si>
    <t> 29.07.2004 23:12 </t>
  </si>
  <si>
    <t> -0.0045 </t>
  </si>
  <si>
    <t> U.Schmidt </t>
  </si>
  <si>
    <t>BAVM 173 </t>
  </si>
  <si>
    <t>2453216.4678 </t>
  </si>
  <si>
    <t> 29.07.2004 23:13 </t>
  </si>
  <si>
    <t> -0.0038 </t>
  </si>
  <si>
    <t> H.Jungbluth </t>
  </si>
  <si>
    <t>2453216.475 </t>
  </si>
  <si>
    <t> 29.07.2004 23:24 </t>
  </si>
  <si>
    <t>BAVM 174 </t>
  </si>
  <si>
    <t>2453297.2874 </t>
  </si>
  <si>
    <t> 18.10.2004 18:53 </t>
  </si>
  <si>
    <t> -0.0037 </t>
  </si>
  <si>
    <t>2453462.2948 </t>
  </si>
  <si>
    <t> 01.04.2005 19:04 </t>
  </si>
  <si>
    <t> -0.0027 </t>
  </si>
  <si>
    <t> Nakajima </t>
  </si>
  <si>
    <t>VSB 44 </t>
  </si>
  <si>
    <t>2453571.7361 </t>
  </si>
  <si>
    <t> 20.07.2005 05:39 </t>
  </si>
  <si>
    <t> -0.0044 </t>
  </si>
  <si>
    <t> J.Bialozynski </t>
  </si>
  <si>
    <t>2454236.8188 </t>
  </si>
  <si>
    <t> 16.05.2007 07:39 </t>
  </si>
  <si>
    <t>2454630.8161 </t>
  </si>
  <si>
    <t> 13.06.2008 07:35 </t>
  </si>
  <si>
    <t> 0.0039 </t>
  </si>
  <si>
    <t>JAAVSO 36(2);186 </t>
  </si>
  <si>
    <t>2455078.6872 </t>
  </si>
  <si>
    <t> 04.09.2009 04:29 </t>
  </si>
  <si>
    <t> 0.0005 </t>
  </si>
  <si>
    <t> JAAVSO 38;120 </t>
  </si>
  <si>
    <t>2455410.3796 </t>
  </si>
  <si>
    <t> 01.08.2010 21:06 </t>
  </si>
  <si>
    <t> -0.0036 </t>
  </si>
  <si>
    <t>-I</t>
  </si>
  <si>
    <t> F.Walter </t>
  </si>
  <si>
    <t>BAVM 214 </t>
  </si>
  <si>
    <t>2455711.7659 </t>
  </si>
  <si>
    <t> 30.05.2011 06:22 </t>
  </si>
  <si>
    <t>1497</t>
  </si>
  <si>
    <t> -0.0066 </t>
  </si>
  <si>
    <t>IBVS 5992 </t>
  </si>
  <si>
    <t>2456046.8321 </t>
  </si>
  <si>
    <t> 29.04.2012 07:58 </t>
  </si>
  <si>
    <t>1596.5</t>
  </si>
  <si>
    <t>IBVS 6029 </t>
  </si>
  <si>
    <t>2456496.3884 </t>
  </si>
  <si>
    <t> 22.07.2013 21:19 </t>
  </si>
  <si>
    <t>1730</t>
  </si>
  <si>
    <t> -0.0063 </t>
  </si>
  <si>
    <t> F.Agerer </t>
  </si>
  <si>
    <t>BAVM 234 </t>
  </si>
  <si>
    <t>2456506.4908 </t>
  </si>
  <si>
    <t> 01.08.2013 23:46 </t>
  </si>
  <si>
    <t>1733</t>
  </si>
  <si>
    <t> -0.0064 </t>
  </si>
  <si>
    <t>2456521.6449 </t>
  </si>
  <si>
    <t> 17.08.2013 03:28 </t>
  </si>
  <si>
    <t>1737.5</t>
  </si>
  <si>
    <t> -0.0059 </t>
  </si>
  <si>
    <t> JAAVSO 41;328 </t>
  </si>
  <si>
    <t>2456831.4523 </t>
  </si>
  <si>
    <t> 22.06.2014 22:51 </t>
  </si>
  <si>
    <t>1829.5</t>
  </si>
  <si>
    <t>BAVM 238 </t>
  </si>
  <si>
    <t>s5</t>
  </si>
  <si>
    <t>s6</t>
  </si>
  <si>
    <t>s7</t>
  </si>
  <si>
    <t>Add cycle</t>
  </si>
  <si>
    <t>Old Cycle</t>
  </si>
  <si>
    <t>JAVSO..47..263</t>
  </si>
  <si>
    <t>JAVSO..48..256</t>
  </si>
  <si>
    <t>JAVSO 49, 108</t>
  </si>
  <si>
    <t>JAVSO, 48, 256</t>
  </si>
  <si>
    <t>JAVSO, 49, 108</t>
  </si>
  <si>
    <t>JAVSO, 50, 133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</si>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</sst>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"/>
  </numFmts>
  <fonts count="4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3" fontId="38" fillId="2" borderId="0"/>
    <xf numFmtId="164" fontId="38" fillId="2" borderId="0"/>
    <xf numFmtId="0" fontId="38" fillId="2" borderId="0"/>
    <xf numFmtId="0" fontId="27" fillId="0" borderId="0" applyNumberFormat="0" applyFill="0" applyBorder="0" applyAlignment="0" applyProtection="0"/>
    <xf numFmtId="2" fontId="38" fillId="2" borderId="0"/>
    <xf numFmtId="0" fontId="28" fillId="5" borderId="0" applyNumberFormat="0" applyBorder="0" applyAlignment="0" applyProtection="0"/>
    <xf numFmtId="0" fontId="1" fillId="2" borderId="0"/>
    <xf numFmtId="0" fontId="2" fillId="2" borderId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8" borderId="1" applyNumberFormat="0" applyAlignment="0" applyProtection="0"/>
    <xf numFmtId="0" fontId="31" fillId="0" borderId="4" applyNumberFormat="0" applyFill="0" applyAlignment="0" applyProtection="0"/>
    <xf numFmtId="0" fontId="32" fillId="23" borderId="0" applyNumberFormat="0" applyBorder="0" applyAlignment="0" applyProtection="0"/>
    <xf numFmtId="0" fontId="9" fillId="0" borderId="0"/>
    <xf numFmtId="0" fontId="9" fillId="24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8" fillId="2" borderId="7"/>
    <xf numFmtId="0" fontId="35" fillId="0" borderId="0" applyNumberFormat="0" applyFill="0" applyBorder="0" applyAlignment="0" applyProtection="0"/>
  </cellStyleXfs>
  <cellXfs count="108">
    <xf numFmtId="0" fontId="0" fillId="2" borderId="0" xfId="0" applyFill="1"/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4" fontId="0" fillId="2" borderId="8" xfId="0" applyNumberFormat="1" applyFill="1" applyBorder="1"/>
    <xf numFmtId="14" fontId="0" fillId="2" borderId="5" xfId="0" applyNumberFormat="1" applyFill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5" xfId="0" applyFont="1" applyBorder="1"/>
    <xf numFmtId="0" fontId="0" fillId="2" borderId="5" xfId="0" applyFill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/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3" fillId="2" borderId="5" xfId="0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left" vertical="top"/>
    </xf>
    <xf numFmtId="0" fontId="7" fillId="0" borderId="0" xfId="0" applyFont="1"/>
    <xf numFmtId="22" fontId="10" fillId="0" borderId="0" xfId="0" applyNumberFormat="1" applyFont="1"/>
    <xf numFmtId="0" fontId="0" fillId="0" borderId="16" xfId="0" applyBorder="1"/>
    <xf numFmtId="0" fontId="0" fillId="0" borderId="17" xfId="0" applyBorder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8" fillId="2" borderId="0" xfId="0" applyFont="1" applyFill="1"/>
    <xf numFmtId="0" fontId="15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2" borderId="5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5" xfId="0" applyFont="1" applyFill="1" applyBorder="1"/>
    <xf numFmtId="0" fontId="8" fillId="0" borderId="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20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0" xfId="0" quotePrefix="1"/>
    <xf numFmtId="0" fontId="8" fillId="25" borderId="24" xfId="0" applyFont="1" applyFill="1" applyBorder="1" applyAlignment="1">
      <alignment horizontal="left" vertical="top" wrapText="1" indent="1"/>
    </xf>
    <xf numFmtId="0" fontId="8" fillId="25" borderId="24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right" vertical="top" wrapText="1"/>
    </xf>
    <xf numFmtId="0" fontId="20" fillId="25" borderId="24" xfId="38" applyFill="1" applyBorder="1" applyAlignment="1" applyProtection="1">
      <alignment horizontal="right" vertical="top" wrapText="1"/>
    </xf>
    <xf numFmtId="0" fontId="7" fillId="2" borderId="5" xfId="0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7" fillId="2" borderId="8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2" borderId="8" xfId="0" applyFon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7" fillId="2" borderId="0" xfId="0" applyFont="1" applyFill="1"/>
    <xf numFmtId="0" fontId="37" fillId="0" borderId="5" xfId="0" applyFont="1" applyBorder="1" applyAlignment="1">
      <alignment horizontal="left" wrapText="1"/>
    </xf>
    <xf numFmtId="0" fontId="37" fillId="0" borderId="5" xfId="0" applyFont="1" applyBorder="1" applyAlignment="1">
      <alignment horizontal="center" wrapText="1"/>
    </xf>
    <xf numFmtId="0" fontId="37" fillId="2" borderId="5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42" applyFont="1" applyAlignment="1">
      <alignment horizontal="left" vertical="center"/>
    </xf>
    <xf numFmtId="0" fontId="8" fillId="0" borderId="0" xfId="42" applyFont="1" applyAlignment="1">
      <alignment horizontal="center" vertical="center"/>
    </xf>
    <xf numFmtId="0" fontId="8" fillId="0" borderId="0" xfId="42" applyFont="1" applyAlignment="1">
      <alignment horizontal="left"/>
    </xf>
    <xf numFmtId="0" fontId="8" fillId="0" borderId="0" xfId="42" applyFont="1"/>
    <xf numFmtId="0" fontId="8" fillId="0" borderId="0" xfId="42" applyFont="1" applyAlignment="1">
      <alignment horizontal="center" wrapText="1"/>
    </xf>
    <xf numFmtId="0" fontId="8" fillId="0" borderId="0" xfId="42" applyFont="1" applyAlignment="1">
      <alignment horizontal="left" wrapText="1"/>
    </xf>
    <xf numFmtId="0" fontId="8" fillId="0" borderId="0" xfId="42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65" fontId="39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KP Aql - O-C Diagr.</a:t>
            </a:r>
          </a:p>
        </c:rich>
      </c:tx>
      <c:layout>
        <c:manualLayout>
          <c:xMode val="edge"/>
          <c:yMode val="edge"/>
          <c:x val="0.38064516129032255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8709677419354"/>
          <c:y val="0.15635204020771867"/>
          <c:w val="0.8032258064516129"/>
          <c:h val="0.61889349248888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3">
                  <c:v>3.6878935006825486E-2</c:v>
                </c:pt>
                <c:pt idx="4">
                  <c:v>3.0093285004113568E-2</c:v>
                </c:pt>
                <c:pt idx="5">
                  <c:v>2.6419845005875686E-2</c:v>
                </c:pt>
                <c:pt idx="6">
                  <c:v>4.9419845003285445E-2</c:v>
                </c:pt>
                <c:pt idx="7">
                  <c:v>5.2037360001122579E-2</c:v>
                </c:pt>
                <c:pt idx="8">
                  <c:v>1.7858795003121486E-2</c:v>
                </c:pt>
                <c:pt idx="9">
                  <c:v>4.8639410004398087E-2</c:v>
                </c:pt>
                <c:pt idx="10">
                  <c:v>6.8420025007071672E-2</c:v>
                </c:pt>
                <c:pt idx="11">
                  <c:v>3.7200640002993168E-2</c:v>
                </c:pt>
                <c:pt idx="12">
                  <c:v>5.2738000158569776E-4</c:v>
                </c:pt>
                <c:pt idx="13">
                  <c:v>-8.1327499974577222E-3</c:v>
                </c:pt>
                <c:pt idx="14">
                  <c:v>-1.1571519997232826E-2</c:v>
                </c:pt>
                <c:pt idx="15">
                  <c:v>-1.3025574997300282E-2</c:v>
                </c:pt>
                <c:pt idx="16">
                  <c:v>-2.7464164995762985E-2</c:v>
                </c:pt>
                <c:pt idx="17">
                  <c:v>-3.0535555000824388E-2</c:v>
                </c:pt>
                <c:pt idx="18">
                  <c:v>-3.2683369994629174E-2</c:v>
                </c:pt>
                <c:pt idx="19">
                  <c:v>-3.4902754996437579E-2</c:v>
                </c:pt>
                <c:pt idx="20">
                  <c:v>-3.7861934993998148E-2</c:v>
                </c:pt>
                <c:pt idx="21">
                  <c:v>2.4398270004894584E-2</c:v>
                </c:pt>
                <c:pt idx="38">
                  <c:v>-5.2262579993112013E-2</c:v>
                </c:pt>
                <c:pt idx="39">
                  <c:v>-4.4262579991482198E-2</c:v>
                </c:pt>
                <c:pt idx="40">
                  <c:v>-4.326257999491645E-2</c:v>
                </c:pt>
                <c:pt idx="41">
                  <c:v>-4.2262579991074745E-2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13-4445-BFC7-5CB9DB8E938A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23">
                  <c:v>4.4423985003959388E-2</c:v>
                </c:pt>
                <c:pt idx="24">
                  <c:v>-7.9478900006506592E-3</c:v>
                </c:pt>
                <c:pt idx="25">
                  <c:v>2.9093299963278696E-3</c:v>
                </c:pt>
                <c:pt idx="28">
                  <c:v>3.1256750000466127E-2</c:v>
                </c:pt>
                <c:pt idx="30">
                  <c:v>-2.8748285003530327E-2</c:v>
                </c:pt>
                <c:pt idx="31">
                  <c:v>-2.4365619996387977E-2</c:v>
                </c:pt>
                <c:pt idx="32">
                  <c:v>-2.036561999557307E-2</c:v>
                </c:pt>
                <c:pt idx="36">
                  <c:v>2.471460000379011E-3</c:v>
                </c:pt>
                <c:pt idx="37">
                  <c:v>1.9615000201156363E-4</c:v>
                </c:pt>
                <c:pt idx="42">
                  <c:v>-2.0701349996670615E-2</c:v>
                </c:pt>
                <c:pt idx="45">
                  <c:v>-2.4864599981810898E-3</c:v>
                </c:pt>
                <c:pt idx="49">
                  <c:v>-4.0365399909205735E-3</c:v>
                </c:pt>
                <c:pt idx="50">
                  <c:v>1.0524690005695447E-2</c:v>
                </c:pt>
                <c:pt idx="51">
                  <c:v>1.0524690005695447E-2</c:v>
                </c:pt>
                <c:pt idx="52">
                  <c:v>-2.3120300029404461E-3</c:v>
                </c:pt>
                <c:pt idx="53">
                  <c:v>-3.5314149936311878E-3</c:v>
                </c:pt>
                <c:pt idx="56">
                  <c:v>6.0145300085423514E-3</c:v>
                </c:pt>
                <c:pt idx="59">
                  <c:v>-5.0415750010870397E-3</c:v>
                </c:pt>
                <c:pt idx="63">
                  <c:v>-8.1485699993208982E-3</c:v>
                </c:pt>
                <c:pt idx="69">
                  <c:v>-2.3990144996787421E-2</c:v>
                </c:pt>
                <c:pt idx="77">
                  <c:v>-6.1532449908554554E-3</c:v>
                </c:pt>
                <c:pt idx="78">
                  <c:v>5.6836550065781921E-3</c:v>
                </c:pt>
                <c:pt idx="79">
                  <c:v>-4.5916549934190698E-3</c:v>
                </c:pt>
                <c:pt idx="81">
                  <c:v>5.1993900051456876E-3</c:v>
                </c:pt>
                <c:pt idx="82">
                  <c:v>-2.5810450024437159E-3</c:v>
                </c:pt>
                <c:pt idx="83">
                  <c:v>-6.4328699954785407E-3</c:v>
                </c:pt>
                <c:pt idx="85">
                  <c:v>-2.3255150008480996E-3</c:v>
                </c:pt>
                <c:pt idx="86">
                  <c:v>4.4551000028150156E-3</c:v>
                </c:pt>
                <c:pt idx="87">
                  <c:v>-1.0585539996100124E-2</c:v>
                </c:pt>
                <c:pt idx="88">
                  <c:v>7.2921800019685179E-3</c:v>
                </c:pt>
                <c:pt idx="89">
                  <c:v>-1.8047449993900955E-3</c:v>
                </c:pt>
                <c:pt idx="90">
                  <c:v>4.2871449986705557E-3</c:v>
                </c:pt>
                <c:pt idx="91">
                  <c:v>6.1954350021551363E-3</c:v>
                </c:pt>
                <c:pt idx="93">
                  <c:v>1.8489150024834089E-3</c:v>
                </c:pt>
                <c:pt idx="94">
                  <c:v>2.1907600021222606E-3</c:v>
                </c:pt>
                <c:pt idx="95">
                  <c:v>-2.0286249928176403E-3</c:v>
                </c:pt>
                <c:pt idx="96">
                  <c:v>-1.9605139998020604E-2</c:v>
                </c:pt>
                <c:pt idx="97">
                  <c:v>1.2979350067325868E-3</c:v>
                </c:pt>
                <c:pt idx="98">
                  <c:v>6.4612150017637759E-3</c:v>
                </c:pt>
                <c:pt idx="99">
                  <c:v>-1.9717169991054107E-2</c:v>
                </c:pt>
                <c:pt idx="100">
                  <c:v>-5.7171699954778887E-3</c:v>
                </c:pt>
                <c:pt idx="101">
                  <c:v>-4.993619499146007E-2</c:v>
                </c:pt>
                <c:pt idx="102">
                  <c:v>-2.9155579992220737E-2</c:v>
                </c:pt>
                <c:pt idx="103">
                  <c:v>-1.8155579993617721E-2</c:v>
                </c:pt>
                <c:pt idx="104">
                  <c:v>-7.1555799950147048E-3</c:v>
                </c:pt>
                <c:pt idx="105">
                  <c:v>-6.1555799911729991E-3</c:v>
                </c:pt>
                <c:pt idx="106">
                  <c:v>-9.9923000016133301E-3</c:v>
                </c:pt>
                <c:pt idx="107">
                  <c:v>-2.9922999965492636E-3</c:v>
                </c:pt>
                <c:pt idx="108">
                  <c:v>-8.2901999849127606E-4</c:v>
                </c:pt>
                <c:pt idx="109">
                  <c:v>-6.6094549911213107E-3</c:v>
                </c:pt>
                <c:pt idx="110">
                  <c:v>-1.0048224998172373E-2</c:v>
                </c:pt>
                <c:pt idx="111">
                  <c:v>-9.048224994330667E-3</c:v>
                </c:pt>
                <c:pt idx="112">
                  <c:v>-1.0482249999768101E-3</c:v>
                </c:pt>
                <c:pt idx="113">
                  <c:v>-4.8224996135104448E-5</c:v>
                </c:pt>
                <c:pt idx="114">
                  <c:v>9.9517750059021637E-3</c:v>
                </c:pt>
                <c:pt idx="115">
                  <c:v>7.7478550010710023E-3</c:v>
                </c:pt>
                <c:pt idx="116">
                  <c:v>-5.1041499973507598E-3</c:v>
                </c:pt>
                <c:pt idx="119">
                  <c:v>-4.1600749973440543E-3</c:v>
                </c:pt>
                <c:pt idx="120">
                  <c:v>4.8399250008515082E-3</c:v>
                </c:pt>
                <c:pt idx="121">
                  <c:v>6.8399250012589619E-3</c:v>
                </c:pt>
                <c:pt idx="123">
                  <c:v>1.1839924998639617E-2</c:v>
                </c:pt>
                <c:pt idx="124">
                  <c:v>-9.0528999935486354E-3</c:v>
                </c:pt>
                <c:pt idx="125">
                  <c:v>-9.1598949948092923E-3</c:v>
                </c:pt>
                <c:pt idx="126">
                  <c:v>-5.159894993994385E-3</c:v>
                </c:pt>
                <c:pt idx="127">
                  <c:v>-3.159895000862889E-3</c:v>
                </c:pt>
                <c:pt idx="128">
                  <c:v>-1.1598950004554354E-3</c:v>
                </c:pt>
                <c:pt idx="129">
                  <c:v>8.4010499995201826E-4</c:v>
                </c:pt>
                <c:pt idx="130">
                  <c:v>1.8401050037937239E-3</c:v>
                </c:pt>
                <c:pt idx="131">
                  <c:v>1.284010500239674E-2</c:v>
                </c:pt>
                <c:pt idx="132">
                  <c:v>-1.0996434997650795E-2</c:v>
                </c:pt>
                <c:pt idx="133">
                  <c:v>-9.9964349938090891E-3</c:v>
                </c:pt>
                <c:pt idx="134">
                  <c:v>-2.4271925001812633E-2</c:v>
                </c:pt>
                <c:pt idx="135">
                  <c:v>-5.2719250015798025E-3</c:v>
                </c:pt>
                <c:pt idx="136">
                  <c:v>-1.4328029996249825E-2</c:v>
                </c:pt>
                <c:pt idx="137">
                  <c:v>-3.0164569994667545E-2</c:v>
                </c:pt>
                <c:pt idx="138">
                  <c:v>-3.3837749942904338E-3</c:v>
                </c:pt>
                <c:pt idx="139">
                  <c:v>-2.0261134995962493E-2</c:v>
                </c:pt>
                <c:pt idx="147">
                  <c:v>-1.1332344991387799E-2</c:v>
                </c:pt>
                <c:pt idx="149">
                  <c:v>-2.4540939994039945E-2</c:v>
                </c:pt>
                <c:pt idx="150">
                  <c:v>-1.4377659994352143E-2</c:v>
                </c:pt>
                <c:pt idx="151">
                  <c:v>-1.5970449967426248E-3</c:v>
                </c:pt>
                <c:pt idx="152">
                  <c:v>-1.2816429996746592E-2</c:v>
                </c:pt>
                <c:pt idx="153">
                  <c:v>-3.3556224996573292E-2</c:v>
                </c:pt>
                <c:pt idx="154">
                  <c:v>-3.5407599934842438E-3</c:v>
                </c:pt>
                <c:pt idx="156">
                  <c:v>-1.8775429998640902E-2</c:v>
                </c:pt>
                <c:pt idx="158">
                  <c:v>-1.6775429998233449E-2</c:v>
                </c:pt>
                <c:pt idx="160">
                  <c:v>-1.4775429997825995E-2</c:v>
                </c:pt>
                <c:pt idx="162">
                  <c:v>-1.3775430001260247E-2</c:v>
                </c:pt>
                <c:pt idx="163">
                  <c:v>-6.7754299961961806E-3</c:v>
                </c:pt>
                <c:pt idx="168">
                  <c:v>-3.8887279995833524E-2</c:v>
                </c:pt>
                <c:pt idx="170">
                  <c:v>-3.1887279990769457E-2</c:v>
                </c:pt>
                <c:pt idx="172">
                  <c:v>-3.0887279994203709E-2</c:v>
                </c:pt>
                <c:pt idx="174">
                  <c:v>-8.9432050008326769E-3</c:v>
                </c:pt>
                <c:pt idx="179">
                  <c:v>-1.0999129997799173E-2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13-4445-BFC7-5CB9DB8E938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22">
                  <c:v>1.9423985002504196E-2</c:v>
                </c:pt>
                <c:pt idx="26">
                  <c:v>-6.3643499743193388E-4</c:v>
                </c:pt>
                <c:pt idx="27">
                  <c:v>-1.0253769993141759E-2</c:v>
                </c:pt>
                <c:pt idx="29">
                  <c:v>4.3078200033050962E-3</c:v>
                </c:pt>
                <c:pt idx="33">
                  <c:v>8.7976600043475628E-3</c:v>
                </c:pt>
                <c:pt idx="34">
                  <c:v>1.3139685004716739E-2</c:v>
                </c:pt>
                <c:pt idx="35">
                  <c:v>-3.5285400008433498E-3</c:v>
                </c:pt>
                <c:pt idx="43">
                  <c:v>-1.6701349995855708E-2</c:v>
                </c:pt>
                <c:pt idx="44">
                  <c:v>-1.1538069993548561E-2</c:v>
                </c:pt>
                <c:pt idx="46">
                  <c:v>1.7437150017940439E-3</c:v>
                </c:pt>
                <c:pt idx="47">
                  <c:v>0</c:v>
                </c:pt>
                <c:pt idx="48">
                  <c:v>2.0000000222353265E-4</c:v>
                </c:pt>
                <c:pt idx="54">
                  <c:v>-3.6813499900745228E-4</c:v>
                </c:pt>
                <c:pt idx="55">
                  <c:v>-1.8660849964362569E-3</c:v>
                </c:pt>
                <c:pt idx="57">
                  <c:v>-2.0028049984830432E-3</c:v>
                </c:pt>
                <c:pt idx="58">
                  <c:v>-1.702804998785723E-3</c:v>
                </c:pt>
                <c:pt idx="60">
                  <c:v>0</c:v>
                </c:pt>
                <c:pt idx="61">
                  <c:v>0</c:v>
                </c:pt>
                <c:pt idx="62">
                  <c:v>-1.5312350005842745E-3</c:v>
                </c:pt>
                <c:pt idx="64">
                  <c:v>-5.5873399978736416E-3</c:v>
                </c:pt>
                <c:pt idx="65">
                  <c:v>-2.0975000006728806E-3</c:v>
                </c:pt>
                <c:pt idx="67">
                  <c:v>-1.6572499589528888E-4</c:v>
                </c:pt>
                <c:pt idx="68">
                  <c:v>1.2342749978415668E-3</c:v>
                </c:pt>
                <c:pt idx="70">
                  <c:v>2.0150700001977384E-3</c:v>
                </c:pt>
                <c:pt idx="71">
                  <c:v>2.7150700043421239E-3</c:v>
                </c:pt>
                <c:pt idx="72">
                  <c:v>2.6783500070450827E-3</c:v>
                </c:pt>
                <c:pt idx="73">
                  <c:v>3.3783500039135106E-3</c:v>
                </c:pt>
                <c:pt idx="74">
                  <c:v>3.3028600009856746E-3</c:v>
                </c:pt>
                <c:pt idx="75">
                  <c:v>5.4028600061428733E-3</c:v>
                </c:pt>
                <c:pt idx="76">
                  <c:v>3.2834750018082559E-3</c:v>
                </c:pt>
                <c:pt idx="80">
                  <c:v>-3.4842999957618304E-3</c:v>
                </c:pt>
                <c:pt idx="92">
                  <c:v>1.32404500618577E-3</c:v>
                </c:pt>
                <c:pt idx="117">
                  <c:v>-7.9039699994609691E-3</c:v>
                </c:pt>
                <c:pt idx="118">
                  <c:v>-7.2039700025925413E-3</c:v>
                </c:pt>
                <c:pt idx="122">
                  <c:v>7.3399250031798147E-3</c:v>
                </c:pt>
                <c:pt idx="140">
                  <c:v>-2.4239699996542186E-2</c:v>
                </c:pt>
                <c:pt idx="141">
                  <c:v>-9.6397000015713274E-3</c:v>
                </c:pt>
                <c:pt idx="142">
                  <c:v>-8.2397000005585141E-3</c:v>
                </c:pt>
                <c:pt idx="143">
                  <c:v>-4.0396999975200742E-3</c:v>
                </c:pt>
                <c:pt idx="144">
                  <c:v>-4.0396999975200742E-3</c:v>
                </c:pt>
                <c:pt idx="145">
                  <c:v>-1.9396999996388331E-3</c:v>
                </c:pt>
                <c:pt idx="146">
                  <c:v>-1.4359084998432081E-2</c:v>
                </c:pt>
                <c:pt idx="166">
                  <c:v>-1.2355865001154598E-2</c:v>
                </c:pt>
                <c:pt idx="177">
                  <c:v>-1.8899129994679242E-2</c:v>
                </c:pt>
                <c:pt idx="178">
                  <c:v>-1.8199129997810815E-2</c:v>
                </c:pt>
                <c:pt idx="180">
                  <c:v>-1.8109289994754363E-2</c:v>
                </c:pt>
                <c:pt idx="186">
                  <c:v>-1.935201499145478E-2</c:v>
                </c:pt>
                <c:pt idx="189">
                  <c:v>-2.2719789994880557E-2</c:v>
                </c:pt>
                <c:pt idx="190">
                  <c:v>-2.2758559993235394E-2</c:v>
                </c:pt>
                <c:pt idx="192">
                  <c:v>-2.3038994993839879E-2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13-4445-BFC7-5CB9DB8E938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148">
                  <c:v>-1.2829089995648246E-2</c:v>
                </c:pt>
                <c:pt idx="155">
                  <c:v>-5.9774799956358038E-3</c:v>
                </c:pt>
                <c:pt idx="157">
                  <c:v>-1.7875429999548942E-2</c:v>
                </c:pt>
                <c:pt idx="159">
                  <c:v>-1.6475429998536129E-2</c:v>
                </c:pt>
                <c:pt idx="161">
                  <c:v>-1.4375430000654887E-2</c:v>
                </c:pt>
                <c:pt idx="164">
                  <c:v>-6.0754299993277527E-3</c:v>
                </c:pt>
                <c:pt idx="165">
                  <c:v>-1.2172629998531193E-2</c:v>
                </c:pt>
                <c:pt idx="167">
                  <c:v>-9.7649999952409416E-3</c:v>
                </c:pt>
                <c:pt idx="169">
                  <c:v>-3.8287279996438883E-2</c:v>
                </c:pt>
                <c:pt idx="171">
                  <c:v>-3.1387279996124562E-2</c:v>
                </c:pt>
                <c:pt idx="173">
                  <c:v>-3.0687279991980176E-2</c:v>
                </c:pt>
                <c:pt idx="175">
                  <c:v>-1.5520744993409608E-2</c:v>
                </c:pt>
                <c:pt idx="176">
                  <c:v>-1.7826644994784147E-2</c:v>
                </c:pt>
                <c:pt idx="181">
                  <c:v>-1.7209199992066715E-2</c:v>
                </c:pt>
                <c:pt idx="182">
                  <c:v>-1.8995874990650918E-2</c:v>
                </c:pt>
                <c:pt idx="183">
                  <c:v>-1.3514899990695994E-2</c:v>
                </c:pt>
                <c:pt idx="184">
                  <c:v>-1.1326929998176638E-2</c:v>
                </c:pt>
                <c:pt idx="185">
                  <c:v>-1.5012399991974235E-2</c:v>
                </c:pt>
                <c:pt idx="187">
                  <c:v>-2.2475320001831278E-2</c:v>
                </c:pt>
                <c:pt idx="188">
                  <c:v>-2.0494525000685826E-2</c:v>
                </c:pt>
                <c:pt idx="191">
                  <c:v>-2.2316714996122755E-2</c:v>
                </c:pt>
                <c:pt idx="193">
                  <c:v>-1.9467334990622476E-2</c:v>
                </c:pt>
                <c:pt idx="194">
                  <c:v>-1.8507129992940463E-2</c:v>
                </c:pt>
                <c:pt idx="195">
                  <c:v>-1.7377494994434528E-2</c:v>
                </c:pt>
                <c:pt idx="196">
                  <c:v>-1.660676999745192E-2</c:v>
                </c:pt>
                <c:pt idx="197">
                  <c:v>-1.2103694993129466E-2</c:v>
                </c:pt>
                <c:pt idx="198">
                  <c:v>-2.0089165001991205E-2</c:v>
                </c:pt>
                <c:pt idx="199">
                  <c:v>-2.2254314993915614E-2</c:v>
                </c:pt>
                <c:pt idx="200">
                  <c:v>-2.4354134999157395E-2</c:v>
                </c:pt>
                <c:pt idx="201">
                  <c:v>-2.6301014993805438E-2</c:v>
                </c:pt>
                <c:pt idx="202">
                  <c:v>-2.4354134999157395E-2</c:v>
                </c:pt>
                <c:pt idx="203">
                  <c:v>-2.6301014993805438E-2</c:v>
                </c:pt>
                <c:pt idx="204">
                  <c:v>-2.6156940002692863E-2</c:v>
                </c:pt>
                <c:pt idx="205">
                  <c:v>-2.6222089989460073E-2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13-4445-BFC7-5CB9DB8E938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13-4445-BFC7-5CB9DB8E938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13-4445-BFC7-5CB9DB8E938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13-4445-BFC7-5CB9DB8E938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0">
                  <c:v>4.0211653089993277E-2</c:v>
                </c:pt>
                <c:pt idx="1">
                  <c:v>4.0171816931825519E-2</c:v>
                </c:pt>
                <c:pt idx="2">
                  <c:v>3.3710890028992149E-2</c:v>
                </c:pt>
                <c:pt idx="3">
                  <c:v>2.4140253029188111E-2</c:v>
                </c:pt>
                <c:pt idx="4">
                  <c:v>2.3965969837204167E-2</c:v>
                </c:pt>
                <c:pt idx="5">
                  <c:v>2.3886297520868651E-2</c:v>
                </c:pt>
                <c:pt idx="6">
                  <c:v>2.3886297520868651E-2</c:v>
                </c:pt>
                <c:pt idx="7">
                  <c:v>2.3430671461824908E-2</c:v>
                </c:pt>
                <c:pt idx="8">
                  <c:v>2.3413243142626515E-2</c:v>
                </c:pt>
                <c:pt idx="9">
                  <c:v>2.3405773862970061E-2</c:v>
                </c:pt>
                <c:pt idx="10">
                  <c:v>2.3398304583313604E-2</c:v>
                </c:pt>
                <c:pt idx="11">
                  <c:v>2.339083530365715E-2</c:v>
                </c:pt>
                <c:pt idx="12">
                  <c:v>2.2823170049766587E-2</c:v>
                </c:pt>
                <c:pt idx="13">
                  <c:v>1.4323129800721066E-2</c:v>
                </c:pt>
                <c:pt idx="14">
                  <c:v>1.4308191241408155E-2</c:v>
                </c:pt>
                <c:pt idx="15">
                  <c:v>1.4235988204729093E-2</c:v>
                </c:pt>
                <c:pt idx="16">
                  <c:v>1.373305670786114E-2</c:v>
                </c:pt>
                <c:pt idx="17">
                  <c:v>1.3628486792670773E-2</c:v>
                </c:pt>
                <c:pt idx="18">
                  <c:v>1.3237594490649639E-2</c:v>
                </c:pt>
                <c:pt idx="19">
                  <c:v>1.3230125210993185E-2</c:v>
                </c:pt>
                <c:pt idx="20">
                  <c:v>1.3220166171451246E-2</c:v>
                </c:pt>
                <c:pt idx="21">
                  <c:v>1.321767641156576E-2</c:v>
                </c:pt>
                <c:pt idx="22">
                  <c:v>1.2662459957102624E-2</c:v>
                </c:pt>
                <c:pt idx="23">
                  <c:v>1.2662459957102624E-2</c:v>
                </c:pt>
                <c:pt idx="24">
                  <c:v>1.1106360028674546E-2</c:v>
                </c:pt>
                <c:pt idx="25">
                  <c:v>1.0897220198293813E-2</c:v>
                </c:pt>
                <c:pt idx="26">
                  <c:v>1.0481430297417832E-2</c:v>
                </c:pt>
                <c:pt idx="27">
                  <c:v>1.0449063418906527E-2</c:v>
                </c:pt>
                <c:pt idx="28">
                  <c:v>9.5925860182997143E-3</c:v>
                </c:pt>
                <c:pt idx="29">
                  <c:v>9.458138984483529E-3</c:v>
                </c:pt>
                <c:pt idx="30">
                  <c:v>9.4108335466593154E-3</c:v>
                </c:pt>
                <c:pt idx="31">
                  <c:v>9.3784666681480111E-3</c:v>
                </c:pt>
                <c:pt idx="32">
                  <c:v>9.3784666681480111E-3</c:v>
                </c:pt>
                <c:pt idx="33">
                  <c:v>9.338630509980253E-3</c:v>
                </c:pt>
                <c:pt idx="34">
                  <c:v>8.8282297334558446E-3</c:v>
                </c:pt>
                <c:pt idx="35">
                  <c:v>8.442316951205682E-3</c:v>
                </c:pt>
                <c:pt idx="36">
                  <c:v>8.442316951205682E-3</c:v>
                </c:pt>
                <c:pt idx="37">
                  <c:v>7.8995492961699675E-3</c:v>
                </c:pt>
                <c:pt idx="38">
                  <c:v>6.6696079127404164E-3</c:v>
                </c:pt>
                <c:pt idx="39">
                  <c:v>6.6696079127404164E-3</c:v>
                </c:pt>
                <c:pt idx="40">
                  <c:v>6.6696079127404164E-3</c:v>
                </c:pt>
                <c:pt idx="41">
                  <c:v>6.6696079127404164E-3</c:v>
                </c:pt>
                <c:pt idx="42">
                  <c:v>6.6546693534275071E-3</c:v>
                </c:pt>
                <c:pt idx="43">
                  <c:v>6.6546693534275071E-3</c:v>
                </c:pt>
                <c:pt idx="44">
                  <c:v>6.6148331952597481E-3</c:v>
                </c:pt>
                <c:pt idx="45">
                  <c:v>5.0164073487784285E-3</c:v>
                </c:pt>
                <c:pt idx="46">
                  <c:v>3.4354098214955035E-3</c:v>
                </c:pt>
                <c:pt idx="47">
                  <c:v>2.9947223217646722E-3</c:v>
                </c:pt>
                <c:pt idx="48">
                  <c:v>2.9947223217646722E-3</c:v>
                </c:pt>
                <c:pt idx="49">
                  <c:v>2.4668932260418688E-3</c:v>
                </c:pt>
                <c:pt idx="50">
                  <c:v>2.4519546667289595E-3</c:v>
                </c:pt>
                <c:pt idx="51">
                  <c:v>2.4519546667289595E-3</c:v>
                </c:pt>
                <c:pt idx="52">
                  <c:v>2.4121185085612005E-3</c:v>
                </c:pt>
                <c:pt idx="53">
                  <c:v>2.4046492289047459E-3</c:v>
                </c:pt>
                <c:pt idx="54">
                  <c:v>2.3648130707369869E-3</c:v>
                </c:pt>
                <c:pt idx="55">
                  <c:v>2.3399154718821377E-3</c:v>
                </c:pt>
                <c:pt idx="56">
                  <c:v>2.332446192225683E-3</c:v>
                </c:pt>
                <c:pt idx="57">
                  <c:v>2.3000793137143791E-3</c:v>
                </c:pt>
                <c:pt idx="58">
                  <c:v>2.3000793137143791E-3</c:v>
                </c:pt>
                <c:pt idx="59">
                  <c:v>2.2851407544014694E-3</c:v>
                </c:pt>
                <c:pt idx="60">
                  <c:v>2.1008985228755852E-3</c:v>
                </c:pt>
                <c:pt idx="61">
                  <c:v>2.1008985228755852E-3</c:v>
                </c:pt>
                <c:pt idx="62">
                  <c:v>1.9166562913497012E-3</c:v>
                </c:pt>
                <c:pt idx="63">
                  <c:v>1.8842894128383971E-3</c:v>
                </c:pt>
                <c:pt idx="64">
                  <c:v>1.8693508535254876E-3</c:v>
                </c:pt>
                <c:pt idx="65">
                  <c:v>1.7498423790222113E-3</c:v>
                </c:pt>
                <c:pt idx="66">
                  <c:v>1.7349038197093018E-3</c:v>
                </c:pt>
                <c:pt idx="67">
                  <c:v>1.3639295967720485E-3</c:v>
                </c:pt>
                <c:pt idx="68">
                  <c:v>1.3639295967720485E-3</c:v>
                </c:pt>
                <c:pt idx="69">
                  <c:v>1.1747078454751945E-3</c:v>
                </c:pt>
                <c:pt idx="70">
                  <c:v>8.6846737956054916E-4</c:v>
                </c:pt>
                <c:pt idx="71">
                  <c:v>8.6846737956054916E-4</c:v>
                </c:pt>
                <c:pt idx="72">
                  <c:v>8.286312213927902E-4</c:v>
                </c:pt>
                <c:pt idx="73">
                  <c:v>8.286312213927902E-4</c:v>
                </c:pt>
                <c:pt idx="74">
                  <c:v>7.7385650391212195E-4</c:v>
                </c:pt>
                <c:pt idx="75">
                  <c:v>7.7385650391212195E-4</c:v>
                </c:pt>
                <c:pt idx="76">
                  <c:v>7.6638722425566731E-4</c:v>
                </c:pt>
                <c:pt idx="77">
                  <c:v>7.2655106608790878E-4</c:v>
                </c:pt>
                <c:pt idx="78">
                  <c:v>2.7839428670062283E-4</c:v>
                </c:pt>
                <c:pt idx="79">
                  <c:v>-2.6437336833509033E-4</c:v>
                </c:pt>
                <c:pt idx="80">
                  <c:v>-8.3950790188210694E-4</c:v>
                </c:pt>
                <c:pt idx="81">
                  <c:v>-8.8432357982083567E-4</c:v>
                </c:pt>
                <c:pt idx="82">
                  <c:v>-1.3648472377194255E-3</c:v>
                </c:pt>
                <c:pt idx="83">
                  <c:v>-1.9499408108083821E-3</c:v>
                </c:pt>
                <c:pt idx="84">
                  <c:v>-1.9549203305793518E-3</c:v>
                </c:pt>
                <c:pt idx="85">
                  <c:v>-2.5250753443553991E-3</c:v>
                </c:pt>
                <c:pt idx="86">
                  <c:v>-2.5325446240118538E-3</c:v>
                </c:pt>
                <c:pt idx="87">
                  <c:v>-3.0105785220249587E-3</c:v>
                </c:pt>
                <c:pt idx="88">
                  <c:v>-3.4686943409541846E-3</c:v>
                </c:pt>
                <c:pt idx="89">
                  <c:v>-3.5060407392364578E-3</c:v>
                </c:pt>
                <c:pt idx="90">
                  <c:v>-3.6504468125945835E-3</c:v>
                </c:pt>
                <c:pt idx="91">
                  <c:v>-3.9940336767915032E-3</c:v>
                </c:pt>
                <c:pt idx="92">
                  <c:v>-4.0986035919818699E-3</c:v>
                </c:pt>
                <c:pt idx="93">
                  <c:v>-5.1293641845726271E-3</c:v>
                </c:pt>
                <c:pt idx="94">
                  <c:v>-5.1517720235419919E-3</c:v>
                </c:pt>
                <c:pt idx="95">
                  <c:v>-5.1592413031984457E-3</c:v>
                </c:pt>
                <c:pt idx="96">
                  <c:v>-5.2015672212516895E-3</c:v>
                </c:pt>
                <c:pt idx="97">
                  <c:v>-5.2389136195339636E-3</c:v>
                </c:pt>
                <c:pt idx="98">
                  <c:v>-5.2787497777017217E-3</c:v>
                </c:pt>
                <c:pt idx="99">
                  <c:v>-5.7841710344551621E-3</c:v>
                </c:pt>
                <c:pt idx="100">
                  <c:v>-5.7841710344551621E-3</c:v>
                </c:pt>
                <c:pt idx="101">
                  <c:v>-6.7676261892217048E-3</c:v>
                </c:pt>
                <c:pt idx="102">
                  <c:v>-6.7750954688781603E-3</c:v>
                </c:pt>
                <c:pt idx="103">
                  <c:v>-6.7750954688781603E-3</c:v>
                </c:pt>
                <c:pt idx="104">
                  <c:v>-6.7750954688781603E-3</c:v>
                </c:pt>
                <c:pt idx="105">
                  <c:v>-6.7750954688781603E-3</c:v>
                </c:pt>
                <c:pt idx="106">
                  <c:v>-6.8149316270459184E-3</c:v>
                </c:pt>
                <c:pt idx="107">
                  <c:v>-6.8149316270459184E-3</c:v>
                </c:pt>
                <c:pt idx="108">
                  <c:v>-6.8547677852136783E-3</c:v>
                </c:pt>
                <c:pt idx="109">
                  <c:v>-7.3352914431122681E-3</c:v>
                </c:pt>
                <c:pt idx="110">
                  <c:v>-7.3502300024251774E-3</c:v>
                </c:pt>
                <c:pt idx="111">
                  <c:v>-7.3502300024251774E-3</c:v>
                </c:pt>
                <c:pt idx="112">
                  <c:v>-7.3502300024251774E-3</c:v>
                </c:pt>
                <c:pt idx="113">
                  <c:v>-7.3502300024251774E-3</c:v>
                </c:pt>
                <c:pt idx="114">
                  <c:v>-7.3502300024251774E-3</c:v>
                </c:pt>
                <c:pt idx="115">
                  <c:v>-7.7884277422705234E-3</c:v>
                </c:pt>
                <c:pt idx="116">
                  <c:v>-7.8855283778044346E-3</c:v>
                </c:pt>
                <c:pt idx="117">
                  <c:v>-8.3735213153594799E-3</c:v>
                </c:pt>
                <c:pt idx="118">
                  <c:v>-8.3735213153594799E-3</c:v>
                </c:pt>
                <c:pt idx="119">
                  <c:v>-8.4208267531836935E-3</c:v>
                </c:pt>
                <c:pt idx="120">
                  <c:v>-8.4208267531836935E-3</c:v>
                </c:pt>
                <c:pt idx="121">
                  <c:v>-8.4208267531836935E-3</c:v>
                </c:pt>
                <c:pt idx="122">
                  <c:v>-8.4208267531836935E-3</c:v>
                </c:pt>
                <c:pt idx="123">
                  <c:v>-8.4208267531836935E-3</c:v>
                </c:pt>
                <c:pt idx="124">
                  <c:v>-8.5079683491756652E-3</c:v>
                </c:pt>
                <c:pt idx="125">
                  <c:v>-8.9088196907387389E-3</c:v>
                </c:pt>
                <c:pt idx="126">
                  <c:v>-8.9088196907387389E-3</c:v>
                </c:pt>
                <c:pt idx="127">
                  <c:v>-8.9088196907387389E-3</c:v>
                </c:pt>
                <c:pt idx="128">
                  <c:v>-8.9088196907387389E-3</c:v>
                </c:pt>
                <c:pt idx="129">
                  <c:v>-8.9088196907387389E-3</c:v>
                </c:pt>
                <c:pt idx="130">
                  <c:v>-8.9088196907387389E-3</c:v>
                </c:pt>
                <c:pt idx="131">
                  <c:v>-8.9088196907387389E-3</c:v>
                </c:pt>
                <c:pt idx="132">
                  <c:v>-9.4366487864615423E-3</c:v>
                </c:pt>
                <c:pt idx="133">
                  <c:v>-9.4366487864615423E-3</c:v>
                </c:pt>
                <c:pt idx="134">
                  <c:v>-9.4914235039422097E-3</c:v>
                </c:pt>
                <c:pt idx="135">
                  <c:v>-9.4914235039422097E-3</c:v>
                </c:pt>
                <c:pt idx="136">
                  <c:v>-9.5387289417664233E-3</c:v>
                </c:pt>
                <c:pt idx="137">
                  <c:v>-1.0066558037489227E-2</c:v>
                </c:pt>
                <c:pt idx="138">
                  <c:v>-1.0562020254700726E-2</c:v>
                </c:pt>
                <c:pt idx="139">
                  <c:v>-1.107989031088159E-2</c:v>
                </c:pt>
                <c:pt idx="140">
                  <c:v>-1.1097318630079985E-2</c:v>
                </c:pt>
                <c:pt idx="141">
                  <c:v>-1.1097318630079985E-2</c:v>
                </c:pt>
                <c:pt idx="142">
                  <c:v>-1.1097318630079985E-2</c:v>
                </c:pt>
                <c:pt idx="143">
                  <c:v>-1.1097318630079985E-2</c:v>
                </c:pt>
                <c:pt idx="144">
                  <c:v>-1.1097318630079985E-2</c:v>
                </c:pt>
                <c:pt idx="145">
                  <c:v>-1.1097318630079985E-2</c:v>
                </c:pt>
                <c:pt idx="146">
                  <c:v>-1.1104787909736439E-2</c:v>
                </c:pt>
                <c:pt idx="147">
                  <c:v>-1.1672453163627002E-2</c:v>
                </c:pt>
                <c:pt idx="148">
                  <c:v>-1.219779249946432E-2</c:v>
                </c:pt>
                <c:pt idx="149">
                  <c:v>-1.3268389250222837E-2</c:v>
                </c:pt>
                <c:pt idx="150">
                  <c:v>-1.3308225408390596E-2</c:v>
                </c:pt>
                <c:pt idx="151">
                  <c:v>-1.3315694688047049E-2</c:v>
                </c:pt>
                <c:pt idx="152">
                  <c:v>-1.3323163967703503E-2</c:v>
                </c:pt>
                <c:pt idx="153">
                  <c:v>-1.3325653727588989E-2</c:v>
                </c:pt>
                <c:pt idx="154">
                  <c:v>-1.3756382187777881E-2</c:v>
                </c:pt>
                <c:pt idx="155">
                  <c:v>-1.3796218345945639E-2</c:v>
                </c:pt>
                <c:pt idx="156">
                  <c:v>-1.382111594480049E-2</c:v>
                </c:pt>
                <c:pt idx="157">
                  <c:v>-1.382111594480049E-2</c:v>
                </c:pt>
                <c:pt idx="158">
                  <c:v>-1.382111594480049E-2</c:v>
                </c:pt>
                <c:pt idx="159">
                  <c:v>-1.382111594480049E-2</c:v>
                </c:pt>
                <c:pt idx="160">
                  <c:v>-1.382111594480049E-2</c:v>
                </c:pt>
                <c:pt idx="161">
                  <c:v>-1.382111594480049E-2</c:v>
                </c:pt>
                <c:pt idx="162">
                  <c:v>-1.382111594480049E-2</c:v>
                </c:pt>
                <c:pt idx="163">
                  <c:v>-1.382111594480049E-2</c:v>
                </c:pt>
                <c:pt idx="164">
                  <c:v>-1.382111594480049E-2</c:v>
                </c:pt>
                <c:pt idx="165">
                  <c:v>-1.4219477526478078E-2</c:v>
                </c:pt>
                <c:pt idx="166">
                  <c:v>-1.430163960269908E-2</c:v>
                </c:pt>
                <c:pt idx="167">
                  <c:v>-1.4433596876629779E-2</c:v>
                </c:pt>
                <c:pt idx="168">
                  <c:v>-1.4891712695559004E-2</c:v>
                </c:pt>
                <c:pt idx="169">
                  <c:v>-1.4891712695559004E-2</c:v>
                </c:pt>
                <c:pt idx="170">
                  <c:v>-1.4891712695559004E-2</c:v>
                </c:pt>
                <c:pt idx="171">
                  <c:v>-1.4891712695559004E-2</c:v>
                </c:pt>
                <c:pt idx="172">
                  <c:v>-1.4891712695559004E-2</c:v>
                </c:pt>
                <c:pt idx="173">
                  <c:v>-1.4891712695559004E-2</c:v>
                </c:pt>
                <c:pt idx="174">
                  <c:v>-1.5427011070938263E-2</c:v>
                </c:pt>
                <c:pt idx="175">
                  <c:v>-1.5456888189564082E-2</c:v>
                </c:pt>
                <c:pt idx="176">
                  <c:v>-1.5506683387273779E-2</c:v>
                </c:pt>
                <c:pt idx="177">
                  <c:v>-1.5962309446317522E-2</c:v>
                </c:pt>
                <c:pt idx="178">
                  <c:v>-1.5962309446317522E-2</c:v>
                </c:pt>
                <c:pt idx="179">
                  <c:v>-1.5962309446317522E-2</c:v>
                </c:pt>
                <c:pt idx="180">
                  <c:v>-1.6081817920820796E-2</c:v>
                </c:pt>
                <c:pt idx="181">
                  <c:v>-1.632581438959832E-2</c:v>
                </c:pt>
                <c:pt idx="182">
                  <c:v>-1.6487648782154838E-2</c:v>
                </c:pt>
                <c:pt idx="183">
                  <c:v>-1.7471103936921382E-2</c:v>
                </c:pt>
                <c:pt idx="184">
                  <c:v>-1.8053707750124857E-2</c:v>
                </c:pt>
                <c:pt idx="185">
                  <c:v>-1.8715983879663844E-2</c:v>
                </c:pt>
                <c:pt idx="186">
                  <c:v>-1.9206466577104373E-2</c:v>
                </c:pt>
                <c:pt idx="187">
                  <c:v>-1.9652133596606176E-2</c:v>
                </c:pt>
                <c:pt idx="188">
                  <c:v>-2.0147595813817674E-2</c:v>
                </c:pt>
                <c:pt idx="189">
                  <c:v>-2.081236170324215E-2</c:v>
                </c:pt>
                <c:pt idx="190">
                  <c:v>-2.0827300262555058E-2</c:v>
                </c:pt>
                <c:pt idx="191">
                  <c:v>-2.0849708101524422E-2</c:v>
                </c:pt>
                <c:pt idx="192">
                  <c:v>-2.1307823920453647E-2</c:v>
                </c:pt>
                <c:pt idx="193">
                  <c:v>-2.1935243411595848E-2</c:v>
                </c:pt>
                <c:pt idx="194">
                  <c:v>-2.1937733171481334E-2</c:v>
                </c:pt>
                <c:pt idx="195">
                  <c:v>-2.2054751886099126E-2</c:v>
                </c:pt>
                <c:pt idx="196">
                  <c:v>-2.2913719046591421E-2</c:v>
                </c:pt>
                <c:pt idx="197">
                  <c:v>-2.2951065444873697E-2</c:v>
                </c:pt>
                <c:pt idx="198">
                  <c:v>-2.3613341574412684E-2</c:v>
                </c:pt>
                <c:pt idx="199">
                  <c:v>-2.4036600754945122E-2</c:v>
                </c:pt>
                <c:pt idx="200">
                  <c:v>-2.4524593692500166E-2</c:v>
                </c:pt>
                <c:pt idx="201">
                  <c:v>-2.4683938325171201E-2</c:v>
                </c:pt>
                <c:pt idx="202">
                  <c:v>-2.4524593692500166E-2</c:v>
                </c:pt>
                <c:pt idx="203">
                  <c:v>-2.4683938325171201E-2</c:v>
                </c:pt>
                <c:pt idx="204">
                  <c:v>-2.521923670055046E-2</c:v>
                </c:pt>
                <c:pt idx="205">
                  <c:v>-2.5642495881082895E-2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213-4445-BFC7-5CB9DB8E938A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Active!$R$21:$R$988</c:f>
              <c:numCache>
                <c:formatCode>General</c:formatCode>
                <c:ptCount val="968"/>
                <c:pt idx="0">
                  <c:v>-0.5287443399993208</c:v>
                </c:pt>
                <c:pt idx="1">
                  <c:v>0.45141894000335014</c:v>
                </c:pt>
                <c:pt idx="2">
                  <c:v>0.17665091500020935</c:v>
                </c:pt>
                <c:pt idx="60">
                  <c:v>-0.41778640499978792</c:v>
                </c:pt>
                <c:pt idx="61">
                  <c:v>-0.4057864049973432</c:v>
                </c:pt>
                <c:pt idx="66">
                  <c:v>-0.141536269999051</c:v>
                </c:pt>
                <c:pt idx="84">
                  <c:v>-0.19791245999658713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213-4445-BFC7-5CB9DB8E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173000"/>
        <c:axId val="1"/>
      </c:scatterChart>
      <c:valAx>
        <c:axId val="656173000"/>
        <c:scaling>
          <c:orientation val="minMax"/>
          <c:min val="-2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387096774193543"/>
              <c:y val="0.84039224738601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064516129032261E-2"/>
              <c:y val="0.36807885984935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73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548387096774194E-2"/>
          <c:y val="0.91856814315148716"/>
          <c:w val="0.94032258064516128"/>
          <c:h val="6.514657980456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KP Aql - O-C Diagr.</a:t>
            </a:r>
          </a:p>
        </c:rich>
      </c:tx>
      <c:layout>
        <c:manualLayout>
          <c:xMode val="edge"/>
          <c:yMode val="edge"/>
          <c:x val="0.381643188321266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653017834481"/>
          <c:y val="0.15584415584415584"/>
          <c:w val="0.80837486220382671"/>
          <c:h val="0.6201298701298700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Active!$H$21:$H$988</c:f>
              <c:numCache>
                <c:formatCode>General</c:formatCode>
                <c:ptCount val="968"/>
                <c:pt idx="3">
                  <c:v>3.6878935006825486E-2</c:v>
                </c:pt>
                <c:pt idx="4">
                  <c:v>3.0093285004113568E-2</c:v>
                </c:pt>
                <c:pt idx="5">
                  <c:v>2.6419845005875686E-2</c:v>
                </c:pt>
                <c:pt idx="6">
                  <c:v>4.9419845003285445E-2</c:v>
                </c:pt>
                <c:pt idx="7">
                  <c:v>5.2037360001122579E-2</c:v>
                </c:pt>
                <c:pt idx="8">
                  <c:v>1.7858795003121486E-2</c:v>
                </c:pt>
                <c:pt idx="9">
                  <c:v>4.8639410004398087E-2</c:v>
                </c:pt>
                <c:pt idx="10">
                  <c:v>6.8420025007071672E-2</c:v>
                </c:pt>
                <c:pt idx="11">
                  <c:v>3.7200640002993168E-2</c:v>
                </c:pt>
                <c:pt idx="12">
                  <c:v>5.2738000158569776E-4</c:v>
                </c:pt>
                <c:pt idx="13">
                  <c:v>-8.1327499974577222E-3</c:v>
                </c:pt>
                <c:pt idx="14">
                  <c:v>-1.1571519997232826E-2</c:v>
                </c:pt>
                <c:pt idx="15">
                  <c:v>-1.3025574997300282E-2</c:v>
                </c:pt>
                <c:pt idx="16">
                  <c:v>-2.7464164995762985E-2</c:v>
                </c:pt>
                <c:pt idx="17">
                  <c:v>-3.0535555000824388E-2</c:v>
                </c:pt>
                <c:pt idx="18">
                  <c:v>-3.2683369994629174E-2</c:v>
                </c:pt>
                <c:pt idx="19">
                  <c:v>-3.4902754996437579E-2</c:v>
                </c:pt>
                <c:pt idx="20">
                  <c:v>-3.7861934993998148E-2</c:v>
                </c:pt>
                <c:pt idx="21">
                  <c:v>2.4398270004894584E-2</c:v>
                </c:pt>
                <c:pt idx="38">
                  <c:v>-5.2262579993112013E-2</c:v>
                </c:pt>
                <c:pt idx="39">
                  <c:v>-4.4262579991482198E-2</c:v>
                </c:pt>
                <c:pt idx="40">
                  <c:v>-4.326257999491645E-2</c:v>
                </c:pt>
                <c:pt idx="41">
                  <c:v>-4.2262579991074745E-2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D-4BA1-92D8-AF1C263A6EDC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Active!$I$21:$I$988</c:f>
              <c:numCache>
                <c:formatCode>General</c:formatCode>
                <c:ptCount val="968"/>
                <c:pt idx="23">
                  <c:v>4.4423985003959388E-2</c:v>
                </c:pt>
                <c:pt idx="24">
                  <c:v>-7.9478900006506592E-3</c:v>
                </c:pt>
                <c:pt idx="25">
                  <c:v>2.9093299963278696E-3</c:v>
                </c:pt>
                <c:pt idx="28">
                  <c:v>3.1256750000466127E-2</c:v>
                </c:pt>
                <c:pt idx="30">
                  <c:v>-2.8748285003530327E-2</c:v>
                </c:pt>
                <c:pt idx="31">
                  <c:v>-2.4365619996387977E-2</c:v>
                </c:pt>
                <c:pt idx="32">
                  <c:v>-2.036561999557307E-2</c:v>
                </c:pt>
                <c:pt idx="36">
                  <c:v>2.471460000379011E-3</c:v>
                </c:pt>
                <c:pt idx="37">
                  <c:v>1.9615000201156363E-4</c:v>
                </c:pt>
                <c:pt idx="42">
                  <c:v>-2.0701349996670615E-2</c:v>
                </c:pt>
                <c:pt idx="45">
                  <c:v>-2.4864599981810898E-3</c:v>
                </c:pt>
                <c:pt idx="49">
                  <c:v>-4.0365399909205735E-3</c:v>
                </c:pt>
                <c:pt idx="50">
                  <c:v>1.0524690005695447E-2</c:v>
                </c:pt>
                <c:pt idx="51">
                  <c:v>1.0524690005695447E-2</c:v>
                </c:pt>
                <c:pt idx="52">
                  <c:v>-2.3120300029404461E-3</c:v>
                </c:pt>
                <c:pt idx="53">
                  <c:v>-3.5314149936311878E-3</c:v>
                </c:pt>
                <c:pt idx="56">
                  <c:v>6.0145300085423514E-3</c:v>
                </c:pt>
                <c:pt idx="59">
                  <c:v>-5.0415750010870397E-3</c:v>
                </c:pt>
                <c:pt idx="63">
                  <c:v>-8.1485699993208982E-3</c:v>
                </c:pt>
                <c:pt idx="69">
                  <c:v>-2.3990144996787421E-2</c:v>
                </c:pt>
                <c:pt idx="77">
                  <c:v>-6.1532449908554554E-3</c:v>
                </c:pt>
                <c:pt idx="78">
                  <c:v>5.6836550065781921E-3</c:v>
                </c:pt>
                <c:pt idx="79">
                  <c:v>-4.5916549934190698E-3</c:v>
                </c:pt>
                <c:pt idx="81">
                  <c:v>5.1993900051456876E-3</c:v>
                </c:pt>
                <c:pt idx="82">
                  <c:v>-2.5810450024437159E-3</c:v>
                </c:pt>
                <c:pt idx="83">
                  <c:v>-6.4328699954785407E-3</c:v>
                </c:pt>
                <c:pt idx="85">
                  <c:v>-2.3255150008480996E-3</c:v>
                </c:pt>
                <c:pt idx="86">
                  <c:v>4.4551000028150156E-3</c:v>
                </c:pt>
                <c:pt idx="87">
                  <c:v>-1.0585539996100124E-2</c:v>
                </c:pt>
                <c:pt idx="88">
                  <c:v>7.2921800019685179E-3</c:v>
                </c:pt>
                <c:pt idx="89">
                  <c:v>-1.8047449993900955E-3</c:v>
                </c:pt>
                <c:pt idx="90">
                  <c:v>4.2871449986705557E-3</c:v>
                </c:pt>
                <c:pt idx="91">
                  <c:v>6.1954350021551363E-3</c:v>
                </c:pt>
                <c:pt idx="93">
                  <c:v>1.8489150024834089E-3</c:v>
                </c:pt>
                <c:pt idx="94">
                  <c:v>2.1907600021222606E-3</c:v>
                </c:pt>
                <c:pt idx="95">
                  <c:v>-2.0286249928176403E-3</c:v>
                </c:pt>
                <c:pt idx="96">
                  <c:v>-1.9605139998020604E-2</c:v>
                </c:pt>
                <c:pt idx="97">
                  <c:v>1.2979350067325868E-3</c:v>
                </c:pt>
                <c:pt idx="98">
                  <c:v>6.4612150017637759E-3</c:v>
                </c:pt>
                <c:pt idx="99">
                  <c:v>-1.9717169991054107E-2</c:v>
                </c:pt>
                <c:pt idx="100">
                  <c:v>-5.7171699954778887E-3</c:v>
                </c:pt>
                <c:pt idx="101">
                  <c:v>-4.993619499146007E-2</c:v>
                </c:pt>
                <c:pt idx="102">
                  <c:v>-2.9155579992220737E-2</c:v>
                </c:pt>
                <c:pt idx="103">
                  <c:v>-1.8155579993617721E-2</c:v>
                </c:pt>
                <c:pt idx="104">
                  <c:v>-7.1555799950147048E-3</c:v>
                </c:pt>
                <c:pt idx="105">
                  <c:v>-6.1555799911729991E-3</c:v>
                </c:pt>
                <c:pt idx="106">
                  <c:v>-9.9923000016133301E-3</c:v>
                </c:pt>
                <c:pt idx="107">
                  <c:v>-2.9922999965492636E-3</c:v>
                </c:pt>
                <c:pt idx="108">
                  <c:v>-8.2901999849127606E-4</c:v>
                </c:pt>
                <c:pt idx="109">
                  <c:v>-6.6094549911213107E-3</c:v>
                </c:pt>
                <c:pt idx="110">
                  <c:v>-1.0048224998172373E-2</c:v>
                </c:pt>
                <c:pt idx="111">
                  <c:v>-9.048224994330667E-3</c:v>
                </c:pt>
                <c:pt idx="112">
                  <c:v>-1.0482249999768101E-3</c:v>
                </c:pt>
                <c:pt idx="113">
                  <c:v>-4.8224996135104448E-5</c:v>
                </c:pt>
                <c:pt idx="114">
                  <c:v>9.9517750059021637E-3</c:v>
                </c:pt>
                <c:pt idx="115">
                  <c:v>7.7478550010710023E-3</c:v>
                </c:pt>
                <c:pt idx="116">
                  <c:v>-5.1041499973507598E-3</c:v>
                </c:pt>
                <c:pt idx="119">
                  <c:v>-4.1600749973440543E-3</c:v>
                </c:pt>
                <c:pt idx="120">
                  <c:v>4.8399250008515082E-3</c:v>
                </c:pt>
                <c:pt idx="121">
                  <c:v>6.8399250012589619E-3</c:v>
                </c:pt>
                <c:pt idx="123">
                  <c:v>1.1839924998639617E-2</c:v>
                </c:pt>
                <c:pt idx="124">
                  <c:v>-9.0528999935486354E-3</c:v>
                </c:pt>
                <c:pt idx="125">
                  <c:v>-9.1598949948092923E-3</c:v>
                </c:pt>
                <c:pt idx="126">
                  <c:v>-5.159894993994385E-3</c:v>
                </c:pt>
                <c:pt idx="127">
                  <c:v>-3.159895000862889E-3</c:v>
                </c:pt>
                <c:pt idx="128">
                  <c:v>-1.1598950004554354E-3</c:v>
                </c:pt>
                <c:pt idx="129">
                  <c:v>8.4010499995201826E-4</c:v>
                </c:pt>
                <c:pt idx="130">
                  <c:v>1.8401050037937239E-3</c:v>
                </c:pt>
                <c:pt idx="131">
                  <c:v>1.284010500239674E-2</c:v>
                </c:pt>
                <c:pt idx="132">
                  <c:v>-1.0996434997650795E-2</c:v>
                </c:pt>
                <c:pt idx="133">
                  <c:v>-9.9964349938090891E-3</c:v>
                </c:pt>
                <c:pt idx="134">
                  <c:v>-2.4271925001812633E-2</c:v>
                </c:pt>
                <c:pt idx="135">
                  <c:v>-5.2719250015798025E-3</c:v>
                </c:pt>
                <c:pt idx="136">
                  <c:v>-1.4328029996249825E-2</c:v>
                </c:pt>
                <c:pt idx="137">
                  <c:v>-3.0164569994667545E-2</c:v>
                </c:pt>
                <c:pt idx="138">
                  <c:v>-3.3837749942904338E-3</c:v>
                </c:pt>
                <c:pt idx="139">
                  <c:v>-2.0261134995962493E-2</c:v>
                </c:pt>
                <c:pt idx="147">
                  <c:v>-1.1332344991387799E-2</c:v>
                </c:pt>
                <c:pt idx="149">
                  <c:v>-2.4540939994039945E-2</c:v>
                </c:pt>
                <c:pt idx="150">
                  <c:v>-1.4377659994352143E-2</c:v>
                </c:pt>
                <c:pt idx="151">
                  <c:v>-1.5970449967426248E-3</c:v>
                </c:pt>
                <c:pt idx="152">
                  <c:v>-1.2816429996746592E-2</c:v>
                </c:pt>
                <c:pt idx="153">
                  <c:v>-3.3556224996573292E-2</c:v>
                </c:pt>
                <c:pt idx="154">
                  <c:v>-3.5407599934842438E-3</c:v>
                </c:pt>
                <c:pt idx="156">
                  <c:v>-1.8775429998640902E-2</c:v>
                </c:pt>
                <c:pt idx="158">
                  <c:v>-1.6775429998233449E-2</c:v>
                </c:pt>
                <c:pt idx="160">
                  <c:v>-1.4775429997825995E-2</c:v>
                </c:pt>
                <c:pt idx="162">
                  <c:v>-1.3775430001260247E-2</c:v>
                </c:pt>
                <c:pt idx="163">
                  <c:v>-6.7754299961961806E-3</c:v>
                </c:pt>
                <c:pt idx="168">
                  <c:v>-3.8887279995833524E-2</c:v>
                </c:pt>
                <c:pt idx="170">
                  <c:v>-3.1887279990769457E-2</c:v>
                </c:pt>
                <c:pt idx="172">
                  <c:v>-3.0887279994203709E-2</c:v>
                </c:pt>
                <c:pt idx="174">
                  <c:v>-8.9432050008326769E-3</c:v>
                </c:pt>
                <c:pt idx="179">
                  <c:v>-1.0999129997799173E-2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D-4BA1-92D8-AF1C263A6EDC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Active!$J$21:$J$988</c:f>
              <c:numCache>
                <c:formatCode>General</c:formatCode>
                <c:ptCount val="968"/>
                <c:pt idx="22">
                  <c:v>1.9423985002504196E-2</c:v>
                </c:pt>
                <c:pt idx="26">
                  <c:v>-6.3643499743193388E-4</c:v>
                </c:pt>
                <c:pt idx="27">
                  <c:v>-1.0253769993141759E-2</c:v>
                </c:pt>
                <c:pt idx="29">
                  <c:v>4.3078200033050962E-3</c:v>
                </c:pt>
                <c:pt idx="33">
                  <c:v>8.7976600043475628E-3</c:v>
                </c:pt>
                <c:pt idx="34">
                  <c:v>1.3139685004716739E-2</c:v>
                </c:pt>
                <c:pt idx="35">
                  <c:v>-3.5285400008433498E-3</c:v>
                </c:pt>
                <c:pt idx="43">
                  <c:v>-1.6701349995855708E-2</c:v>
                </c:pt>
                <c:pt idx="44">
                  <c:v>-1.1538069993548561E-2</c:v>
                </c:pt>
                <c:pt idx="46">
                  <c:v>1.7437150017940439E-3</c:v>
                </c:pt>
                <c:pt idx="47">
                  <c:v>0</c:v>
                </c:pt>
                <c:pt idx="48">
                  <c:v>2.0000000222353265E-4</c:v>
                </c:pt>
                <c:pt idx="54">
                  <c:v>-3.6813499900745228E-4</c:v>
                </c:pt>
                <c:pt idx="55">
                  <c:v>-1.8660849964362569E-3</c:v>
                </c:pt>
                <c:pt idx="57">
                  <c:v>-2.0028049984830432E-3</c:v>
                </c:pt>
                <c:pt idx="58">
                  <c:v>-1.702804998785723E-3</c:v>
                </c:pt>
                <c:pt idx="60">
                  <c:v>0</c:v>
                </c:pt>
                <c:pt idx="61">
                  <c:v>0</c:v>
                </c:pt>
                <c:pt idx="62">
                  <c:v>-1.5312350005842745E-3</c:v>
                </c:pt>
                <c:pt idx="64">
                  <c:v>-5.5873399978736416E-3</c:v>
                </c:pt>
                <c:pt idx="65">
                  <c:v>-2.0975000006728806E-3</c:v>
                </c:pt>
                <c:pt idx="67">
                  <c:v>-1.6572499589528888E-4</c:v>
                </c:pt>
                <c:pt idx="68">
                  <c:v>1.2342749978415668E-3</c:v>
                </c:pt>
                <c:pt idx="70">
                  <c:v>2.0150700001977384E-3</c:v>
                </c:pt>
                <c:pt idx="71">
                  <c:v>2.7150700043421239E-3</c:v>
                </c:pt>
                <c:pt idx="72">
                  <c:v>2.6783500070450827E-3</c:v>
                </c:pt>
                <c:pt idx="73">
                  <c:v>3.3783500039135106E-3</c:v>
                </c:pt>
                <c:pt idx="74">
                  <c:v>3.3028600009856746E-3</c:v>
                </c:pt>
                <c:pt idx="75">
                  <c:v>5.4028600061428733E-3</c:v>
                </c:pt>
                <c:pt idx="76">
                  <c:v>3.2834750018082559E-3</c:v>
                </c:pt>
                <c:pt idx="80">
                  <c:v>-3.4842999957618304E-3</c:v>
                </c:pt>
                <c:pt idx="92">
                  <c:v>1.32404500618577E-3</c:v>
                </c:pt>
                <c:pt idx="117">
                  <c:v>-7.9039699994609691E-3</c:v>
                </c:pt>
                <c:pt idx="118">
                  <c:v>-7.2039700025925413E-3</c:v>
                </c:pt>
                <c:pt idx="122">
                  <c:v>7.3399250031798147E-3</c:v>
                </c:pt>
                <c:pt idx="140">
                  <c:v>-2.4239699996542186E-2</c:v>
                </c:pt>
                <c:pt idx="141">
                  <c:v>-9.6397000015713274E-3</c:v>
                </c:pt>
                <c:pt idx="142">
                  <c:v>-8.2397000005585141E-3</c:v>
                </c:pt>
                <c:pt idx="143">
                  <c:v>-4.0396999975200742E-3</c:v>
                </c:pt>
                <c:pt idx="144">
                  <c:v>-4.0396999975200742E-3</c:v>
                </c:pt>
                <c:pt idx="145">
                  <c:v>-1.9396999996388331E-3</c:v>
                </c:pt>
                <c:pt idx="146">
                  <c:v>-1.4359084998432081E-2</c:v>
                </c:pt>
                <c:pt idx="166">
                  <c:v>-1.2355865001154598E-2</c:v>
                </c:pt>
                <c:pt idx="177">
                  <c:v>-1.8899129994679242E-2</c:v>
                </c:pt>
                <c:pt idx="178">
                  <c:v>-1.8199129997810815E-2</c:v>
                </c:pt>
                <c:pt idx="180">
                  <c:v>-1.8109289994754363E-2</c:v>
                </c:pt>
                <c:pt idx="186">
                  <c:v>-1.935201499145478E-2</c:v>
                </c:pt>
                <c:pt idx="189">
                  <c:v>-2.2719789994880557E-2</c:v>
                </c:pt>
                <c:pt idx="190">
                  <c:v>-2.2758559993235394E-2</c:v>
                </c:pt>
                <c:pt idx="192">
                  <c:v>-2.3038994993839879E-2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CD-4BA1-92D8-AF1C263A6EDC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Active!$K$21:$K$988</c:f>
              <c:numCache>
                <c:formatCode>General</c:formatCode>
                <c:ptCount val="968"/>
                <c:pt idx="148">
                  <c:v>-1.2829089995648246E-2</c:v>
                </c:pt>
                <c:pt idx="155">
                  <c:v>-5.9774799956358038E-3</c:v>
                </c:pt>
                <c:pt idx="157">
                  <c:v>-1.7875429999548942E-2</c:v>
                </c:pt>
                <c:pt idx="159">
                  <c:v>-1.6475429998536129E-2</c:v>
                </c:pt>
                <c:pt idx="161">
                  <c:v>-1.4375430000654887E-2</c:v>
                </c:pt>
                <c:pt idx="164">
                  <c:v>-6.0754299993277527E-3</c:v>
                </c:pt>
                <c:pt idx="165">
                  <c:v>-1.2172629998531193E-2</c:v>
                </c:pt>
                <c:pt idx="167">
                  <c:v>-9.7649999952409416E-3</c:v>
                </c:pt>
                <c:pt idx="169">
                  <c:v>-3.8287279996438883E-2</c:v>
                </c:pt>
                <c:pt idx="171">
                  <c:v>-3.1387279996124562E-2</c:v>
                </c:pt>
                <c:pt idx="173">
                  <c:v>-3.0687279991980176E-2</c:v>
                </c:pt>
                <c:pt idx="175">
                  <c:v>-1.5520744993409608E-2</c:v>
                </c:pt>
                <c:pt idx="176">
                  <c:v>-1.7826644994784147E-2</c:v>
                </c:pt>
                <c:pt idx="181">
                  <c:v>-1.7209199992066715E-2</c:v>
                </c:pt>
                <c:pt idx="182">
                  <c:v>-1.8995874990650918E-2</c:v>
                </c:pt>
                <c:pt idx="183">
                  <c:v>-1.3514899990695994E-2</c:v>
                </c:pt>
                <c:pt idx="184">
                  <c:v>-1.1326929998176638E-2</c:v>
                </c:pt>
                <c:pt idx="185">
                  <c:v>-1.5012399991974235E-2</c:v>
                </c:pt>
                <c:pt idx="187">
                  <c:v>-2.2475320001831278E-2</c:v>
                </c:pt>
                <c:pt idx="188">
                  <c:v>-2.0494525000685826E-2</c:v>
                </c:pt>
                <c:pt idx="191">
                  <c:v>-2.2316714996122755E-2</c:v>
                </c:pt>
                <c:pt idx="193">
                  <c:v>-1.9467334990622476E-2</c:v>
                </c:pt>
                <c:pt idx="194">
                  <c:v>-1.8507129992940463E-2</c:v>
                </c:pt>
                <c:pt idx="195">
                  <c:v>-1.7377494994434528E-2</c:v>
                </c:pt>
                <c:pt idx="196">
                  <c:v>-1.660676999745192E-2</c:v>
                </c:pt>
                <c:pt idx="197">
                  <c:v>-1.2103694993129466E-2</c:v>
                </c:pt>
                <c:pt idx="198">
                  <c:v>-2.0089165001991205E-2</c:v>
                </c:pt>
                <c:pt idx="199">
                  <c:v>-2.2254314993915614E-2</c:v>
                </c:pt>
                <c:pt idx="200">
                  <c:v>-2.4354134999157395E-2</c:v>
                </c:pt>
                <c:pt idx="201">
                  <c:v>-2.6301014993805438E-2</c:v>
                </c:pt>
                <c:pt idx="202">
                  <c:v>-2.4354134999157395E-2</c:v>
                </c:pt>
                <c:pt idx="203">
                  <c:v>-2.6301014993805438E-2</c:v>
                </c:pt>
                <c:pt idx="204">
                  <c:v>-2.6156940002692863E-2</c:v>
                </c:pt>
                <c:pt idx="205">
                  <c:v>-2.6222089989460073E-2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CD-4BA1-92D8-AF1C263A6EDC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CD-4BA1-92D8-AF1C263A6ED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CD-4BA1-92D8-AF1C263A6ED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CD-4BA1-92D8-AF1C263A6ED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Active!$O$21:$O$988</c:f>
              <c:numCache>
                <c:formatCode>General</c:formatCode>
                <c:ptCount val="968"/>
                <c:pt idx="0">
                  <c:v>4.0211653089993277E-2</c:v>
                </c:pt>
                <c:pt idx="1">
                  <c:v>4.0171816931825519E-2</c:v>
                </c:pt>
                <c:pt idx="2">
                  <c:v>3.3710890028992149E-2</c:v>
                </c:pt>
                <c:pt idx="3">
                  <c:v>2.4140253029188111E-2</c:v>
                </c:pt>
                <c:pt idx="4">
                  <c:v>2.3965969837204167E-2</c:v>
                </c:pt>
                <c:pt idx="5">
                  <c:v>2.3886297520868651E-2</c:v>
                </c:pt>
                <c:pt idx="6">
                  <c:v>2.3886297520868651E-2</c:v>
                </c:pt>
                <c:pt idx="7">
                  <c:v>2.3430671461824908E-2</c:v>
                </c:pt>
                <c:pt idx="8">
                  <c:v>2.3413243142626515E-2</c:v>
                </c:pt>
                <c:pt idx="9">
                  <c:v>2.3405773862970061E-2</c:v>
                </c:pt>
                <c:pt idx="10">
                  <c:v>2.3398304583313604E-2</c:v>
                </c:pt>
                <c:pt idx="11">
                  <c:v>2.339083530365715E-2</c:v>
                </c:pt>
                <c:pt idx="12">
                  <c:v>2.2823170049766587E-2</c:v>
                </c:pt>
                <c:pt idx="13">
                  <c:v>1.4323129800721066E-2</c:v>
                </c:pt>
                <c:pt idx="14">
                  <c:v>1.4308191241408155E-2</c:v>
                </c:pt>
                <c:pt idx="15">
                  <c:v>1.4235988204729093E-2</c:v>
                </c:pt>
                <c:pt idx="16">
                  <c:v>1.373305670786114E-2</c:v>
                </c:pt>
                <c:pt idx="17">
                  <c:v>1.3628486792670773E-2</c:v>
                </c:pt>
                <c:pt idx="18">
                  <c:v>1.3237594490649639E-2</c:v>
                </c:pt>
                <c:pt idx="19">
                  <c:v>1.3230125210993185E-2</c:v>
                </c:pt>
                <c:pt idx="20">
                  <c:v>1.3220166171451246E-2</c:v>
                </c:pt>
                <c:pt idx="21">
                  <c:v>1.321767641156576E-2</c:v>
                </c:pt>
                <c:pt idx="22">
                  <c:v>1.2662459957102624E-2</c:v>
                </c:pt>
                <c:pt idx="23">
                  <c:v>1.2662459957102624E-2</c:v>
                </c:pt>
                <c:pt idx="24">
                  <c:v>1.1106360028674546E-2</c:v>
                </c:pt>
                <c:pt idx="25">
                  <c:v>1.0897220198293813E-2</c:v>
                </c:pt>
                <c:pt idx="26">
                  <c:v>1.0481430297417832E-2</c:v>
                </c:pt>
                <c:pt idx="27">
                  <c:v>1.0449063418906527E-2</c:v>
                </c:pt>
                <c:pt idx="28">
                  <c:v>9.5925860182997143E-3</c:v>
                </c:pt>
                <c:pt idx="29">
                  <c:v>9.458138984483529E-3</c:v>
                </c:pt>
                <c:pt idx="30">
                  <c:v>9.4108335466593154E-3</c:v>
                </c:pt>
                <c:pt idx="31">
                  <c:v>9.3784666681480111E-3</c:v>
                </c:pt>
                <c:pt idx="32">
                  <c:v>9.3784666681480111E-3</c:v>
                </c:pt>
                <c:pt idx="33">
                  <c:v>9.338630509980253E-3</c:v>
                </c:pt>
                <c:pt idx="34">
                  <c:v>8.8282297334558446E-3</c:v>
                </c:pt>
                <c:pt idx="35">
                  <c:v>8.442316951205682E-3</c:v>
                </c:pt>
                <c:pt idx="36">
                  <c:v>8.442316951205682E-3</c:v>
                </c:pt>
                <c:pt idx="37">
                  <c:v>7.8995492961699675E-3</c:v>
                </c:pt>
                <c:pt idx="38">
                  <c:v>6.6696079127404164E-3</c:v>
                </c:pt>
                <c:pt idx="39">
                  <c:v>6.6696079127404164E-3</c:v>
                </c:pt>
                <c:pt idx="40">
                  <c:v>6.6696079127404164E-3</c:v>
                </c:pt>
                <c:pt idx="41">
                  <c:v>6.6696079127404164E-3</c:v>
                </c:pt>
                <c:pt idx="42">
                  <c:v>6.6546693534275071E-3</c:v>
                </c:pt>
                <c:pt idx="43">
                  <c:v>6.6546693534275071E-3</c:v>
                </c:pt>
                <c:pt idx="44">
                  <c:v>6.6148331952597481E-3</c:v>
                </c:pt>
                <c:pt idx="45">
                  <c:v>5.0164073487784285E-3</c:v>
                </c:pt>
                <c:pt idx="46">
                  <c:v>3.4354098214955035E-3</c:v>
                </c:pt>
                <c:pt idx="47">
                  <c:v>2.9947223217646722E-3</c:v>
                </c:pt>
                <c:pt idx="48">
                  <c:v>2.9947223217646722E-3</c:v>
                </c:pt>
                <c:pt idx="49">
                  <c:v>2.4668932260418688E-3</c:v>
                </c:pt>
                <c:pt idx="50">
                  <c:v>2.4519546667289595E-3</c:v>
                </c:pt>
                <c:pt idx="51">
                  <c:v>2.4519546667289595E-3</c:v>
                </c:pt>
                <c:pt idx="52">
                  <c:v>2.4121185085612005E-3</c:v>
                </c:pt>
                <c:pt idx="53">
                  <c:v>2.4046492289047459E-3</c:v>
                </c:pt>
                <c:pt idx="54">
                  <c:v>2.3648130707369869E-3</c:v>
                </c:pt>
                <c:pt idx="55">
                  <c:v>2.3399154718821377E-3</c:v>
                </c:pt>
                <c:pt idx="56">
                  <c:v>2.332446192225683E-3</c:v>
                </c:pt>
                <c:pt idx="57">
                  <c:v>2.3000793137143791E-3</c:v>
                </c:pt>
                <c:pt idx="58">
                  <c:v>2.3000793137143791E-3</c:v>
                </c:pt>
                <c:pt idx="59">
                  <c:v>2.2851407544014694E-3</c:v>
                </c:pt>
                <c:pt idx="60">
                  <c:v>2.1008985228755852E-3</c:v>
                </c:pt>
                <c:pt idx="61">
                  <c:v>2.1008985228755852E-3</c:v>
                </c:pt>
                <c:pt idx="62">
                  <c:v>1.9166562913497012E-3</c:v>
                </c:pt>
                <c:pt idx="63">
                  <c:v>1.8842894128383971E-3</c:v>
                </c:pt>
                <c:pt idx="64">
                  <c:v>1.8693508535254876E-3</c:v>
                </c:pt>
                <c:pt idx="65">
                  <c:v>1.7498423790222113E-3</c:v>
                </c:pt>
                <c:pt idx="66">
                  <c:v>1.7349038197093018E-3</c:v>
                </c:pt>
                <c:pt idx="67">
                  <c:v>1.3639295967720485E-3</c:v>
                </c:pt>
                <c:pt idx="68">
                  <c:v>1.3639295967720485E-3</c:v>
                </c:pt>
                <c:pt idx="69">
                  <c:v>1.1747078454751945E-3</c:v>
                </c:pt>
                <c:pt idx="70">
                  <c:v>8.6846737956054916E-4</c:v>
                </c:pt>
                <c:pt idx="71">
                  <c:v>8.6846737956054916E-4</c:v>
                </c:pt>
                <c:pt idx="72">
                  <c:v>8.286312213927902E-4</c:v>
                </c:pt>
                <c:pt idx="73">
                  <c:v>8.286312213927902E-4</c:v>
                </c:pt>
                <c:pt idx="74">
                  <c:v>7.7385650391212195E-4</c:v>
                </c:pt>
                <c:pt idx="75">
                  <c:v>7.7385650391212195E-4</c:v>
                </c:pt>
                <c:pt idx="76">
                  <c:v>7.6638722425566731E-4</c:v>
                </c:pt>
                <c:pt idx="77">
                  <c:v>7.2655106608790878E-4</c:v>
                </c:pt>
                <c:pt idx="78">
                  <c:v>2.7839428670062283E-4</c:v>
                </c:pt>
                <c:pt idx="79">
                  <c:v>-2.6437336833509033E-4</c:v>
                </c:pt>
                <c:pt idx="80">
                  <c:v>-8.3950790188210694E-4</c:v>
                </c:pt>
                <c:pt idx="81">
                  <c:v>-8.8432357982083567E-4</c:v>
                </c:pt>
                <c:pt idx="82">
                  <c:v>-1.3648472377194255E-3</c:v>
                </c:pt>
                <c:pt idx="83">
                  <c:v>-1.9499408108083821E-3</c:v>
                </c:pt>
                <c:pt idx="84">
                  <c:v>-1.9549203305793518E-3</c:v>
                </c:pt>
                <c:pt idx="85">
                  <c:v>-2.5250753443553991E-3</c:v>
                </c:pt>
                <c:pt idx="86">
                  <c:v>-2.5325446240118538E-3</c:v>
                </c:pt>
                <c:pt idx="87">
                  <c:v>-3.0105785220249587E-3</c:v>
                </c:pt>
                <c:pt idx="88">
                  <c:v>-3.4686943409541846E-3</c:v>
                </c:pt>
                <c:pt idx="89">
                  <c:v>-3.5060407392364578E-3</c:v>
                </c:pt>
                <c:pt idx="90">
                  <c:v>-3.6504468125945835E-3</c:v>
                </c:pt>
                <c:pt idx="91">
                  <c:v>-3.9940336767915032E-3</c:v>
                </c:pt>
                <c:pt idx="92">
                  <c:v>-4.0986035919818699E-3</c:v>
                </c:pt>
                <c:pt idx="93">
                  <c:v>-5.1293641845726271E-3</c:v>
                </c:pt>
                <c:pt idx="94">
                  <c:v>-5.1517720235419919E-3</c:v>
                </c:pt>
                <c:pt idx="95">
                  <c:v>-5.1592413031984457E-3</c:v>
                </c:pt>
                <c:pt idx="96">
                  <c:v>-5.2015672212516895E-3</c:v>
                </c:pt>
                <c:pt idx="97">
                  <c:v>-5.2389136195339636E-3</c:v>
                </c:pt>
                <c:pt idx="98">
                  <c:v>-5.2787497777017217E-3</c:v>
                </c:pt>
                <c:pt idx="99">
                  <c:v>-5.7841710344551621E-3</c:v>
                </c:pt>
                <c:pt idx="100">
                  <c:v>-5.7841710344551621E-3</c:v>
                </c:pt>
                <c:pt idx="101">
                  <c:v>-6.7676261892217048E-3</c:v>
                </c:pt>
                <c:pt idx="102">
                  <c:v>-6.7750954688781603E-3</c:v>
                </c:pt>
                <c:pt idx="103">
                  <c:v>-6.7750954688781603E-3</c:v>
                </c:pt>
                <c:pt idx="104">
                  <c:v>-6.7750954688781603E-3</c:v>
                </c:pt>
                <c:pt idx="105">
                  <c:v>-6.7750954688781603E-3</c:v>
                </c:pt>
                <c:pt idx="106">
                  <c:v>-6.8149316270459184E-3</c:v>
                </c:pt>
                <c:pt idx="107">
                  <c:v>-6.8149316270459184E-3</c:v>
                </c:pt>
                <c:pt idx="108">
                  <c:v>-6.8547677852136783E-3</c:v>
                </c:pt>
                <c:pt idx="109">
                  <c:v>-7.3352914431122681E-3</c:v>
                </c:pt>
                <c:pt idx="110">
                  <c:v>-7.3502300024251774E-3</c:v>
                </c:pt>
                <c:pt idx="111">
                  <c:v>-7.3502300024251774E-3</c:v>
                </c:pt>
                <c:pt idx="112">
                  <c:v>-7.3502300024251774E-3</c:v>
                </c:pt>
                <c:pt idx="113">
                  <c:v>-7.3502300024251774E-3</c:v>
                </c:pt>
                <c:pt idx="114">
                  <c:v>-7.3502300024251774E-3</c:v>
                </c:pt>
                <c:pt idx="115">
                  <c:v>-7.7884277422705234E-3</c:v>
                </c:pt>
                <c:pt idx="116">
                  <c:v>-7.8855283778044346E-3</c:v>
                </c:pt>
                <c:pt idx="117">
                  <c:v>-8.3735213153594799E-3</c:v>
                </c:pt>
                <c:pt idx="118">
                  <c:v>-8.3735213153594799E-3</c:v>
                </c:pt>
                <c:pt idx="119">
                  <c:v>-8.4208267531836935E-3</c:v>
                </c:pt>
                <c:pt idx="120">
                  <c:v>-8.4208267531836935E-3</c:v>
                </c:pt>
                <c:pt idx="121">
                  <c:v>-8.4208267531836935E-3</c:v>
                </c:pt>
                <c:pt idx="122">
                  <c:v>-8.4208267531836935E-3</c:v>
                </c:pt>
                <c:pt idx="123">
                  <c:v>-8.4208267531836935E-3</c:v>
                </c:pt>
                <c:pt idx="124">
                  <c:v>-8.5079683491756652E-3</c:v>
                </c:pt>
                <c:pt idx="125">
                  <c:v>-8.9088196907387389E-3</c:v>
                </c:pt>
                <c:pt idx="126">
                  <c:v>-8.9088196907387389E-3</c:v>
                </c:pt>
                <c:pt idx="127">
                  <c:v>-8.9088196907387389E-3</c:v>
                </c:pt>
                <c:pt idx="128">
                  <c:v>-8.9088196907387389E-3</c:v>
                </c:pt>
                <c:pt idx="129">
                  <c:v>-8.9088196907387389E-3</c:v>
                </c:pt>
                <c:pt idx="130">
                  <c:v>-8.9088196907387389E-3</c:v>
                </c:pt>
                <c:pt idx="131">
                  <c:v>-8.9088196907387389E-3</c:v>
                </c:pt>
                <c:pt idx="132">
                  <c:v>-9.4366487864615423E-3</c:v>
                </c:pt>
                <c:pt idx="133">
                  <c:v>-9.4366487864615423E-3</c:v>
                </c:pt>
                <c:pt idx="134">
                  <c:v>-9.4914235039422097E-3</c:v>
                </c:pt>
                <c:pt idx="135">
                  <c:v>-9.4914235039422097E-3</c:v>
                </c:pt>
                <c:pt idx="136">
                  <c:v>-9.5387289417664233E-3</c:v>
                </c:pt>
                <c:pt idx="137">
                  <c:v>-1.0066558037489227E-2</c:v>
                </c:pt>
                <c:pt idx="138">
                  <c:v>-1.0562020254700726E-2</c:v>
                </c:pt>
                <c:pt idx="139">
                  <c:v>-1.107989031088159E-2</c:v>
                </c:pt>
                <c:pt idx="140">
                  <c:v>-1.1097318630079985E-2</c:v>
                </c:pt>
                <c:pt idx="141">
                  <c:v>-1.1097318630079985E-2</c:v>
                </c:pt>
                <c:pt idx="142">
                  <c:v>-1.1097318630079985E-2</c:v>
                </c:pt>
                <c:pt idx="143">
                  <c:v>-1.1097318630079985E-2</c:v>
                </c:pt>
                <c:pt idx="144">
                  <c:v>-1.1097318630079985E-2</c:v>
                </c:pt>
                <c:pt idx="145">
                  <c:v>-1.1097318630079985E-2</c:v>
                </c:pt>
                <c:pt idx="146">
                  <c:v>-1.1104787909736439E-2</c:v>
                </c:pt>
                <c:pt idx="147">
                  <c:v>-1.1672453163627002E-2</c:v>
                </c:pt>
                <c:pt idx="148">
                  <c:v>-1.219779249946432E-2</c:v>
                </c:pt>
                <c:pt idx="149">
                  <c:v>-1.3268389250222837E-2</c:v>
                </c:pt>
                <c:pt idx="150">
                  <c:v>-1.3308225408390596E-2</c:v>
                </c:pt>
                <c:pt idx="151">
                  <c:v>-1.3315694688047049E-2</c:v>
                </c:pt>
                <c:pt idx="152">
                  <c:v>-1.3323163967703503E-2</c:v>
                </c:pt>
                <c:pt idx="153">
                  <c:v>-1.3325653727588989E-2</c:v>
                </c:pt>
                <c:pt idx="154">
                  <c:v>-1.3756382187777881E-2</c:v>
                </c:pt>
                <c:pt idx="155">
                  <c:v>-1.3796218345945639E-2</c:v>
                </c:pt>
                <c:pt idx="156">
                  <c:v>-1.382111594480049E-2</c:v>
                </c:pt>
                <c:pt idx="157">
                  <c:v>-1.382111594480049E-2</c:v>
                </c:pt>
                <c:pt idx="158">
                  <c:v>-1.382111594480049E-2</c:v>
                </c:pt>
                <c:pt idx="159">
                  <c:v>-1.382111594480049E-2</c:v>
                </c:pt>
                <c:pt idx="160">
                  <c:v>-1.382111594480049E-2</c:v>
                </c:pt>
                <c:pt idx="161">
                  <c:v>-1.382111594480049E-2</c:v>
                </c:pt>
                <c:pt idx="162">
                  <c:v>-1.382111594480049E-2</c:v>
                </c:pt>
                <c:pt idx="163">
                  <c:v>-1.382111594480049E-2</c:v>
                </c:pt>
                <c:pt idx="164">
                  <c:v>-1.382111594480049E-2</c:v>
                </c:pt>
                <c:pt idx="165">
                  <c:v>-1.4219477526478078E-2</c:v>
                </c:pt>
                <c:pt idx="166">
                  <c:v>-1.430163960269908E-2</c:v>
                </c:pt>
                <c:pt idx="167">
                  <c:v>-1.4433596876629779E-2</c:v>
                </c:pt>
                <c:pt idx="168">
                  <c:v>-1.4891712695559004E-2</c:v>
                </c:pt>
                <c:pt idx="169">
                  <c:v>-1.4891712695559004E-2</c:v>
                </c:pt>
                <c:pt idx="170">
                  <c:v>-1.4891712695559004E-2</c:v>
                </c:pt>
                <c:pt idx="171">
                  <c:v>-1.4891712695559004E-2</c:v>
                </c:pt>
                <c:pt idx="172">
                  <c:v>-1.4891712695559004E-2</c:v>
                </c:pt>
                <c:pt idx="173">
                  <c:v>-1.4891712695559004E-2</c:v>
                </c:pt>
                <c:pt idx="174">
                  <c:v>-1.5427011070938263E-2</c:v>
                </c:pt>
                <c:pt idx="175">
                  <c:v>-1.5456888189564082E-2</c:v>
                </c:pt>
                <c:pt idx="176">
                  <c:v>-1.5506683387273779E-2</c:v>
                </c:pt>
                <c:pt idx="177">
                  <c:v>-1.5962309446317522E-2</c:v>
                </c:pt>
                <c:pt idx="178">
                  <c:v>-1.5962309446317522E-2</c:v>
                </c:pt>
                <c:pt idx="179">
                  <c:v>-1.5962309446317522E-2</c:v>
                </c:pt>
                <c:pt idx="180">
                  <c:v>-1.6081817920820796E-2</c:v>
                </c:pt>
                <c:pt idx="181">
                  <c:v>-1.632581438959832E-2</c:v>
                </c:pt>
                <c:pt idx="182">
                  <c:v>-1.6487648782154838E-2</c:v>
                </c:pt>
                <c:pt idx="183">
                  <c:v>-1.7471103936921382E-2</c:v>
                </c:pt>
                <c:pt idx="184">
                  <c:v>-1.8053707750124857E-2</c:v>
                </c:pt>
                <c:pt idx="185">
                  <c:v>-1.8715983879663844E-2</c:v>
                </c:pt>
                <c:pt idx="186">
                  <c:v>-1.9206466577104373E-2</c:v>
                </c:pt>
                <c:pt idx="187">
                  <c:v>-1.9652133596606176E-2</c:v>
                </c:pt>
                <c:pt idx="188">
                  <c:v>-2.0147595813817674E-2</c:v>
                </c:pt>
                <c:pt idx="189">
                  <c:v>-2.081236170324215E-2</c:v>
                </c:pt>
                <c:pt idx="190">
                  <c:v>-2.0827300262555058E-2</c:v>
                </c:pt>
                <c:pt idx="191">
                  <c:v>-2.0849708101524422E-2</c:v>
                </c:pt>
                <c:pt idx="192">
                  <c:v>-2.1307823920453647E-2</c:v>
                </c:pt>
                <c:pt idx="193">
                  <c:v>-2.1935243411595848E-2</c:v>
                </c:pt>
                <c:pt idx="194">
                  <c:v>-2.1937733171481334E-2</c:v>
                </c:pt>
                <c:pt idx="195">
                  <c:v>-2.2054751886099126E-2</c:v>
                </c:pt>
                <c:pt idx="196">
                  <c:v>-2.2913719046591421E-2</c:v>
                </c:pt>
                <c:pt idx="197">
                  <c:v>-2.2951065444873697E-2</c:v>
                </c:pt>
                <c:pt idx="198">
                  <c:v>-2.3613341574412684E-2</c:v>
                </c:pt>
                <c:pt idx="199">
                  <c:v>-2.4036600754945122E-2</c:v>
                </c:pt>
                <c:pt idx="200">
                  <c:v>-2.4524593692500166E-2</c:v>
                </c:pt>
                <c:pt idx="201">
                  <c:v>-2.4683938325171201E-2</c:v>
                </c:pt>
                <c:pt idx="202">
                  <c:v>-2.4524593692500166E-2</c:v>
                </c:pt>
                <c:pt idx="203">
                  <c:v>-2.4683938325171201E-2</c:v>
                </c:pt>
                <c:pt idx="204">
                  <c:v>-2.521923670055046E-2</c:v>
                </c:pt>
                <c:pt idx="205">
                  <c:v>-2.5642495881082895E-2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CD-4BA1-92D8-AF1C263A6EDC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-7474</c:v>
                </c:pt>
                <c:pt idx="1">
                  <c:v>-7466</c:v>
                </c:pt>
                <c:pt idx="2">
                  <c:v>-6168.5</c:v>
                </c:pt>
                <c:pt idx="3">
                  <c:v>-4246.5</c:v>
                </c:pt>
                <c:pt idx="4">
                  <c:v>-4211.5</c:v>
                </c:pt>
                <c:pt idx="5">
                  <c:v>-4195.5</c:v>
                </c:pt>
                <c:pt idx="6">
                  <c:v>-4195.5</c:v>
                </c:pt>
                <c:pt idx="7">
                  <c:v>-4104</c:v>
                </c:pt>
                <c:pt idx="8">
                  <c:v>-4100.5</c:v>
                </c:pt>
                <c:pt idx="9">
                  <c:v>-4099</c:v>
                </c:pt>
                <c:pt idx="10">
                  <c:v>-4097.5</c:v>
                </c:pt>
                <c:pt idx="11">
                  <c:v>-4096</c:v>
                </c:pt>
                <c:pt idx="12">
                  <c:v>-3982</c:v>
                </c:pt>
                <c:pt idx="13">
                  <c:v>-2275</c:v>
                </c:pt>
                <c:pt idx="14">
                  <c:v>-2272</c:v>
                </c:pt>
                <c:pt idx="15">
                  <c:v>-2257.5</c:v>
                </c:pt>
                <c:pt idx="16">
                  <c:v>-2156.5</c:v>
                </c:pt>
                <c:pt idx="17">
                  <c:v>-2135.5</c:v>
                </c:pt>
                <c:pt idx="18">
                  <c:v>-2057</c:v>
                </c:pt>
                <c:pt idx="19">
                  <c:v>-2055.5</c:v>
                </c:pt>
                <c:pt idx="20">
                  <c:v>-2053.5</c:v>
                </c:pt>
                <c:pt idx="21">
                  <c:v>-2053</c:v>
                </c:pt>
                <c:pt idx="22">
                  <c:v>-1941.5</c:v>
                </c:pt>
                <c:pt idx="23">
                  <c:v>-1941.5</c:v>
                </c:pt>
                <c:pt idx="24">
                  <c:v>-1629</c:v>
                </c:pt>
                <c:pt idx="25">
                  <c:v>-1587</c:v>
                </c:pt>
                <c:pt idx="26">
                  <c:v>-1503.5</c:v>
                </c:pt>
                <c:pt idx="27">
                  <c:v>-1497</c:v>
                </c:pt>
                <c:pt idx="28">
                  <c:v>-1325</c:v>
                </c:pt>
                <c:pt idx="29">
                  <c:v>-1298</c:v>
                </c:pt>
                <c:pt idx="30">
                  <c:v>-1288.5</c:v>
                </c:pt>
                <c:pt idx="31">
                  <c:v>-1282</c:v>
                </c:pt>
                <c:pt idx="32">
                  <c:v>-1282</c:v>
                </c:pt>
                <c:pt idx="33">
                  <c:v>-1274</c:v>
                </c:pt>
                <c:pt idx="34">
                  <c:v>-1171.5</c:v>
                </c:pt>
                <c:pt idx="35">
                  <c:v>-1094</c:v>
                </c:pt>
                <c:pt idx="36">
                  <c:v>-1094</c:v>
                </c:pt>
                <c:pt idx="37">
                  <c:v>-985</c:v>
                </c:pt>
                <c:pt idx="38">
                  <c:v>-738</c:v>
                </c:pt>
                <c:pt idx="39">
                  <c:v>-738</c:v>
                </c:pt>
                <c:pt idx="40">
                  <c:v>-738</c:v>
                </c:pt>
                <c:pt idx="41">
                  <c:v>-738</c:v>
                </c:pt>
                <c:pt idx="42">
                  <c:v>-735</c:v>
                </c:pt>
                <c:pt idx="43">
                  <c:v>-735</c:v>
                </c:pt>
                <c:pt idx="44">
                  <c:v>-727</c:v>
                </c:pt>
                <c:pt idx="45">
                  <c:v>-406</c:v>
                </c:pt>
                <c:pt idx="46">
                  <c:v>-88.5</c:v>
                </c:pt>
                <c:pt idx="47">
                  <c:v>0</c:v>
                </c:pt>
                <c:pt idx="48">
                  <c:v>0</c:v>
                </c:pt>
                <c:pt idx="49">
                  <c:v>106</c:v>
                </c:pt>
                <c:pt idx="50">
                  <c:v>109</c:v>
                </c:pt>
                <c:pt idx="51">
                  <c:v>109</c:v>
                </c:pt>
                <c:pt idx="52">
                  <c:v>117</c:v>
                </c:pt>
                <c:pt idx="53">
                  <c:v>118.5</c:v>
                </c:pt>
                <c:pt idx="54">
                  <c:v>126.5</c:v>
                </c:pt>
                <c:pt idx="55">
                  <c:v>131.5</c:v>
                </c:pt>
                <c:pt idx="56">
                  <c:v>133</c:v>
                </c:pt>
                <c:pt idx="57">
                  <c:v>139.5</c:v>
                </c:pt>
                <c:pt idx="58">
                  <c:v>139.5</c:v>
                </c:pt>
                <c:pt idx="59">
                  <c:v>142.5</c:v>
                </c:pt>
                <c:pt idx="60">
                  <c:v>179.5</c:v>
                </c:pt>
                <c:pt idx="61">
                  <c:v>179.5</c:v>
                </c:pt>
                <c:pt idx="62">
                  <c:v>216.5</c:v>
                </c:pt>
                <c:pt idx="63">
                  <c:v>223</c:v>
                </c:pt>
                <c:pt idx="64">
                  <c:v>226</c:v>
                </c:pt>
                <c:pt idx="65">
                  <c:v>250</c:v>
                </c:pt>
                <c:pt idx="66">
                  <c:v>253</c:v>
                </c:pt>
                <c:pt idx="67">
                  <c:v>327.5</c:v>
                </c:pt>
                <c:pt idx="68">
                  <c:v>327.5</c:v>
                </c:pt>
                <c:pt idx="69">
                  <c:v>365.5</c:v>
                </c:pt>
                <c:pt idx="70">
                  <c:v>427</c:v>
                </c:pt>
                <c:pt idx="71">
                  <c:v>427</c:v>
                </c:pt>
                <c:pt idx="72">
                  <c:v>435</c:v>
                </c:pt>
                <c:pt idx="73">
                  <c:v>435</c:v>
                </c:pt>
                <c:pt idx="74">
                  <c:v>446</c:v>
                </c:pt>
                <c:pt idx="75">
                  <c:v>446</c:v>
                </c:pt>
                <c:pt idx="76">
                  <c:v>447.5</c:v>
                </c:pt>
                <c:pt idx="77">
                  <c:v>455.5</c:v>
                </c:pt>
                <c:pt idx="78">
                  <c:v>545.5</c:v>
                </c:pt>
                <c:pt idx="79">
                  <c:v>654.5</c:v>
                </c:pt>
                <c:pt idx="80">
                  <c:v>770</c:v>
                </c:pt>
                <c:pt idx="81">
                  <c:v>779</c:v>
                </c:pt>
                <c:pt idx="82">
                  <c:v>875.5</c:v>
                </c:pt>
                <c:pt idx="83">
                  <c:v>993</c:v>
                </c:pt>
                <c:pt idx="84">
                  <c:v>994</c:v>
                </c:pt>
                <c:pt idx="85">
                  <c:v>1108.5</c:v>
                </c:pt>
                <c:pt idx="86">
                  <c:v>1110</c:v>
                </c:pt>
                <c:pt idx="87">
                  <c:v>1206</c:v>
                </c:pt>
                <c:pt idx="88">
                  <c:v>1298</c:v>
                </c:pt>
                <c:pt idx="89">
                  <c:v>1305.5</c:v>
                </c:pt>
                <c:pt idx="90">
                  <c:v>1334.5</c:v>
                </c:pt>
                <c:pt idx="91">
                  <c:v>1403.5</c:v>
                </c:pt>
                <c:pt idx="92">
                  <c:v>1424.5</c:v>
                </c:pt>
                <c:pt idx="93">
                  <c:v>1631.5</c:v>
                </c:pt>
                <c:pt idx="94">
                  <c:v>1636</c:v>
                </c:pt>
                <c:pt idx="95">
                  <c:v>1637.5</c:v>
                </c:pt>
                <c:pt idx="96">
                  <c:v>1646</c:v>
                </c:pt>
                <c:pt idx="97">
                  <c:v>1653.5</c:v>
                </c:pt>
                <c:pt idx="98">
                  <c:v>1661.5</c:v>
                </c:pt>
                <c:pt idx="99">
                  <c:v>1763</c:v>
                </c:pt>
                <c:pt idx="100">
                  <c:v>1763</c:v>
                </c:pt>
                <c:pt idx="101">
                  <c:v>1960.5</c:v>
                </c:pt>
                <c:pt idx="102">
                  <c:v>1962</c:v>
                </c:pt>
                <c:pt idx="103">
                  <c:v>1962</c:v>
                </c:pt>
                <c:pt idx="104">
                  <c:v>1962</c:v>
                </c:pt>
                <c:pt idx="105">
                  <c:v>1962</c:v>
                </c:pt>
                <c:pt idx="106">
                  <c:v>1970</c:v>
                </c:pt>
                <c:pt idx="107">
                  <c:v>1970</c:v>
                </c:pt>
                <c:pt idx="108">
                  <c:v>1978</c:v>
                </c:pt>
                <c:pt idx="109">
                  <c:v>2074.5</c:v>
                </c:pt>
                <c:pt idx="110">
                  <c:v>2077.5</c:v>
                </c:pt>
                <c:pt idx="111">
                  <c:v>2077.5</c:v>
                </c:pt>
                <c:pt idx="112">
                  <c:v>2077.5</c:v>
                </c:pt>
                <c:pt idx="113">
                  <c:v>2077.5</c:v>
                </c:pt>
                <c:pt idx="114">
                  <c:v>2077.5</c:v>
                </c:pt>
                <c:pt idx="115">
                  <c:v>2165.5</c:v>
                </c:pt>
                <c:pt idx="116">
                  <c:v>2185</c:v>
                </c:pt>
                <c:pt idx="117">
                  <c:v>2283</c:v>
                </c:pt>
                <c:pt idx="118">
                  <c:v>2283</c:v>
                </c:pt>
                <c:pt idx="119">
                  <c:v>2292.5</c:v>
                </c:pt>
                <c:pt idx="120">
                  <c:v>2292.5</c:v>
                </c:pt>
                <c:pt idx="121">
                  <c:v>2292.5</c:v>
                </c:pt>
                <c:pt idx="122">
                  <c:v>2292.5</c:v>
                </c:pt>
                <c:pt idx="123">
                  <c:v>2292.5</c:v>
                </c:pt>
                <c:pt idx="124">
                  <c:v>2310</c:v>
                </c:pt>
                <c:pt idx="125">
                  <c:v>2390.5</c:v>
                </c:pt>
                <c:pt idx="126">
                  <c:v>2390.5</c:v>
                </c:pt>
                <c:pt idx="127">
                  <c:v>2390.5</c:v>
                </c:pt>
                <c:pt idx="128">
                  <c:v>2390.5</c:v>
                </c:pt>
                <c:pt idx="129">
                  <c:v>2390.5</c:v>
                </c:pt>
                <c:pt idx="130">
                  <c:v>2390.5</c:v>
                </c:pt>
                <c:pt idx="131">
                  <c:v>2390.5</c:v>
                </c:pt>
                <c:pt idx="132">
                  <c:v>2496.5</c:v>
                </c:pt>
                <c:pt idx="133">
                  <c:v>2496.5</c:v>
                </c:pt>
                <c:pt idx="134">
                  <c:v>2507.5</c:v>
                </c:pt>
                <c:pt idx="135">
                  <c:v>2507.5</c:v>
                </c:pt>
                <c:pt idx="136">
                  <c:v>2517</c:v>
                </c:pt>
                <c:pt idx="137">
                  <c:v>2623</c:v>
                </c:pt>
                <c:pt idx="138">
                  <c:v>2722.5</c:v>
                </c:pt>
                <c:pt idx="139">
                  <c:v>2826.5</c:v>
                </c:pt>
                <c:pt idx="140">
                  <c:v>2830</c:v>
                </c:pt>
                <c:pt idx="141">
                  <c:v>2830</c:v>
                </c:pt>
                <c:pt idx="142">
                  <c:v>2830</c:v>
                </c:pt>
                <c:pt idx="143">
                  <c:v>2830</c:v>
                </c:pt>
                <c:pt idx="144">
                  <c:v>2830</c:v>
                </c:pt>
                <c:pt idx="145">
                  <c:v>2830</c:v>
                </c:pt>
                <c:pt idx="146">
                  <c:v>2831.5</c:v>
                </c:pt>
                <c:pt idx="147">
                  <c:v>2945.5</c:v>
                </c:pt>
                <c:pt idx="148">
                  <c:v>3051</c:v>
                </c:pt>
                <c:pt idx="149">
                  <c:v>3266</c:v>
                </c:pt>
                <c:pt idx="150">
                  <c:v>3274</c:v>
                </c:pt>
                <c:pt idx="151">
                  <c:v>3275.5</c:v>
                </c:pt>
                <c:pt idx="152">
                  <c:v>3277</c:v>
                </c:pt>
                <c:pt idx="153">
                  <c:v>3277.5</c:v>
                </c:pt>
                <c:pt idx="154">
                  <c:v>3364</c:v>
                </c:pt>
                <c:pt idx="155">
                  <c:v>3372</c:v>
                </c:pt>
                <c:pt idx="156">
                  <c:v>3377</c:v>
                </c:pt>
                <c:pt idx="157">
                  <c:v>3377</c:v>
                </c:pt>
                <c:pt idx="158">
                  <c:v>3377</c:v>
                </c:pt>
                <c:pt idx="159">
                  <c:v>3377</c:v>
                </c:pt>
                <c:pt idx="160">
                  <c:v>3377</c:v>
                </c:pt>
                <c:pt idx="161">
                  <c:v>3377</c:v>
                </c:pt>
                <c:pt idx="162">
                  <c:v>3377</c:v>
                </c:pt>
                <c:pt idx="163">
                  <c:v>3377</c:v>
                </c:pt>
                <c:pt idx="164">
                  <c:v>3377</c:v>
                </c:pt>
                <c:pt idx="165">
                  <c:v>3457</c:v>
                </c:pt>
                <c:pt idx="166">
                  <c:v>3473.5</c:v>
                </c:pt>
                <c:pt idx="167">
                  <c:v>3500</c:v>
                </c:pt>
                <c:pt idx="168">
                  <c:v>3592</c:v>
                </c:pt>
                <c:pt idx="169">
                  <c:v>3592</c:v>
                </c:pt>
                <c:pt idx="170">
                  <c:v>3592</c:v>
                </c:pt>
                <c:pt idx="171">
                  <c:v>3592</c:v>
                </c:pt>
                <c:pt idx="172">
                  <c:v>3592</c:v>
                </c:pt>
                <c:pt idx="173">
                  <c:v>3592</c:v>
                </c:pt>
                <c:pt idx="174">
                  <c:v>3699.5</c:v>
                </c:pt>
                <c:pt idx="175">
                  <c:v>3705.5</c:v>
                </c:pt>
                <c:pt idx="176">
                  <c:v>3715.5</c:v>
                </c:pt>
                <c:pt idx="177">
                  <c:v>3807</c:v>
                </c:pt>
                <c:pt idx="178">
                  <c:v>3807</c:v>
                </c:pt>
                <c:pt idx="179">
                  <c:v>3807</c:v>
                </c:pt>
                <c:pt idx="180">
                  <c:v>3831</c:v>
                </c:pt>
                <c:pt idx="181">
                  <c:v>3880</c:v>
                </c:pt>
                <c:pt idx="182">
                  <c:v>3912.5</c:v>
                </c:pt>
                <c:pt idx="183">
                  <c:v>4110</c:v>
                </c:pt>
                <c:pt idx="184">
                  <c:v>4227</c:v>
                </c:pt>
                <c:pt idx="185">
                  <c:v>4360</c:v>
                </c:pt>
                <c:pt idx="186">
                  <c:v>4458.5</c:v>
                </c:pt>
                <c:pt idx="187">
                  <c:v>4548</c:v>
                </c:pt>
                <c:pt idx="188">
                  <c:v>4647.5</c:v>
                </c:pt>
                <c:pt idx="189">
                  <c:v>4781</c:v>
                </c:pt>
                <c:pt idx="190">
                  <c:v>4784</c:v>
                </c:pt>
                <c:pt idx="191">
                  <c:v>4788.5</c:v>
                </c:pt>
                <c:pt idx="192">
                  <c:v>4880.5</c:v>
                </c:pt>
                <c:pt idx="193">
                  <c:v>5006.5</c:v>
                </c:pt>
                <c:pt idx="194">
                  <c:v>5007</c:v>
                </c:pt>
                <c:pt idx="195">
                  <c:v>5030.5</c:v>
                </c:pt>
                <c:pt idx="196">
                  <c:v>5203</c:v>
                </c:pt>
                <c:pt idx="197">
                  <c:v>5210.5</c:v>
                </c:pt>
                <c:pt idx="198">
                  <c:v>5343.5</c:v>
                </c:pt>
                <c:pt idx="199">
                  <c:v>5428.5</c:v>
                </c:pt>
                <c:pt idx="200">
                  <c:v>5526.5</c:v>
                </c:pt>
                <c:pt idx="201">
                  <c:v>5558.5</c:v>
                </c:pt>
                <c:pt idx="202">
                  <c:v>5526.5</c:v>
                </c:pt>
                <c:pt idx="203">
                  <c:v>5558.5</c:v>
                </c:pt>
                <c:pt idx="204">
                  <c:v>5666</c:v>
                </c:pt>
                <c:pt idx="205">
                  <c:v>5751</c:v>
                </c:pt>
              </c:numCache>
            </c:numRef>
          </c:xVal>
          <c:yVal>
            <c:numRef>
              <c:f>Active!$R$21:$R$988</c:f>
              <c:numCache>
                <c:formatCode>General</c:formatCode>
                <c:ptCount val="968"/>
                <c:pt idx="0">
                  <c:v>-0.5287443399993208</c:v>
                </c:pt>
                <c:pt idx="1">
                  <c:v>0.45141894000335014</c:v>
                </c:pt>
                <c:pt idx="2">
                  <c:v>0.17665091500020935</c:v>
                </c:pt>
                <c:pt idx="60">
                  <c:v>-0.41778640499978792</c:v>
                </c:pt>
                <c:pt idx="61">
                  <c:v>-0.4057864049973432</c:v>
                </c:pt>
                <c:pt idx="66">
                  <c:v>-0.141536269999051</c:v>
                </c:pt>
                <c:pt idx="84">
                  <c:v>-0.19791245999658713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CD-4BA1-92D8-AF1C263A6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173328"/>
        <c:axId val="1"/>
      </c:scatterChart>
      <c:valAx>
        <c:axId val="6561733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57089361414366"/>
              <c:y val="0.84090909090909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971183553746607E-2"/>
              <c:y val="0.366883116883116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73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42673107890499E-2"/>
          <c:y val="0.91883116883116878"/>
          <c:w val="0.93880989513991908"/>
          <c:h val="6.49350649350649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0</xdr:rowOff>
    </xdr:from>
    <xdr:to>
      <xdr:col>17</xdr:col>
      <xdr:colOff>295274</xdr:colOff>
      <xdr:row>18</xdr:row>
      <xdr:rowOff>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5EFC394A-0164-E6B1-ED65-6945B2FD6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</xdr:colOff>
      <xdr:row>0</xdr:row>
      <xdr:rowOff>95250</xdr:rowOff>
    </xdr:from>
    <xdr:to>
      <xdr:col>27</xdr:col>
      <xdr:colOff>457200</xdr:colOff>
      <xdr:row>17</xdr:row>
      <xdr:rowOff>142875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9C3A4F13-0ACA-60EC-FFFD-83CD74BF6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s://www.aavso.org/ejaavso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vsolj.cetus-net.org/bulletin.html" TargetMode="External"/><Relationship Id="rId41" Type="http://schemas.openxmlformats.org/officeDocument/2006/relationships/hyperlink" Target="http://cdsbib.u-strasbg.fr/cgi-bin/cdsbib?1990RMxAA..21..381G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s://www.aavso.org/ejaavso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vsolj.cetus-net.org/bulletin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49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cdsbib.u-strasbg.fr/cgi-bin/cdsbib?1990RMxAA..21..381G" TargetMode="External"/><Relationship Id="rId52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cdsbib.u-strasbg.fr/cgi-bin/cdsbib?1990RMxAA..21..381G" TargetMode="External"/><Relationship Id="rId8" Type="http://schemas.openxmlformats.org/officeDocument/2006/relationships/hyperlink" Target="http://vsolj.cetus-net.org/bulletin.html" TargetMode="External"/><Relationship Id="rId51" Type="http://schemas.openxmlformats.org/officeDocument/2006/relationships/hyperlink" Target="http://cdsbib.u-strasbg.fr/cgi-bin/cdsbib?1990RMxAA..21..381G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5" TargetMode="External"/><Relationship Id="rId18" Type="http://schemas.openxmlformats.org/officeDocument/2006/relationships/hyperlink" Target="http://www.konkoly.hu/cgi-bin/IBVS?502" TargetMode="External"/><Relationship Id="rId26" Type="http://schemas.openxmlformats.org/officeDocument/2006/relationships/hyperlink" Target="http://www.konkoly.hu/cgi-bin/IBVS?937" TargetMode="External"/><Relationship Id="rId39" Type="http://schemas.openxmlformats.org/officeDocument/2006/relationships/hyperlink" Target="http://www.bav-astro.de/sfs/BAVM_link.php?BAVMnr=90" TargetMode="External"/><Relationship Id="rId21" Type="http://schemas.openxmlformats.org/officeDocument/2006/relationships/hyperlink" Target="http://www.konkoly.hu/cgi-bin/IBVS?647" TargetMode="External"/><Relationship Id="rId34" Type="http://schemas.openxmlformats.org/officeDocument/2006/relationships/hyperlink" Target="http://www.bav-astro.de/sfs/BAVM_link.php?BAVMnr=39" TargetMode="External"/><Relationship Id="rId42" Type="http://schemas.openxmlformats.org/officeDocument/2006/relationships/hyperlink" Target="http://www.bav-astro.de/sfs/BAVM_link.php?BAVMnr=131" TargetMode="External"/><Relationship Id="rId47" Type="http://schemas.openxmlformats.org/officeDocument/2006/relationships/hyperlink" Target="http://www.bav-astro.de/sfs/BAVM_link.php?BAVMnr=143" TargetMode="External"/><Relationship Id="rId50" Type="http://schemas.openxmlformats.org/officeDocument/2006/relationships/hyperlink" Target="http://www.bav-astro.de/sfs/BAVM_link.php?BAVMnr=158" TargetMode="External"/><Relationship Id="rId55" Type="http://schemas.openxmlformats.org/officeDocument/2006/relationships/hyperlink" Target="http://var.astro.cz/oejv/issues/oejv0074.pdf" TargetMode="External"/><Relationship Id="rId63" Type="http://schemas.openxmlformats.org/officeDocument/2006/relationships/hyperlink" Target="http://www.konkoly.hu/cgi-bin/IBVS?5992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://www.bav-astro.de/sfs/BAVM_link.php?BAVMnr=12" TargetMode="External"/><Relationship Id="rId2" Type="http://schemas.openxmlformats.org/officeDocument/2006/relationships/hyperlink" Target="http://www.bav-astro.de/sfs/BAVM_link.php?BAVMnr=8" TargetMode="External"/><Relationship Id="rId16" Type="http://schemas.openxmlformats.org/officeDocument/2006/relationships/hyperlink" Target="http://www.konkoly.hu/cgi-bin/IBVS?456" TargetMode="External"/><Relationship Id="rId29" Type="http://schemas.openxmlformats.org/officeDocument/2006/relationships/hyperlink" Target="http://www.konkoly.hu/cgi-bin/IBVS?937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12" TargetMode="External"/><Relationship Id="rId11" Type="http://schemas.openxmlformats.org/officeDocument/2006/relationships/hyperlink" Target="http://www.bav-astro.de/sfs/BAVM_link.php?BAVMnr=13" TargetMode="External"/><Relationship Id="rId24" Type="http://schemas.openxmlformats.org/officeDocument/2006/relationships/hyperlink" Target="http://www.bav-astro.de/sfs/BAVM_link.php?BAVMnr=25" TargetMode="External"/><Relationship Id="rId32" Type="http://schemas.openxmlformats.org/officeDocument/2006/relationships/hyperlink" Target="http://www.bav-astro.de/sfs/BAVM_link.php?BAVMnr=34" TargetMode="External"/><Relationship Id="rId37" Type="http://schemas.openxmlformats.org/officeDocument/2006/relationships/hyperlink" Target="http://www.konkoly.hu/cgi-bin/IBVS?4263" TargetMode="External"/><Relationship Id="rId40" Type="http://schemas.openxmlformats.org/officeDocument/2006/relationships/hyperlink" Target="http://www.bav-astro.de/sfs/BAVM_link.php?BAVMnr=122" TargetMode="External"/><Relationship Id="rId45" Type="http://schemas.openxmlformats.org/officeDocument/2006/relationships/hyperlink" Target="http://var.astro.cz/oejv/issues/oejv0074.pdf" TargetMode="External"/><Relationship Id="rId53" Type="http://schemas.openxmlformats.org/officeDocument/2006/relationships/hyperlink" Target="http://var.astro.cz/oejv/issues/oejv0074.pdf" TargetMode="External"/><Relationship Id="rId58" Type="http://schemas.openxmlformats.org/officeDocument/2006/relationships/hyperlink" Target="http://www.bav-astro.de/sfs/BAVM_link.php?BAVMnr=174" TargetMode="External"/><Relationship Id="rId66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www.bav-astro.de/sfs/BAVM_link.php?BAVMnr=12" TargetMode="External"/><Relationship Id="rId15" Type="http://schemas.openxmlformats.org/officeDocument/2006/relationships/hyperlink" Target="http://www.bav-astro.de/sfs/BAVM_link.php?BAVMnr=18" TargetMode="External"/><Relationship Id="rId23" Type="http://schemas.openxmlformats.org/officeDocument/2006/relationships/hyperlink" Target="http://www.konkoly.hu/cgi-bin/IBVS?647" TargetMode="External"/><Relationship Id="rId28" Type="http://schemas.openxmlformats.org/officeDocument/2006/relationships/hyperlink" Target="http://www.konkoly.hu/cgi-bin/IBVS?937" TargetMode="External"/><Relationship Id="rId36" Type="http://schemas.openxmlformats.org/officeDocument/2006/relationships/hyperlink" Target="http://www.konkoly.hu/cgi-bin/IBVS?3615" TargetMode="External"/><Relationship Id="rId49" Type="http://schemas.openxmlformats.org/officeDocument/2006/relationships/hyperlink" Target="http://www.konkoly.hu/cgi-bin/IBVS?5251" TargetMode="External"/><Relationship Id="rId57" Type="http://schemas.openxmlformats.org/officeDocument/2006/relationships/hyperlink" Target="http://www.bav-astro.de/sfs/BAVM_link.php?BAVMnr=173" TargetMode="External"/><Relationship Id="rId61" Type="http://schemas.openxmlformats.org/officeDocument/2006/relationships/hyperlink" Target="http://www.aavso.org/sites/default/files/jaavso/v36n2/186.pdf" TargetMode="External"/><Relationship Id="rId10" Type="http://schemas.openxmlformats.org/officeDocument/2006/relationships/hyperlink" Target="http://www.bav-astro.de/sfs/BAVM_link.php?BAVMnr=13" TargetMode="External"/><Relationship Id="rId19" Type="http://schemas.openxmlformats.org/officeDocument/2006/relationships/hyperlink" Target="http://www.konkoly.hu/cgi-bin/IBVS?502" TargetMode="External"/><Relationship Id="rId31" Type="http://schemas.openxmlformats.org/officeDocument/2006/relationships/hyperlink" Target="http://www.bav-astro.de/sfs/BAVM_link.php?BAVMnr=36" TargetMode="External"/><Relationship Id="rId44" Type="http://schemas.openxmlformats.org/officeDocument/2006/relationships/hyperlink" Target="http://var.astro.cz/oejv/issues/oejv0074.pdf" TargetMode="External"/><Relationship Id="rId52" Type="http://schemas.openxmlformats.org/officeDocument/2006/relationships/hyperlink" Target="http://var.astro.cz/oejv/issues/oejv0074.pdf" TargetMode="External"/><Relationship Id="rId60" Type="http://schemas.openxmlformats.org/officeDocument/2006/relationships/hyperlink" Target="http://vsolj.cetus-net.org/no44.pdf" TargetMode="External"/><Relationship Id="rId65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bav-astro.de/sfs/BAVM_link.php?BAVMnr=12" TargetMode="External"/><Relationship Id="rId9" Type="http://schemas.openxmlformats.org/officeDocument/2006/relationships/hyperlink" Target="http://www.bav-astro.de/sfs/BAVM_link.php?BAVMnr=13" TargetMode="External"/><Relationship Id="rId14" Type="http://schemas.openxmlformats.org/officeDocument/2006/relationships/hyperlink" Target="http://www.bav-astro.de/sfs/BAVM_link.php?BAVMnr=15" TargetMode="External"/><Relationship Id="rId22" Type="http://schemas.openxmlformats.org/officeDocument/2006/relationships/hyperlink" Target="http://www.konkoly.hu/cgi-bin/IBVS?647" TargetMode="External"/><Relationship Id="rId27" Type="http://schemas.openxmlformats.org/officeDocument/2006/relationships/hyperlink" Target="http://www.konkoly.hu/cgi-bin/IBVS?937" TargetMode="External"/><Relationship Id="rId30" Type="http://schemas.openxmlformats.org/officeDocument/2006/relationships/hyperlink" Target="http://www.konkoly.hu/cgi-bin/IBVS?1358" TargetMode="External"/><Relationship Id="rId35" Type="http://schemas.openxmlformats.org/officeDocument/2006/relationships/hyperlink" Target="http://www.bav-astro.de/sfs/BAVM_link.php?BAVMnr=43" TargetMode="External"/><Relationship Id="rId43" Type="http://schemas.openxmlformats.org/officeDocument/2006/relationships/hyperlink" Target="http://www.konkoly.hu/cgi-bin/IBVS?5067" TargetMode="External"/><Relationship Id="rId48" Type="http://schemas.openxmlformats.org/officeDocument/2006/relationships/hyperlink" Target="http://var.astro.cz/oejv/issues/oejv0074.pdf" TargetMode="External"/><Relationship Id="rId56" Type="http://schemas.openxmlformats.org/officeDocument/2006/relationships/hyperlink" Target="http://www.bav-astro.de/sfs/BAVM_link.php?BAVMnr=173" TargetMode="External"/><Relationship Id="rId64" Type="http://schemas.openxmlformats.org/officeDocument/2006/relationships/hyperlink" Target="http://www.konkoly.hu/cgi-bin/IBVS?6029" TargetMode="External"/><Relationship Id="rId8" Type="http://schemas.openxmlformats.org/officeDocument/2006/relationships/hyperlink" Target="http://www.bav-astro.de/sfs/BAVM_link.php?BAVMnr=12" TargetMode="External"/><Relationship Id="rId51" Type="http://schemas.openxmlformats.org/officeDocument/2006/relationships/hyperlink" Target="http://var.astro.cz/oejv/issues/oejv0074.pdf" TargetMode="External"/><Relationship Id="rId3" Type="http://schemas.openxmlformats.org/officeDocument/2006/relationships/hyperlink" Target="http://www.bav-astro.de/sfs/BAVM_link.php?BAVMnr=8" TargetMode="External"/><Relationship Id="rId12" Type="http://schemas.openxmlformats.org/officeDocument/2006/relationships/hyperlink" Target="http://www.bav-astro.de/sfs/BAVM_link.php?BAVMnr=15" TargetMode="External"/><Relationship Id="rId17" Type="http://schemas.openxmlformats.org/officeDocument/2006/relationships/hyperlink" Target="http://www.konkoly.hu/cgi-bin/IBVS?502" TargetMode="External"/><Relationship Id="rId25" Type="http://schemas.openxmlformats.org/officeDocument/2006/relationships/hyperlink" Target="http://www.konkoly.hu/cgi-bin/IBVS?937" TargetMode="External"/><Relationship Id="rId33" Type="http://schemas.openxmlformats.org/officeDocument/2006/relationships/hyperlink" Target="http://www.bav-astro.de/sfs/BAVM_link.php?BAVMnr=36" TargetMode="External"/><Relationship Id="rId38" Type="http://schemas.openxmlformats.org/officeDocument/2006/relationships/hyperlink" Target="http://www.bav-astro.de/sfs/BAVM_link.php?BAVMnr=62" TargetMode="External"/><Relationship Id="rId46" Type="http://schemas.openxmlformats.org/officeDocument/2006/relationships/hyperlink" Target="http://var.astro.cz/oejv/issues/oejv0074.pdf" TargetMode="External"/><Relationship Id="rId59" Type="http://schemas.openxmlformats.org/officeDocument/2006/relationships/hyperlink" Target="http://www.bav-astro.de/sfs/BAVM_link.php?BAVMnr=173" TargetMode="External"/><Relationship Id="rId67" Type="http://schemas.openxmlformats.org/officeDocument/2006/relationships/hyperlink" Target="http://www.bav-astro.de/sfs/BAVM_link.php?BAVMnr=238" TargetMode="External"/><Relationship Id="rId20" Type="http://schemas.openxmlformats.org/officeDocument/2006/relationships/hyperlink" Target="http://www.konkoly.hu/cgi-bin/IBVS?502" TargetMode="External"/><Relationship Id="rId41" Type="http://schemas.openxmlformats.org/officeDocument/2006/relationships/hyperlink" Target="http://www.konkoly.hu/cgi-bin/IBVS?4597" TargetMode="External"/><Relationship Id="rId54" Type="http://schemas.openxmlformats.org/officeDocument/2006/relationships/hyperlink" Target="http://www.bav-astro.de/sfs/BAVM_link.php?BAVMnr=171" TargetMode="External"/><Relationship Id="rId62" Type="http://schemas.openxmlformats.org/officeDocument/2006/relationships/hyperlink" Target="http://www.bav-astro.de/sfs/BAVM_link.php?BAVMnr=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8"/>
  <sheetViews>
    <sheetView tabSelected="1" workbookViewId="0">
      <pane xSplit="13" ySplit="22" topLeftCell="N215" activePane="bottomRight" state="frozen"/>
      <selection pane="topRight" activeCell="N1" sqref="N1"/>
      <selection pane="bottomLeft" activeCell="A23" sqref="A23"/>
      <selection pane="bottomRight" activeCell="F9" sqref="F9"/>
    </sheetView>
  </sheetViews>
  <sheetFormatPr defaultRowHeight="12.75" x14ac:dyDescent="0.2"/>
  <cols>
    <col min="1" max="1" width="18.140625" style="2" customWidth="1"/>
    <col min="2" max="2" width="6.140625" style="2" customWidth="1"/>
    <col min="3" max="3" width="10.7109375" style="2" customWidth="1"/>
    <col min="4" max="4" width="8.42578125" style="2" customWidth="1"/>
    <col min="5" max="5" width="10.140625" style="2" customWidth="1"/>
    <col min="6" max="6" width="16.140625" style="2" customWidth="1"/>
    <col min="7" max="8" width="9.140625" style="2"/>
    <col min="9" max="10" width="8.42578125" style="2" customWidth="1"/>
    <col min="11" max="11" width="9.140625" style="2"/>
    <col min="12" max="14" width="8.42578125" style="2" customWidth="1"/>
    <col min="15" max="16" width="9.140625" style="2"/>
    <col min="17" max="17" width="10.7109375" style="2" customWidth="1"/>
    <col min="18" max="16384" width="9.140625" style="2"/>
  </cols>
  <sheetData>
    <row r="1" spans="1:8" ht="20.25" x14ac:dyDescent="0.3">
      <c r="A1" s="29" t="s">
        <v>104</v>
      </c>
    </row>
    <row r="2" spans="1:8" x14ac:dyDescent="0.2">
      <c r="A2" s="14" t="s">
        <v>52</v>
      </c>
      <c r="B2" s="1" t="s">
        <v>36</v>
      </c>
      <c r="C2" s="2" t="s">
        <v>53</v>
      </c>
    </row>
    <row r="3" spans="1:8" ht="13.5" thickBot="1" x14ac:dyDescent="0.25">
      <c r="A3" s="14"/>
      <c r="B3" s="20"/>
      <c r="C3" s="9"/>
      <c r="D3" s="9"/>
    </row>
    <row r="4" spans="1:8" ht="13.5" thickBot="1" x14ac:dyDescent="0.25">
      <c r="A4" s="15" t="s">
        <v>28</v>
      </c>
      <c r="B4" s="7"/>
      <c r="C4" s="10">
        <v>40396.491199999997</v>
      </c>
      <c r="D4" s="11">
        <v>3.3674795899999999</v>
      </c>
      <c r="E4" s="8"/>
    </row>
    <row r="5" spans="1:8" x14ac:dyDescent="0.2">
      <c r="A5" s="30" t="s">
        <v>105</v>
      </c>
      <c r="B5" s="14"/>
      <c r="C5" s="31">
        <v>-9.5</v>
      </c>
      <c r="D5" s="14" t="s">
        <v>106</v>
      </c>
    </row>
    <row r="6" spans="1:8" x14ac:dyDescent="0.2">
      <c r="A6" s="15" t="s">
        <v>29</v>
      </c>
      <c r="B6" s="1"/>
    </row>
    <row r="7" spans="1:8" x14ac:dyDescent="0.2">
      <c r="A7" s="14" t="s">
        <v>7</v>
      </c>
      <c r="B7" s="1"/>
      <c r="C7" s="2">
        <f>C4</f>
        <v>40396.491199999997</v>
      </c>
    </row>
    <row r="8" spans="1:8" x14ac:dyDescent="0.2">
      <c r="A8" s="14" t="s">
        <v>21</v>
      </c>
      <c r="B8" s="1"/>
      <c r="C8" s="3">
        <f>D4</f>
        <v>3.3674795899999999</v>
      </c>
    </row>
    <row r="9" spans="1:8" x14ac:dyDescent="0.2">
      <c r="A9" s="38" t="s">
        <v>111</v>
      </c>
      <c r="B9" s="39">
        <v>81</v>
      </c>
      <c r="C9" s="33" t="str">
        <f>"F"&amp;B9</f>
        <v>F81</v>
      </c>
      <c r="D9" s="32" t="str">
        <f>"G"&amp;B9</f>
        <v>G81</v>
      </c>
      <c r="F9" s="14"/>
      <c r="G9" s="14"/>
      <c r="H9" s="14"/>
    </row>
    <row r="10" spans="1:8" ht="13.5" thickBot="1" x14ac:dyDescent="0.25">
      <c r="A10" s="14"/>
      <c r="B10" s="14"/>
      <c r="C10" s="17" t="s">
        <v>34</v>
      </c>
      <c r="D10" s="17" t="s">
        <v>35</v>
      </c>
      <c r="E10" s="14"/>
      <c r="F10" s="14"/>
      <c r="G10" s="14"/>
      <c r="H10" s="14"/>
    </row>
    <row r="11" spans="1:8" x14ac:dyDescent="0.2">
      <c r="A11" s="14" t="s">
        <v>30</v>
      </c>
      <c r="B11" s="14"/>
      <c r="C11" s="32">
        <f ca="1">INTERCEPT(INDIRECT($D$9):G981,INDIRECT($C$9):F981)</f>
        <v>2.9947223217646722E-3</v>
      </c>
      <c r="D11" s="18"/>
      <c r="E11" s="14"/>
      <c r="H11" s="14"/>
    </row>
    <row r="12" spans="1:8" x14ac:dyDescent="0.2">
      <c r="A12" s="14" t="s">
        <v>31</v>
      </c>
      <c r="B12" s="14"/>
      <c r="C12" s="32">
        <f ca="1">SLOPE(INDIRECT($D$9):G981,INDIRECT($C$9):F981)</f>
        <v>-4.9795197709698433E-6</v>
      </c>
      <c r="D12" s="18"/>
      <c r="E12" s="14"/>
      <c r="F12" s="14"/>
      <c r="G12" s="14"/>
      <c r="H12" s="14"/>
    </row>
    <row r="13" spans="1:8" x14ac:dyDescent="0.2">
      <c r="A13" s="14" t="s">
        <v>32</v>
      </c>
      <c r="B13" s="14"/>
      <c r="C13" s="18" t="s">
        <v>107</v>
      </c>
      <c r="D13" s="18"/>
      <c r="E13" s="14"/>
      <c r="F13" s="14"/>
      <c r="G13" s="14"/>
      <c r="H13" s="14"/>
    </row>
    <row r="14" spans="1:8" x14ac:dyDescent="0.2">
      <c r="A14" s="14"/>
      <c r="B14" s="14"/>
      <c r="C14" s="14"/>
      <c r="D14" s="14"/>
      <c r="E14" s="14"/>
      <c r="F14" s="14"/>
      <c r="G14" s="14"/>
      <c r="H14" s="14"/>
    </row>
    <row r="15" spans="1:8" x14ac:dyDescent="0.2">
      <c r="A15" s="16" t="s">
        <v>33</v>
      </c>
      <c r="B15" s="14"/>
      <c r="C15" s="26">
        <f ca="1">(C7+C11)+(C8+C12)*INT(MAX(F21:F3522))</f>
        <v>59762.840679594112</v>
      </c>
      <c r="E15" s="28" t="s">
        <v>758</v>
      </c>
      <c r="F15" s="31">
        <v>1</v>
      </c>
      <c r="G15" s="14"/>
      <c r="H15" s="14"/>
    </row>
    <row r="16" spans="1:8" x14ac:dyDescent="0.2">
      <c r="A16" s="15" t="s">
        <v>19</v>
      </c>
      <c r="B16" s="14"/>
      <c r="C16" s="27">
        <f ca="1">+C8+C12</f>
        <v>3.3674746104802287</v>
      </c>
      <c r="E16" s="28" t="s">
        <v>108</v>
      </c>
      <c r="F16" s="34">
        <f ca="1">NOW()+15018.5+$C$5/24</f>
        <v>60320.670044560182</v>
      </c>
      <c r="G16" s="14"/>
      <c r="H16" s="14"/>
    </row>
    <row r="17" spans="1:18" ht="13.5" thickBot="1" x14ac:dyDescent="0.25">
      <c r="A17" s="28" t="s">
        <v>103</v>
      </c>
      <c r="B17" s="14"/>
      <c r="C17" s="14">
        <f>COUNT(C21:C2180)</f>
        <v>206</v>
      </c>
      <c r="E17" s="28" t="s">
        <v>759</v>
      </c>
      <c r="F17" s="34">
        <f ca="1">ROUND(2*(F16-$C$7)/$C$8,0)/2+F15</f>
        <v>5917.5</v>
      </c>
      <c r="G17" s="14"/>
      <c r="H17" s="14"/>
    </row>
    <row r="18" spans="1:18" ht="14.25" thickTop="1" thickBot="1" x14ac:dyDescent="0.25">
      <c r="A18" s="15" t="s">
        <v>18</v>
      </c>
      <c r="B18" s="14"/>
      <c r="C18" s="36">
        <f ca="1">+C15</f>
        <v>59762.840679594112</v>
      </c>
      <c r="D18" s="37">
        <f ca="1">+C16</f>
        <v>3.3674746104802287</v>
      </c>
      <c r="E18" s="28" t="s">
        <v>109</v>
      </c>
      <c r="F18" s="32">
        <f ca="1">ROUND(2*(F16-$C$15)/$C$16,0)/2+F15</f>
        <v>166.5</v>
      </c>
      <c r="G18" s="14"/>
      <c r="H18" s="14"/>
    </row>
    <row r="19" spans="1:18" ht="13.5" thickTop="1" x14ac:dyDescent="0.2">
      <c r="E19" s="28" t="s">
        <v>110</v>
      </c>
      <c r="F19" s="35">
        <f ca="1">+$C$15+$C$16*F18-15018.5-$C$5/24</f>
        <v>45305.421035572406</v>
      </c>
      <c r="G19" s="14"/>
      <c r="H19" s="14"/>
      <c r="O19" s="2" t="s">
        <v>6</v>
      </c>
    </row>
    <row r="20" spans="1:18" ht="13.5" thickBot="1" x14ac:dyDescent="0.25">
      <c r="A20" s="5" t="s">
        <v>22</v>
      </c>
      <c r="B20" s="6" t="s">
        <v>24</v>
      </c>
      <c r="C20" s="5" t="s">
        <v>23</v>
      </c>
      <c r="D20" s="5" t="s">
        <v>8</v>
      </c>
      <c r="E20" s="5" t="s">
        <v>17</v>
      </c>
      <c r="F20" s="5" t="s">
        <v>16</v>
      </c>
      <c r="G20" s="5" t="s">
        <v>20</v>
      </c>
      <c r="H20" s="19" t="s">
        <v>134</v>
      </c>
      <c r="I20" s="19" t="s">
        <v>113</v>
      </c>
      <c r="J20" s="19" t="s">
        <v>117</v>
      </c>
      <c r="K20" s="19" t="s">
        <v>130</v>
      </c>
      <c r="L20" s="19" t="s">
        <v>755</v>
      </c>
      <c r="M20" s="19" t="s">
        <v>756</v>
      </c>
      <c r="N20" s="19" t="s">
        <v>757</v>
      </c>
      <c r="O20" s="19" t="s">
        <v>26</v>
      </c>
      <c r="P20" s="5" t="s">
        <v>27</v>
      </c>
      <c r="Q20" s="5" t="s">
        <v>25</v>
      </c>
      <c r="R20" s="55" t="s">
        <v>124</v>
      </c>
    </row>
    <row r="21" spans="1:18" x14ac:dyDescent="0.2">
      <c r="A21" s="75" t="s">
        <v>144</v>
      </c>
      <c r="B21" s="81" t="s">
        <v>101</v>
      </c>
      <c r="C21" s="82">
        <v>15227.42</v>
      </c>
      <c r="D21" s="82" t="s">
        <v>113</v>
      </c>
      <c r="E21" s="78">
        <f t="shared" ref="E21:E52" si="0">(C21-C$7)/C$8</f>
        <v>-7474.1570148610763</v>
      </c>
      <c r="F21" s="4">
        <f t="shared" ref="F21:F44" si="1">ROUND(2*E21,0)/2</f>
        <v>-7474</v>
      </c>
      <c r="H21" s="4"/>
      <c r="I21" s="4"/>
      <c r="J21" s="4"/>
      <c r="K21" s="4"/>
      <c r="L21" s="4"/>
      <c r="M21" s="4"/>
      <c r="N21" s="4"/>
      <c r="O21" s="4">
        <f t="shared" ref="O21:O45" ca="1" si="2">+C$11+C$12*F21</f>
        <v>4.0211653089993277E-2</v>
      </c>
      <c r="P21" s="4"/>
      <c r="Q21" s="12">
        <f t="shared" ref="Q21:Q52" si="3">C21-15018.5</f>
        <v>208.92000000000007</v>
      </c>
      <c r="R21" s="4">
        <f>C21-(C$7+F21*C$8)</f>
        <v>-0.5287443399993208</v>
      </c>
    </row>
    <row r="22" spans="1:18" x14ac:dyDescent="0.2">
      <c r="A22" s="72" t="s">
        <v>144</v>
      </c>
      <c r="B22" s="48" t="s">
        <v>101</v>
      </c>
      <c r="C22" s="49">
        <v>15255.34</v>
      </c>
      <c r="D22" s="49" t="s">
        <v>113</v>
      </c>
      <c r="E22" s="23">
        <f t="shared" si="0"/>
        <v>-7465.8659475349623</v>
      </c>
      <c r="F22" s="2">
        <f t="shared" si="1"/>
        <v>-7466</v>
      </c>
      <c r="I22" s="4"/>
      <c r="N22" s="4"/>
      <c r="O22" s="2">
        <f t="shared" ca="1" si="2"/>
        <v>4.0171816931825519E-2</v>
      </c>
      <c r="Q22" s="13">
        <f t="shared" si="3"/>
        <v>236.84000000000015</v>
      </c>
      <c r="R22" s="2">
        <f>C22-(C$7+F22*C$8)</f>
        <v>0.45141894000335014</v>
      </c>
    </row>
    <row r="23" spans="1:18" x14ac:dyDescent="0.2">
      <c r="A23" s="72" t="s">
        <v>144</v>
      </c>
      <c r="B23" s="48" t="s">
        <v>95</v>
      </c>
      <c r="C23" s="49">
        <v>19624.37</v>
      </c>
      <c r="D23" s="49" t="s">
        <v>113</v>
      </c>
      <c r="E23" s="23">
        <f t="shared" si="0"/>
        <v>-6168.4475420977979</v>
      </c>
      <c r="F23" s="2">
        <f t="shared" si="1"/>
        <v>-6168.5</v>
      </c>
      <c r="I23" s="4"/>
      <c r="N23" s="4"/>
      <c r="O23" s="2">
        <f t="shared" ca="1" si="2"/>
        <v>3.3710890028992149E-2</v>
      </c>
      <c r="Q23" s="13">
        <f t="shared" si="3"/>
        <v>4605.869999999999</v>
      </c>
      <c r="R23" s="2">
        <f>C23-(C$7+F23*C$8)</f>
        <v>0.17665091500020935</v>
      </c>
    </row>
    <row r="24" spans="1:18" x14ac:dyDescent="0.2">
      <c r="A24" s="72" t="s">
        <v>155</v>
      </c>
      <c r="B24" s="48" t="s">
        <v>95</v>
      </c>
      <c r="C24" s="49">
        <v>26096.526000000002</v>
      </c>
      <c r="D24" s="49" t="s">
        <v>113</v>
      </c>
      <c r="E24" s="23">
        <f t="shared" si="0"/>
        <v>-4246.4890485052638</v>
      </c>
      <c r="F24" s="2">
        <f t="shared" si="1"/>
        <v>-4246.5</v>
      </c>
      <c r="G24" s="2">
        <f t="shared" ref="G24:G55" si="4">C24-(C$7+F24*C$8)</f>
        <v>3.6878935006825486E-2</v>
      </c>
      <c r="H24" s="4">
        <f t="shared" ref="H24:H42" si="5">G24</f>
        <v>3.6878935006825486E-2</v>
      </c>
      <c r="N24" s="4"/>
      <c r="O24" s="2">
        <f t="shared" ca="1" si="2"/>
        <v>2.4140253029188111E-2</v>
      </c>
      <c r="Q24" s="13">
        <f t="shared" si="3"/>
        <v>11078.026000000002</v>
      </c>
    </row>
    <row r="25" spans="1:18" x14ac:dyDescent="0.2">
      <c r="A25" s="72" t="s">
        <v>155</v>
      </c>
      <c r="B25" s="48" t="s">
        <v>95</v>
      </c>
      <c r="C25" s="49">
        <v>26214.381000000001</v>
      </c>
      <c r="D25" s="49" t="s">
        <v>113</v>
      </c>
      <c r="E25" s="23">
        <f t="shared" si="0"/>
        <v>-4211.4910635583083</v>
      </c>
      <c r="F25" s="2">
        <f t="shared" si="1"/>
        <v>-4211.5</v>
      </c>
      <c r="G25" s="2">
        <f t="shared" si="4"/>
        <v>3.0093285004113568E-2</v>
      </c>
      <c r="H25" s="4">
        <f t="shared" si="5"/>
        <v>3.0093285004113568E-2</v>
      </c>
      <c r="N25" s="4"/>
      <c r="O25" s="2">
        <f t="shared" ca="1" si="2"/>
        <v>2.3965969837204167E-2</v>
      </c>
      <c r="Q25" s="13">
        <f t="shared" si="3"/>
        <v>11195.881000000001</v>
      </c>
    </row>
    <row r="26" spans="1:18" x14ac:dyDescent="0.2">
      <c r="A26" s="72" t="s">
        <v>155</v>
      </c>
      <c r="B26" s="48" t="s">
        <v>95</v>
      </c>
      <c r="C26" s="49">
        <v>26268.257000000001</v>
      </c>
      <c r="D26" s="49" t="s">
        <v>113</v>
      </c>
      <c r="E26" s="23">
        <f t="shared" si="0"/>
        <v>-4195.4921544156996</v>
      </c>
      <c r="F26" s="2">
        <f t="shared" si="1"/>
        <v>-4195.5</v>
      </c>
      <c r="G26" s="2">
        <f t="shared" si="4"/>
        <v>2.6419845005875686E-2</v>
      </c>
      <c r="H26" s="4">
        <f t="shared" si="5"/>
        <v>2.6419845005875686E-2</v>
      </c>
      <c r="N26" s="4"/>
      <c r="O26" s="2">
        <f t="shared" ca="1" si="2"/>
        <v>2.3886297520868651E-2</v>
      </c>
      <c r="Q26" s="13">
        <f t="shared" si="3"/>
        <v>11249.757000000001</v>
      </c>
    </row>
    <row r="27" spans="1:18" x14ac:dyDescent="0.2">
      <c r="A27" s="72" t="s">
        <v>155</v>
      </c>
      <c r="B27" s="48" t="s">
        <v>95</v>
      </c>
      <c r="C27" s="49">
        <v>26268.28</v>
      </c>
      <c r="D27" s="49" t="s">
        <v>113</v>
      </c>
      <c r="E27" s="23">
        <f t="shared" si="0"/>
        <v>-4195.4853243817279</v>
      </c>
      <c r="F27" s="2">
        <f t="shared" si="1"/>
        <v>-4195.5</v>
      </c>
      <c r="G27" s="2">
        <f t="shared" si="4"/>
        <v>4.9419845003285445E-2</v>
      </c>
      <c r="H27" s="4">
        <f t="shared" si="5"/>
        <v>4.9419845003285445E-2</v>
      </c>
      <c r="N27" s="4"/>
      <c r="O27" s="2">
        <f t="shared" ca="1" si="2"/>
        <v>2.3886297520868651E-2</v>
      </c>
      <c r="Q27" s="13">
        <f t="shared" si="3"/>
        <v>11249.779999999999</v>
      </c>
    </row>
    <row r="28" spans="1:18" x14ac:dyDescent="0.2">
      <c r="A28" s="72" t="s">
        <v>170</v>
      </c>
      <c r="B28" s="48" t="s">
        <v>101</v>
      </c>
      <c r="C28" s="49">
        <v>26576.406999999999</v>
      </c>
      <c r="D28" s="49" t="s">
        <v>113</v>
      </c>
      <c r="E28" s="23">
        <f t="shared" si="0"/>
        <v>-4103.9845470897117</v>
      </c>
      <c r="F28" s="2">
        <f t="shared" si="1"/>
        <v>-4104</v>
      </c>
      <c r="G28" s="2">
        <f t="shared" si="4"/>
        <v>5.2037360001122579E-2</v>
      </c>
      <c r="H28" s="4">
        <f t="shared" si="5"/>
        <v>5.2037360001122579E-2</v>
      </c>
      <c r="N28" s="4"/>
      <c r="O28" s="2">
        <f t="shared" ca="1" si="2"/>
        <v>2.3430671461824908E-2</v>
      </c>
      <c r="Q28" s="13">
        <f t="shared" si="3"/>
        <v>11557.906999999999</v>
      </c>
    </row>
    <row r="29" spans="1:18" x14ac:dyDescent="0.2">
      <c r="A29" s="72" t="s">
        <v>170</v>
      </c>
      <c r="B29" s="48" t="s">
        <v>95</v>
      </c>
      <c r="C29" s="49">
        <v>26588.159</v>
      </c>
      <c r="D29" s="49" t="s">
        <v>113</v>
      </c>
      <c r="E29" s="23">
        <f t="shared" si="0"/>
        <v>-4100.4946966879752</v>
      </c>
      <c r="F29" s="2">
        <f t="shared" si="1"/>
        <v>-4100.5</v>
      </c>
      <c r="G29" s="2">
        <f t="shared" si="4"/>
        <v>1.7858795003121486E-2</v>
      </c>
      <c r="H29" s="4">
        <f t="shared" si="5"/>
        <v>1.7858795003121486E-2</v>
      </c>
      <c r="N29" s="4"/>
      <c r="O29" s="2">
        <f t="shared" ca="1" si="2"/>
        <v>2.3413243142626515E-2</v>
      </c>
      <c r="Q29" s="13">
        <f t="shared" si="3"/>
        <v>11569.659</v>
      </c>
    </row>
    <row r="30" spans="1:18" x14ac:dyDescent="0.2">
      <c r="A30" s="72" t="s">
        <v>170</v>
      </c>
      <c r="B30" s="48" t="s">
        <v>101</v>
      </c>
      <c r="C30" s="49">
        <v>26593.241000000002</v>
      </c>
      <c r="D30" s="49" t="s">
        <v>113</v>
      </c>
      <c r="E30" s="23">
        <f t="shared" si="0"/>
        <v>-4098.9855561381428</v>
      </c>
      <c r="F30" s="2">
        <f t="shared" si="1"/>
        <v>-4099</v>
      </c>
      <c r="G30" s="2">
        <f t="shared" si="4"/>
        <v>4.8639410004398087E-2</v>
      </c>
      <c r="H30" s="4">
        <f t="shared" si="5"/>
        <v>4.8639410004398087E-2</v>
      </c>
      <c r="M30" s="4"/>
      <c r="O30" s="2">
        <f t="shared" ca="1" si="2"/>
        <v>2.3405773862970061E-2</v>
      </c>
      <c r="Q30" s="13">
        <f t="shared" si="3"/>
        <v>11574.741000000002</v>
      </c>
    </row>
    <row r="31" spans="1:18" x14ac:dyDescent="0.2">
      <c r="A31" s="72" t="s">
        <v>170</v>
      </c>
      <c r="B31" s="48" t="s">
        <v>95</v>
      </c>
      <c r="C31" s="49">
        <v>26598.312000000002</v>
      </c>
      <c r="D31" s="49" t="s">
        <v>113</v>
      </c>
      <c r="E31" s="23">
        <f t="shared" si="0"/>
        <v>-4097.479682126298</v>
      </c>
      <c r="F31" s="2">
        <f t="shared" si="1"/>
        <v>-4097.5</v>
      </c>
      <c r="G31" s="2">
        <f t="shared" si="4"/>
        <v>6.8420025007071672E-2</v>
      </c>
      <c r="H31" s="4">
        <f t="shared" si="5"/>
        <v>6.8420025007071672E-2</v>
      </c>
      <c r="M31" s="4"/>
      <c r="O31" s="2">
        <f t="shared" ca="1" si="2"/>
        <v>2.3398304583313604E-2</v>
      </c>
      <c r="Q31" s="13">
        <f t="shared" si="3"/>
        <v>11579.812000000002</v>
      </c>
    </row>
    <row r="32" spans="1:18" x14ac:dyDescent="0.2">
      <c r="A32" s="72" t="s">
        <v>170</v>
      </c>
      <c r="B32" s="48" t="s">
        <v>101</v>
      </c>
      <c r="C32" s="49">
        <v>26603.331999999999</v>
      </c>
      <c r="D32" s="49" t="s">
        <v>113</v>
      </c>
      <c r="E32" s="23">
        <f t="shared" si="0"/>
        <v>-4095.9889529723919</v>
      </c>
      <c r="F32" s="2">
        <f t="shared" si="1"/>
        <v>-4096</v>
      </c>
      <c r="G32" s="2">
        <f t="shared" si="4"/>
        <v>3.7200640002993168E-2</v>
      </c>
      <c r="H32" s="2">
        <f t="shared" si="5"/>
        <v>3.7200640002993168E-2</v>
      </c>
      <c r="M32" s="4"/>
      <c r="O32" s="2">
        <f t="shared" ca="1" si="2"/>
        <v>2.339083530365715E-2</v>
      </c>
      <c r="Q32" s="13">
        <f t="shared" si="3"/>
        <v>11584.831999999999</v>
      </c>
    </row>
    <row r="33" spans="1:34" x14ac:dyDescent="0.2">
      <c r="A33" s="72" t="s">
        <v>170</v>
      </c>
      <c r="B33" s="48" t="s">
        <v>101</v>
      </c>
      <c r="C33" s="49">
        <v>26987.187999999998</v>
      </c>
      <c r="D33" s="49" t="s">
        <v>113</v>
      </c>
      <c r="E33" s="23">
        <f t="shared" si="0"/>
        <v>-3981.9998433902902</v>
      </c>
      <c r="F33" s="2">
        <f t="shared" si="1"/>
        <v>-3982</v>
      </c>
      <c r="G33" s="2">
        <f t="shared" si="4"/>
        <v>5.2738000158569776E-4</v>
      </c>
      <c r="H33" s="2">
        <f t="shared" si="5"/>
        <v>5.2738000158569776E-4</v>
      </c>
      <c r="M33" s="4"/>
      <c r="O33" s="2">
        <f t="shared" ca="1" si="2"/>
        <v>2.2823170049766587E-2</v>
      </c>
      <c r="Q33" s="13">
        <f t="shared" si="3"/>
        <v>11968.687999999998</v>
      </c>
      <c r="AC33" s="2" t="s">
        <v>54</v>
      </c>
      <c r="AH33" s="2" t="s">
        <v>55</v>
      </c>
    </row>
    <row r="34" spans="1:34" x14ac:dyDescent="0.2">
      <c r="A34" s="72" t="s">
        <v>188</v>
      </c>
      <c r="B34" s="48" t="s">
        <v>101</v>
      </c>
      <c r="C34" s="49">
        <v>32735.467000000001</v>
      </c>
      <c r="D34" s="49" t="s">
        <v>113</v>
      </c>
      <c r="E34" s="23">
        <f t="shared" si="0"/>
        <v>-2275.0024150851636</v>
      </c>
      <c r="F34" s="2">
        <f t="shared" si="1"/>
        <v>-2275</v>
      </c>
      <c r="G34" s="2">
        <f t="shared" si="4"/>
        <v>-8.1327499974577222E-3</v>
      </c>
      <c r="H34" s="2">
        <f t="shared" si="5"/>
        <v>-8.1327499974577222E-3</v>
      </c>
      <c r="M34" s="4"/>
      <c r="O34" s="2">
        <f t="shared" ca="1" si="2"/>
        <v>1.4323129800721066E-2</v>
      </c>
      <c r="Q34" s="13">
        <f t="shared" si="3"/>
        <v>17716.967000000001</v>
      </c>
      <c r="AD34" s="2">
        <v>14</v>
      </c>
      <c r="AF34" s="2" t="s">
        <v>58</v>
      </c>
      <c r="AH34" s="2" t="s">
        <v>60</v>
      </c>
    </row>
    <row r="35" spans="1:34" x14ac:dyDescent="0.2">
      <c r="A35" s="72" t="s">
        <v>188</v>
      </c>
      <c r="B35" s="48" t="s">
        <v>101</v>
      </c>
      <c r="C35" s="49">
        <v>32745.565999999999</v>
      </c>
      <c r="D35" s="49" t="s">
        <v>113</v>
      </c>
      <c r="E35" s="23">
        <f t="shared" si="0"/>
        <v>-2272.0034362554215</v>
      </c>
      <c r="F35" s="2">
        <f t="shared" si="1"/>
        <v>-2272</v>
      </c>
      <c r="G35" s="2">
        <f t="shared" si="4"/>
        <v>-1.1571519997232826E-2</v>
      </c>
      <c r="H35" s="2">
        <f t="shared" si="5"/>
        <v>-1.1571519997232826E-2</v>
      </c>
      <c r="M35" s="4"/>
      <c r="O35" s="2">
        <f t="shared" ca="1" si="2"/>
        <v>1.4308191241408155E-2</v>
      </c>
      <c r="Q35" s="13">
        <f t="shared" si="3"/>
        <v>17727.065999999999</v>
      </c>
      <c r="AD35" s="2">
        <v>8</v>
      </c>
      <c r="AF35" s="2" t="s">
        <v>58</v>
      </c>
      <c r="AH35" s="2" t="s">
        <v>60</v>
      </c>
    </row>
    <row r="36" spans="1:34" x14ac:dyDescent="0.2">
      <c r="A36" s="72" t="s">
        <v>188</v>
      </c>
      <c r="B36" s="48" t="s">
        <v>95</v>
      </c>
      <c r="C36" s="49">
        <v>32794.392999999996</v>
      </c>
      <c r="D36" s="49" t="s">
        <v>113</v>
      </c>
      <c r="E36" s="23">
        <f t="shared" si="0"/>
        <v>-2257.503868048685</v>
      </c>
      <c r="F36" s="2">
        <f t="shared" si="1"/>
        <v>-2257.5</v>
      </c>
      <c r="G36" s="2">
        <f t="shared" si="4"/>
        <v>-1.3025574997300282E-2</v>
      </c>
      <c r="H36" s="2">
        <f t="shared" si="5"/>
        <v>-1.3025574997300282E-2</v>
      </c>
      <c r="M36" s="4"/>
      <c r="O36" s="2">
        <f t="shared" ca="1" si="2"/>
        <v>1.4235988204729093E-2</v>
      </c>
      <c r="Q36" s="13">
        <f t="shared" si="3"/>
        <v>17775.892999999996</v>
      </c>
      <c r="AC36" s="2" t="s">
        <v>56</v>
      </c>
      <c r="AH36" s="2" t="s">
        <v>55</v>
      </c>
    </row>
    <row r="37" spans="1:34" x14ac:dyDescent="0.2">
      <c r="A37" s="72" t="s">
        <v>188</v>
      </c>
      <c r="B37" s="48" t="s">
        <v>95</v>
      </c>
      <c r="C37" s="49">
        <v>33134.493999999999</v>
      </c>
      <c r="D37" s="49" t="s">
        <v>113</v>
      </c>
      <c r="E37" s="23">
        <f t="shared" si="0"/>
        <v>-2156.5081557034764</v>
      </c>
      <c r="F37" s="2">
        <f t="shared" si="1"/>
        <v>-2156.5</v>
      </c>
      <c r="G37" s="2">
        <f t="shared" si="4"/>
        <v>-2.7464164995762985E-2</v>
      </c>
      <c r="H37" s="2">
        <f t="shared" si="5"/>
        <v>-2.7464164995762985E-2</v>
      </c>
      <c r="M37" s="4"/>
      <c r="O37" s="2">
        <f t="shared" ca="1" si="2"/>
        <v>1.373305670786114E-2</v>
      </c>
      <c r="Q37" s="13">
        <f t="shared" si="3"/>
        <v>18115.993999999999</v>
      </c>
      <c r="AD37" s="2">
        <v>10</v>
      </c>
      <c r="AF37" s="2" t="s">
        <v>61</v>
      </c>
      <c r="AH37" s="2" t="s">
        <v>60</v>
      </c>
    </row>
    <row r="38" spans="1:34" x14ac:dyDescent="0.2">
      <c r="A38" s="72" t="s">
        <v>188</v>
      </c>
      <c r="B38" s="48" t="s">
        <v>95</v>
      </c>
      <c r="C38" s="49">
        <v>33205.207999999999</v>
      </c>
      <c r="D38" s="49" t="s">
        <v>113</v>
      </c>
      <c r="E38" s="23">
        <f t="shared" si="0"/>
        <v>-2135.5090677773042</v>
      </c>
      <c r="F38" s="2">
        <f t="shared" si="1"/>
        <v>-2135.5</v>
      </c>
      <c r="G38" s="2">
        <f t="shared" si="4"/>
        <v>-3.0535555000824388E-2</v>
      </c>
      <c r="H38" s="2">
        <f t="shared" si="5"/>
        <v>-3.0535555000824388E-2</v>
      </c>
      <c r="M38" s="4"/>
      <c r="O38" s="2">
        <f t="shared" ca="1" si="2"/>
        <v>1.3628486792670773E-2</v>
      </c>
      <c r="Q38" s="13">
        <f t="shared" si="3"/>
        <v>18186.707999999999</v>
      </c>
      <c r="AD38" s="2">
        <v>10</v>
      </c>
      <c r="AF38" s="2" t="s">
        <v>61</v>
      </c>
      <c r="AH38" s="2" t="s">
        <v>60</v>
      </c>
    </row>
    <row r="39" spans="1:34" x14ac:dyDescent="0.2">
      <c r="A39" s="72" t="s">
        <v>188</v>
      </c>
      <c r="B39" s="48" t="s">
        <v>101</v>
      </c>
      <c r="C39" s="49">
        <v>33469.553</v>
      </c>
      <c r="D39" s="49" t="s">
        <v>113</v>
      </c>
      <c r="E39" s="23">
        <f t="shared" si="0"/>
        <v>-2057.0097055881479</v>
      </c>
      <c r="F39" s="2">
        <f t="shared" si="1"/>
        <v>-2057</v>
      </c>
      <c r="G39" s="2">
        <f t="shared" si="4"/>
        <v>-3.2683369994629174E-2</v>
      </c>
      <c r="H39" s="2">
        <f t="shared" si="5"/>
        <v>-3.2683369994629174E-2</v>
      </c>
      <c r="M39" s="4"/>
      <c r="O39" s="2">
        <f t="shared" ca="1" si="2"/>
        <v>1.3237594490649639E-2</v>
      </c>
      <c r="Q39" s="13">
        <f t="shared" si="3"/>
        <v>18451.053</v>
      </c>
      <c r="AC39" s="2" t="s">
        <v>54</v>
      </c>
      <c r="AH39" s="2" t="s">
        <v>55</v>
      </c>
    </row>
    <row r="40" spans="1:34" x14ac:dyDescent="0.2">
      <c r="A40" s="72" t="s">
        <v>188</v>
      </c>
      <c r="B40" s="48" t="s">
        <v>95</v>
      </c>
      <c r="C40" s="49">
        <v>33474.601999999999</v>
      </c>
      <c r="D40" s="49" t="s">
        <v>113</v>
      </c>
      <c r="E40" s="23">
        <f t="shared" si="0"/>
        <v>-2055.5103646522762</v>
      </c>
      <c r="F40" s="2">
        <f t="shared" si="1"/>
        <v>-2055.5</v>
      </c>
      <c r="G40" s="2">
        <f t="shared" si="4"/>
        <v>-3.4902754996437579E-2</v>
      </c>
      <c r="H40" s="2">
        <f t="shared" si="5"/>
        <v>-3.4902754996437579E-2</v>
      </c>
      <c r="M40" s="4"/>
      <c r="O40" s="2">
        <f t="shared" ca="1" si="2"/>
        <v>1.3230125210993185E-2</v>
      </c>
      <c r="Q40" s="13">
        <f t="shared" si="3"/>
        <v>18456.101999999999</v>
      </c>
      <c r="AC40" s="2" t="s">
        <v>54</v>
      </c>
      <c r="AH40" s="2" t="s">
        <v>55</v>
      </c>
    </row>
    <row r="41" spans="1:34" x14ac:dyDescent="0.2">
      <c r="A41" s="72" t="s">
        <v>188</v>
      </c>
      <c r="B41" s="48" t="s">
        <v>95</v>
      </c>
      <c r="C41" s="49">
        <v>33481.334000000003</v>
      </c>
      <c r="D41" s="49" t="s">
        <v>113</v>
      </c>
      <c r="E41" s="23">
        <f t="shared" si="0"/>
        <v>-2053.5112434044463</v>
      </c>
      <c r="F41" s="2">
        <f t="shared" si="1"/>
        <v>-2053.5</v>
      </c>
      <c r="G41" s="2">
        <f t="shared" si="4"/>
        <v>-3.7861934993998148E-2</v>
      </c>
      <c r="H41" s="2">
        <f t="shared" si="5"/>
        <v>-3.7861934993998148E-2</v>
      </c>
      <c r="M41" s="4"/>
      <c r="O41" s="2">
        <f t="shared" ca="1" si="2"/>
        <v>1.3220166171451246E-2</v>
      </c>
      <c r="Q41" s="13">
        <f t="shared" si="3"/>
        <v>18462.834000000003</v>
      </c>
      <c r="AD41" s="2">
        <v>6</v>
      </c>
      <c r="AF41" s="2" t="s">
        <v>58</v>
      </c>
      <c r="AH41" s="2" t="s">
        <v>60</v>
      </c>
    </row>
    <row r="42" spans="1:34" x14ac:dyDescent="0.2">
      <c r="A42" s="72" t="s">
        <v>214</v>
      </c>
      <c r="B42" s="48" t="s">
        <v>101</v>
      </c>
      <c r="C42" s="49">
        <v>33483.08</v>
      </c>
      <c r="D42" s="49" t="s">
        <v>113</v>
      </c>
      <c r="E42" s="23">
        <f t="shared" si="0"/>
        <v>-2052.9927547385655</v>
      </c>
      <c r="F42" s="2">
        <f t="shared" si="1"/>
        <v>-2053</v>
      </c>
      <c r="G42" s="2">
        <f t="shared" si="4"/>
        <v>2.4398270004894584E-2</v>
      </c>
      <c r="H42" s="2">
        <f t="shared" si="5"/>
        <v>2.4398270004894584E-2</v>
      </c>
      <c r="M42" s="4"/>
      <c r="O42" s="2">
        <f t="shared" ca="1" si="2"/>
        <v>1.321767641156576E-2</v>
      </c>
      <c r="Q42" s="13">
        <f t="shared" si="3"/>
        <v>18464.580000000002</v>
      </c>
    </row>
    <row r="43" spans="1:34" x14ac:dyDescent="0.2">
      <c r="A43" s="24" t="s">
        <v>114</v>
      </c>
      <c r="B43" s="47" t="s">
        <v>115</v>
      </c>
      <c r="C43" s="24">
        <v>33858.548999999999</v>
      </c>
      <c r="D43" s="45" t="s">
        <v>113</v>
      </c>
      <c r="E43" s="2">
        <f t="shared" si="0"/>
        <v>-1941.4942318922854</v>
      </c>
      <c r="F43" s="2">
        <f t="shared" si="1"/>
        <v>-1941.5</v>
      </c>
      <c r="G43" s="2">
        <f t="shared" si="4"/>
        <v>1.9423985002504196E-2</v>
      </c>
      <c r="J43" s="2">
        <f>G43</f>
        <v>1.9423985002504196E-2</v>
      </c>
      <c r="M43" s="4"/>
      <c r="O43" s="2">
        <f t="shared" ca="1" si="2"/>
        <v>1.2662459957102624E-2</v>
      </c>
      <c r="Q43" s="13">
        <f t="shared" si="3"/>
        <v>18840.048999999999</v>
      </c>
    </row>
    <row r="44" spans="1:34" x14ac:dyDescent="0.2">
      <c r="A44" s="72" t="s">
        <v>219</v>
      </c>
      <c r="B44" s="48" t="s">
        <v>95</v>
      </c>
      <c r="C44" s="49">
        <v>33858.574000000001</v>
      </c>
      <c r="D44" s="49" t="s">
        <v>113</v>
      </c>
      <c r="E44" s="23">
        <f t="shared" si="0"/>
        <v>-1941.4868079423152</v>
      </c>
      <c r="F44" s="2">
        <f t="shared" si="1"/>
        <v>-1941.5</v>
      </c>
      <c r="G44" s="2">
        <f t="shared" si="4"/>
        <v>4.4423985003959388E-2</v>
      </c>
      <c r="I44" s="2">
        <f>G44</f>
        <v>4.4423985003959388E-2</v>
      </c>
      <c r="M44" s="4"/>
      <c r="O44" s="2">
        <f t="shared" ca="1" si="2"/>
        <v>1.2662459957102624E-2</v>
      </c>
      <c r="Q44" s="13">
        <f t="shared" si="3"/>
        <v>18840.074000000001</v>
      </c>
      <c r="AD44" s="2">
        <v>10</v>
      </c>
      <c r="AF44" s="2" t="s">
        <v>58</v>
      </c>
      <c r="AH44" s="2" t="s">
        <v>60</v>
      </c>
    </row>
    <row r="45" spans="1:34" x14ac:dyDescent="0.2">
      <c r="A45" s="23" t="s">
        <v>15</v>
      </c>
      <c r="B45" s="48"/>
      <c r="C45" s="49">
        <v>34910.858999999997</v>
      </c>
      <c r="D45" s="41"/>
      <c r="E45" s="2">
        <f t="shared" si="0"/>
        <v>-1629.0023601895091</v>
      </c>
      <c r="F45" s="2">
        <v>-1629</v>
      </c>
      <c r="G45" s="2">
        <f t="shared" si="4"/>
        <v>-7.9478900006506592E-3</v>
      </c>
      <c r="I45" s="2">
        <f>G45</f>
        <v>-7.9478900006506592E-3</v>
      </c>
      <c r="M45" s="4"/>
      <c r="O45" s="2">
        <f t="shared" ca="1" si="2"/>
        <v>1.1106360028674546E-2</v>
      </c>
      <c r="Q45" s="13">
        <f t="shared" si="3"/>
        <v>19892.358999999997</v>
      </c>
    </row>
    <row r="46" spans="1:34" x14ac:dyDescent="0.2">
      <c r="A46" s="72" t="s">
        <v>231</v>
      </c>
      <c r="B46" s="48" t="s">
        <v>101</v>
      </c>
      <c r="C46" s="49">
        <v>35052.303999999996</v>
      </c>
      <c r="D46" s="49" t="s">
        <v>113</v>
      </c>
      <c r="E46" s="23">
        <f t="shared" si="0"/>
        <v>-1586.9991360511856</v>
      </c>
      <c r="F46" s="2">
        <f t="shared" ref="F46:F67" si="6">ROUND(2*E46,0)/2</f>
        <v>-1587</v>
      </c>
      <c r="G46" s="2">
        <f t="shared" si="4"/>
        <v>2.9093299963278696E-3</v>
      </c>
      <c r="I46" s="2">
        <f>G46</f>
        <v>2.9093299963278696E-3</v>
      </c>
      <c r="M46" s="4"/>
      <c r="O46" s="2">
        <f t="shared" ref="O46:O77" ca="1" si="7">+C$11+C$12*F46</f>
        <v>1.0897220198293813E-2</v>
      </c>
      <c r="Q46" s="13">
        <f t="shared" si="3"/>
        <v>20033.803999999996</v>
      </c>
    </row>
    <row r="47" spans="1:34" x14ac:dyDescent="0.2">
      <c r="A47" s="24" t="s">
        <v>114</v>
      </c>
      <c r="B47" s="47" t="s">
        <v>115</v>
      </c>
      <c r="C47" s="24">
        <v>35333.485000000001</v>
      </c>
      <c r="D47" s="45" t="s">
        <v>113</v>
      </c>
      <c r="E47" s="2">
        <f t="shared" si="0"/>
        <v>-1503.5001889944629</v>
      </c>
      <c r="F47" s="2">
        <f t="shared" si="6"/>
        <v>-1503.5</v>
      </c>
      <c r="G47" s="2">
        <f t="shared" si="4"/>
        <v>-6.3643499743193388E-4</v>
      </c>
      <c r="J47" s="2">
        <f>G47</f>
        <v>-6.3643499743193388E-4</v>
      </c>
      <c r="M47" s="4"/>
      <c r="O47" s="2">
        <f t="shared" ca="1" si="7"/>
        <v>1.0481430297417832E-2</v>
      </c>
      <c r="Q47" s="13">
        <f t="shared" si="3"/>
        <v>20314.985000000001</v>
      </c>
    </row>
    <row r="48" spans="1:34" x14ac:dyDescent="0.2">
      <c r="A48" s="24" t="s">
        <v>114</v>
      </c>
      <c r="B48" s="47" t="s">
        <v>115</v>
      </c>
      <c r="C48" s="24">
        <v>35355.364000000001</v>
      </c>
      <c r="D48" s="45" t="s">
        <v>113</v>
      </c>
      <c r="E48" s="2">
        <f t="shared" si="0"/>
        <v>-1497.0030449390179</v>
      </c>
      <c r="F48" s="2">
        <f t="shared" si="6"/>
        <v>-1497</v>
      </c>
      <c r="G48" s="2">
        <f t="shared" si="4"/>
        <v>-1.0253769993141759E-2</v>
      </c>
      <c r="J48" s="2">
        <f>G48</f>
        <v>-1.0253769993141759E-2</v>
      </c>
      <c r="M48" s="4"/>
      <c r="O48" s="2">
        <f t="shared" ca="1" si="7"/>
        <v>1.0449063418906527E-2</v>
      </c>
      <c r="Q48" s="13">
        <f t="shared" si="3"/>
        <v>20336.864000000001</v>
      </c>
      <c r="AD48" s="2">
        <v>8</v>
      </c>
      <c r="AF48" s="2" t="s">
        <v>58</v>
      </c>
      <c r="AH48" s="2" t="s">
        <v>60</v>
      </c>
    </row>
    <row r="49" spans="1:34" x14ac:dyDescent="0.2">
      <c r="A49" s="72" t="s">
        <v>243</v>
      </c>
      <c r="B49" s="48" t="s">
        <v>101</v>
      </c>
      <c r="C49" s="49">
        <v>35934.612000000001</v>
      </c>
      <c r="D49" s="49" t="s">
        <v>113</v>
      </c>
      <c r="E49" s="23">
        <f t="shared" si="0"/>
        <v>-1324.9907180580703</v>
      </c>
      <c r="F49" s="2">
        <f t="shared" si="6"/>
        <v>-1325</v>
      </c>
      <c r="G49" s="2">
        <f t="shared" si="4"/>
        <v>3.1256750000466127E-2</v>
      </c>
      <c r="I49" s="2">
        <f>G49</f>
        <v>3.1256750000466127E-2</v>
      </c>
      <c r="M49" s="4"/>
      <c r="O49" s="2">
        <f t="shared" ca="1" si="7"/>
        <v>9.5925860182997143E-3</v>
      </c>
      <c r="Q49" s="13">
        <f t="shared" si="3"/>
        <v>20916.112000000001</v>
      </c>
    </row>
    <row r="50" spans="1:34" x14ac:dyDescent="0.2">
      <c r="A50" s="24" t="s">
        <v>114</v>
      </c>
      <c r="B50" s="47" t="s">
        <v>115</v>
      </c>
      <c r="C50" s="24">
        <v>36025.506999999998</v>
      </c>
      <c r="D50" s="45" t="s">
        <v>113</v>
      </c>
      <c r="E50" s="2">
        <f t="shared" si="0"/>
        <v>-1297.9987207583933</v>
      </c>
      <c r="F50" s="2">
        <f t="shared" si="6"/>
        <v>-1298</v>
      </c>
      <c r="G50" s="2">
        <f t="shared" si="4"/>
        <v>4.3078200033050962E-3</v>
      </c>
      <c r="J50" s="2">
        <f>G50</f>
        <v>4.3078200033050962E-3</v>
      </c>
      <c r="M50" s="4"/>
      <c r="O50" s="2">
        <f t="shared" ca="1" si="7"/>
        <v>9.458138984483529E-3</v>
      </c>
      <c r="Q50" s="13">
        <f t="shared" si="3"/>
        <v>21007.006999999998</v>
      </c>
    </row>
    <row r="51" spans="1:34" x14ac:dyDescent="0.2">
      <c r="A51" s="72" t="s">
        <v>250</v>
      </c>
      <c r="B51" s="48" t="s">
        <v>95</v>
      </c>
      <c r="C51" s="49">
        <v>36057.464999999997</v>
      </c>
      <c r="D51" s="49" t="s">
        <v>113</v>
      </c>
      <c r="E51" s="23">
        <f t="shared" si="0"/>
        <v>-1288.5085370331822</v>
      </c>
      <c r="F51" s="2">
        <f t="shared" si="6"/>
        <v>-1288.5</v>
      </c>
      <c r="G51" s="2">
        <f t="shared" si="4"/>
        <v>-2.8748285003530327E-2</v>
      </c>
      <c r="I51" s="2">
        <f>G51</f>
        <v>-2.8748285003530327E-2</v>
      </c>
      <c r="M51" s="4"/>
      <c r="O51" s="2">
        <f t="shared" ca="1" si="7"/>
        <v>9.4108335466593154E-3</v>
      </c>
      <c r="Q51" s="13">
        <f t="shared" si="3"/>
        <v>21038.964999999997</v>
      </c>
      <c r="AC51" s="2" t="s">
        <v>56</v>
      </c>
      <c r="AH51" s="2" t="s">
        <v>55</v>
      </c>
    </row>
    <row r="52" spans="1:34" x14ac:dyDescent="0.2">
      <c r="A52" s="72" t="s">
        <v>255</v>
      </c>
      <c r="B52" s="48" t="s">
        <v>101</v>
      </c>
      <c r="C52" s="49">
        <v>36079.358</v>
      </c>
      <c r="D52" s="49" t="s">
        <v>113</v>
      </c>
      <c r="E52" s="23">
        <f t="shared" si="0"/>
        <v>-1282.0072355657535</v>
      </c>
      <c r="F52" s="2">
        <f t="shared" si="6"/>
        <v>-1282</v>
      </c>
      <c r="G52" s="2">
        <f t="shared" si="4"/>
        <v>-2.4365619996387977E-2</v>
      </c>
      <c r="I52" s="2">
        <f>G52</f>
        <v>-2.4365619996387977E-2</v>
      </c>
      <c r="M52" s="4"/>
      <c r="O52" s="2">
        <f t="shared" ca="1" si="7"/>
        <v>9.3784666681480111E-3</v>
      </c>
      <c r="Q52" s="13">
        <f t="shared" si="3"/>
        <v>21060.858</v>
      </c>
    </row>
    <row r="53" spans="1:34" x14ac:dyDescent="0.2">
      <c r="A53" s="72" t="s">
        <v>260</v>
      </c>
      <c r="B53" s="48" t="s">
        <v>101</v>
      </c>
      <c r="C53" s="49">
        <v>36079.362000000001</v>
      </c>
      <c r="D53" s="49" t="s">
        <v>113</v>
      </c>
      <c r="E53" s="23">
        <f t="shared" ref="E53:E84" si="8">(C53-C$7)/C$8</f>
        <v>-1282.0060477337581</v>
      </c>
      <c r="F53" s="2">
        <f t="shared" si="6"/>
        <v>-1282</v>
      </c>
      <c r="G53" s="2">
        <f t="shared" si="4"/>
        <v>-2.036561999557307E-2</v>
      </c>
      <c r="I53" s="2">
        <f>G53</f>
        <v>-2.036561999557307E-2</v>
      </c>
      <c r="M53" s="4"/>
      <c r="O53" s="2">
        <f t="shared" ca="1" si="7"/>
        <v>9.3784666681480111E-3</v>
      </c>
      <c r="Q53" s="13">
        <f t="shared" ref="Q53:Q84" si="9">C53-15018.5</f>
        <v>21060.862000000001</v>
      </c>
    </row>
    <row r="54" spans="1:34" x14ac:dyDescent="0.2">
      <c r="A54" s="24" t="s">
        <v>114</v>
      </c>
      <c r="B54" s="47" t="s">
        <v>115</v>
      </c>
      <c r="C54" s="24">
        <v>36106.330999999998</v>
      </c>
      <c r="D54" s="45" t="s">
        <v>113</v>
      </c>
      <c r="E54" s="2">
        <f t="shared" si="8"/>
        <v>-1273.997387464492</v>
      </c>
      <c r="F54" s="2">
        <f t="shared" si="6"/>
        <v>-1274</v>
      </c>
      <c r="G54" s="2">
        <f t="shared" si="4"/>
        <v>8.7976600043475628E-3</v>
      </c>
      <c r="J54" s="2">
        <f>G54</f>
        <v>8.7976600043475628E-3</v>
      </c>
      <c r="M54" s="4"/>
      <c r="O54" s="2">
        <f t="shared" ca="1" si="7"/>
        <v>9.338630509980253E-3</v>
      </c>
      <c r="Q54" s="13">
        <f t="shared" si="9"/>
        <v>21087.830999999998</v>
      </c>
      <c r="AC54" s="2" t="s">
        <v>56</v>
      </c>
      <c r="AD54" s="2">
        <v>12</v>
      </c>
      <c r="AF54" s="2" t="s">
        <v>67</v>
      </c>
      <c r="AH54" s="2" t="s">
        <v>60</v>
      </c>
    </row>
    <row r="55" spans="1:34" x14ac:dyDescent="0.2">
      <c r="A55" s="24" t="s">
        <v>114</v>
      </c>
      <c r="B55" s="47" t="s">
        <v>115</v>
      </c>
      <c r="C55" s="24">
        <v>36451.502</v>
      </c>
      <c r="D55" s="45" t="s">
        <v>113</v>
      </c>
      <c r="E55" s="2">
        <f t="shared" si="8"/>
        <v>-1171.4960980654366</v>
      </c>
      <c r="F55" s="2">
        <f t="shared" si="6"/>
        <v>-1171.5</v>
      </c>
      <c r="G55" s="2">
        <f t="shared" si="4"/>
        <v>1.3139685004716739E-2</v>
      </c>
      <c r="J55" s="2">
        <f>G55</f>
        <v>1.3139685004716739E-2</v>
      </c>
      <c r="M55" s="4"/>
      <c r="O55" s="2">
        <f t="shared" ca="1" si="7"/>
        <v>8.8282297334558446E-3</v>
      </c>
      <c r="Q55" s="13">
        <f t="shared" si="9"/>
        <v>21433.002</v>
      </c>
    </row>
    <row r="56" spans="1:34" x14ac:dyDescent="0.2">
      <c r="A56" s="24" t="s">
        <v>114</v>
      </c>
      <c r="B56" s="47" t="s">
        <v>115</v>
      </c>
      <c r="C56" s="24">
        <v>36712.464999999997</v>
      </c>
      <c r="D56" s="45" t="s">
        <v>16</v>
      </c>
      <c r="E56" s="2">
        <f t="shared" si="8"/>
        <v>-1094.0010478281772</v>
      </c>
      <c r="F56" s="2">
        <f t="shared" si="6"/>
        <v>-1094</v>
      </c>
      <c r="G56" s="2">
        <f t="shared" ref="G56:G80" si="10">C56-(C$7+F56*C$8)</f>
        <v>-3.5285400008433498E-3</v>
      </c>
      <c r="J56" s="2">
        <f>G56</f>
        <v>-3.5285400008433498E-3</v>
      </c>
      <c r="M56" s="4"/>
      <c r="O56" s="2">
        <f t="shared" ca="1" si="7"/>
        <v>8.442316951205682E-3</v>
      </c>
      <c r="Q56" s="13">
        <f t="shared" si="9"/>
        <v>21693.964999999997</v>
      </c>
    </row>
    <row r="57" spans="1:34" x14ac:dyDescent="0.2">
      <c r="A57" s="72" t="s">
        <v>268</v>
      </c>
      <c r="B57" s="48" t="s">
        <v>101</v>
      </c>
      <c r="C57" s="49">
        <v>36712.470999999998</v>
      </c>
      <c r="D57" s="49" t="s">
        <v>113</v>
      </c>
      <c r="E57" s="23">
        <f t="shared" si="8"/>
        <v>-1093.999266080184</v>
      </c>
      <c r="F57" s="2">
        <f t="shared" si="6"/>
        <v>-1094</v>
      </c>
      <c r="G57" s="2">
        <f t="shared" si="10"/>
        <v>2.471460000379011E-3</v>
      </c>
      <c r="I57" s="2">
        <f>G57</f>
        <v>2.471460000379011E-3</v>
      </c>
      <c r="N57" s="4"/>
      <c r="O57" s="2">
        <f t="shared" ca="1" si="7"/>
        <v>8.442316951205682E-3</v>
      </c>
      <c r="Q57" s="13">
        <f t="shared" si="9"/>
        <v>21693.970999999998</v>
      </c>
    </row>
    <row r="58" spans="1:34" x14ac:dyDescent="0.2">
      <c r="A58" s="72" t="s">
        <v>243</v>
      </c>
      <c r="B58" s="48" t="s">
        <v>101</v>
      </c>
      <c r="C58" s="49">
        <v>37079.523999999998</v>
      </c>
      <c r="D58" s="49" t="s">
        <v>113</v>
      </c>
      <c r="E58" s="23">
        <f t="shared" si="8"/>
        <v>-984.99994175168831</v>
      </c>
      <c r="F58" s="2">
        <f t="shared" si="6"/>
        <v>-985</v>
      </c>
      <c r="G58" s="2">
        <f t="shared" si="10"/>
        <v>1.9615000201156363E-4</v>
      </c>
      <c r="I58" s="2">
        <f>G58</f>
        <v>1.9615000201156363E-4</v>
      </c>
      <c r="N58" s="4"/>
      <c r="O58" s="2">
        <f t="shared" ca="1" si="7"/>
        <v>7.8995492961699675E-3</v>
      </c>
      <c r="Q58" s="13">
        <f t="shared" si="9"/>
        <v>22061.023999999998</v>
      </c>
    </row>
    <row r="59" spans="1:34" x14ac:dyDescent="0.2">
      <c r="A59" s="72" t="s">
        <v>283</v>
      </c>
      <c r="B59" s="48" t="s">
        <v>101</v>
      </c>
      <c r="C59" s="49">
        <v>37911.239000000001</v>
      </c>
      <c r="D59" s="49" t="s">
        <v>113</v>
      </c>
      <c r="E59" s="23">
        <f t="shared" si="8"/>
        <v>-738.01551979116687</v>
      </c>
      <c r="F59" s="2">
        <f t="shared" si="6"/>
        <v>-738</v>
      </c>
      <c r="G59" s="2">
        <f t="shared" si="10"/>
        <v>-5.2262579993112013E-2</v>
      </c>
      <c r="H59" s="2">
        <f>G59</f>
        <v>-5.2262579993112013E-2</v>
      </c>
      <c r="N59" s="4"/>
      <c r="O59" s="2">
        <f t="shared" ca="1" si="7"/>
        <v>6.6696079127404164E-3</v>
      </c>
      <c r="Q59" s="13">
        <f t="shared" si="9"/>
        <v>22892.739000000001</v>
      </c>
    </row>
    <row r="60" spans="1:34" x14ac:dyDescent="0.2">
      <c r="A60" s="72" t="s">
        <v>283</v>
      </c>
      <c r="B60" s="48" t="s">
        <v>101</v>
      </c>
      <c r="C60" s="49">
        <v>37911.247000000003</v>
      </c>
      <c r="D60" s="49" t="s">
        <v>113</v>
      </c>
      <c r="E60" s="23">
        <f t="shared" si="8"/>
        <v>-738.01314412717613</v>
      </c>
      <c r="F60" s="2">
        <f t="shared" si="6"/>
        <v>-738</v>
      </c>
      <c r="G60" s="2">
        <f t="shared" si="10"/>
        <v>-4.4262579991482198E-2</v>
      </c>
      <c r="H60" s="2">
        <f>G60</f>
        <v>-4.4262579991482198E-2</v>
      </c>
      <c r="N60" s="4"/>
      <c r="O60" s="2">
        <f t="shared" ca="1" si="7"/>
        <v>6.6696079127404164E-3</v>
      </c>
      <c r="Q60" s="13">
        <f t="shared" si="9"/>
        <v>22892.747000000003</v>
      </c>
    </row>
    <row r="61" spans="1:34" x14ac:dyDescent="0.2">
      <c r="A61" s="72" t="s">
        <v>283</v>
      </c>
      <c r="B61" s="48" t="s">
        <v>101</v>
      </c>
      <c r="C61" s="49">
        <v>37911.248</v>
      </c>
      <c r="D61" s="49" t="s">
        <v>113</v>
      </c>
      <c r="E61" s="23">
        <f t="shared" si="8"/>
        <v>-738.01284716917837</v>
      </c>
      <c r="F61" s="2">
        <f t="shared" si="6"/>
        <v>-738</v>
      </c>
      <c r="G61" s="2">
        <f t="shared" si="10"/>
        <v>-4.326257999491645E-2</v>
      </c>
      <c r="H61" s="2">
        <f>G61</f>
        <v>-4.326257999491645E-2</v>
      </c>
      <c r="N61" s="4"/>
      <c r="O61" s="2">
        <f t="shared" ca="1" si="7"/>
        <v>6.6696079127404164E-3</v>
      </c>
      <c r="Q61" s="13">
        <f t="shared" si="9"/>
        <v>22892.748</v>
      </c>
    </row>
    <row r="62" spans="1:34" x14ac:dyDescent="0.2">
      <c r="A62" s="72" t="s">
        <v>283</v>
      </c>
      <c r="B62" s="48" t="s">
        <v>101</v>
      </c>
      <c r="C62" s="49">
        <v>37911.249000000003</v>
      </c>
      <c r="D62" s="49" t="s">
        <v>113</v>
      </c>
      <c r="E62" s="23">
        <f t="shared" si="8"/>
        <v>-738.01255021117834</v>
      </c>
      <c r="F62" s="2">
        <f t="shared" si="6"/>
        <v>-738</v>
      </c>
      <c r="G62" s="2">
        <f t="shared" si="10"/>
        <v>-4.2262579991074745E-2</v>
      </c>
      <c r="H62" s="2">
        <f>G62</f>
        <v>-4.2262579991074745E-2</v>
      </c>
      <c r="N62" s="4"/>
      <c r="O62" s="2">
        <f t="shared" ca="1" si="7"/>
        <v>6.6696079127404164E-3</v>
      </c>
      <c r="Q62" s="13">
        <f t="shared" si="9"/>
        <v>22892.749000000003</v>
      </c>
      <c r="AC62" s="2" t="s">
        <v>56</v>
      </c>
      <c r="AD62" s="2">
        <v>10</v>
      </c>
      <c r="AF62" s="2" t="s">
        <v>58</v>
      </c>
      <c r="AH62" s="2" t="s">
        <v>60</v>
      </c>
    </row>
    <row r="63" spans="1:34" x14ac:dyDescent="0.2">
      <c r="A63" s="72" t="s">
        <v>299</v>
      </c>
      <c r="B63" s="48" t="s">
        <v>101</v>
      </c>
      <c r="C63" s="49">
        <v>37921.373</v>
      </c>
      <c r="D63" s="49" t="s">
        <v>113</v>
      </c>
      <c r="E63" s="23">
        <f t="shared" si="8"/>
        <v>-735.00614743146741</v>
      </c>
      <c r="F63" s="2">
        <f t="shared" si="6"/>
        <v>-735</v>
      </c>
      <c r="G63" s="2">
        <f t="shared" si="10"/>
        <v>-2.0701349996670615E-2</v>
      </c>
      <c r="I63" s="2">
        <f>G63</f>
        <v>-2.0701349996670615E-2</v>
      </c>
      <c r="N63" s="4"/>
      <c r="O63" s="2">
        <f t="shared" ca="1" si="7"/>
        <v>6.6546693534275071E-3</v>
      </c>
      <c r="Q63" s="13">
        <f t="shared" si="9"/>
        <v>22902.873</v>
      </c>
      <c r="AC63" s="2" t="s">
        <v>56</v>
      </c>
      <c r="AD63" s="2">
        <v>13</v>
      </c>
      <c r="AF63" s="2" t="s">
        <v>67</v>
      </c>
      <c r="AH63" s="2" t="s">
        <v>60</v>
      </c>
    </row>
    <row r="64" spans="1:34" x14ac:dyDescent="0.2">
      <c r="A64" s="24" t="s">
        <v>114</v>
      </c>
      <c r="B64" s="47" t="s">
        <v>115</v>
      </c>
      <c r="C64" s="24">
        <v>37921.377</v>
      </c>
      <c r="D64" s="45" t="s">
        <v>16</v>
      </c>
      <c r="E64" s="2">
        <f t="shared" si="8"/>
        <v>-735.00495959947193</v>
      </c>
      <c r="F64" s="2">
        <f t="shared" si="6"/>
        <v>-735</v>
      </c>
      <c r="G64" s="2">
        <f t="shared" si="10"/>
        <v>-1.6701349995855708E-2</v>
      </c>
      <c r="J64" s="2">
        <f>G64</f>
        <v>-1.6701349995855708E-2</v>
      </c>
      <c r="N64" s="4"/>
      <c r="O64" s="2">
        <f t="shared" ca="1" si="7"/>
        <v>6.6546693534275071E-3</v>
      </c>
      <c r="Q64" s="13">
        <f t="shared" si="9"/>
        <v>22902.877</v>
      </c>
      <c r="AC64" s="2" t="s">
        <v>56</v>
      </c>
      <c r="AD64" s="2">
        <v>10</v>
      </c>
      <c r="AF64" s="2" t="s">
        <v>67</v>
      </c>
      <c r="AH64" s="2" t="s">
        <v>60</v>
      </c>
    </row>
    <row r="65" spans="1:34" x14ac:dyDescent="0.2">
      <c r="A65" s="24" t="s">
        <v>114</v>
      </c>
      <c r="B65" s="47" t="s">
        <v>115</v>
      </c>
      <c r="C65" s="24">
        <v>37948.322</v>
      </c>
      <c r="D65" s="45" t="s">
        <v>16</v>
      </c>
      <c r="E65" s="2">
        <f t="shared" si="8"/>
        <v>-727.0034263221761</v>
      </c>
      <c r="F65" s="2">
        <f t="shared" si="6"/>
        <v>-727</v>
      </c>
      <c r="G65" s="2">
        <f t="shared" si="10"/>
        <v>-1.1538069993548561E-2</v>
      </c>
      <c r="J65" s="2">
        <f>G65</f>
        <v>-1.1538069993548561E-2</v>
      </c>
      <c r="N65" s="4"/>
      <c r="O65" s="2">
        <f t="shared" ca="1" si="7"/>
        <v>6.6148331952597481E-3</v>
      </c>
      <c r="Q65" s="13">
        <f t="shared" si="9"/>
        <v>22929.822</v>
      </c>
    </row>
    <row r="66" spans="1:34" x14ac:dyDescent="0.2">
      <c r="A66" s="72" t="s">
        <v>308</v>
      </c>
      <c r="B66" s="48" t="s">
        <v>101</v>
      </c>
      <c r="C66" s="49">
        <v>39029.292000000001</v>
      </c>
      <c r="D66" s="49" t="s">
        <v>113</v>
      </c>
      <c r="E66" s="23">
        <f t="shared" si="8"/>
        <v>-406.00073837418432</v>
      </c>
      <c r="F66" s="2">
        <f t="shared" si="6"/>
        <v>-406</v>
      </c>
      <c r="G66" s="2">
        <f t="shared" si="10"/>
        <v>-2.4864599981810898E-3</v>
      </c>
      <c r="I66" s="2">
        <f>G66</f>
        <v>-2.4864599981810898E-3</v>
      </c>
      <c r="N66" s="4"/>
      <c r="O66" s="2">
        <f t="shared" ca="1" si="7"/>
        <v>5.0164073487784285E-3</v>
      </c>
      <c r="Q66" s="13">
        <f t="shared" si="9"/>
        <v>24010.792000000001</v>
      </c>
    </row>
    <row r="67" spans="1:34" x14ac:dyDescent="0.2">
      <c r="A67" s="22" t="s">
        <v>96</v>
      </c>
      <c r="B67" s="47"/>
      <c r="C67" s="24">
        <v>40098.470999999998</v>
      </c>
      <c r="D67" s="40"/>
      <c r="E67" s="2">
        <f t="shared" si="8"/>
        <v>-88.499482189882855</v>
      </c>
      <c r="F67" s="2">
        <f t="shared" si="6"/>
        <v>-88.5</v>
      </c>
      <c r="G67" s="2">
        <f t="shared" si="10"/>
        <v>1.7437150017940439E-3</v>
      </c>
      <c r="J67" s="2">
        <f>G67</f>
        <v>1.7437150017940439E-3</v>
      </c>
      <c r="N67" s="4"/>
      <c r="O67" s="2">
        <f t="shared" ca="1" si="7"/>
        <v>3.4354098214955035E-3</v>
      </c>
      <c r="Q67" s="13">
        <f t="shared" si="9"/>
        <v>25079.970999999998</v>
      </c>
    </row>
    <row r="68" spans="1:34" x14ac:dyDescent="0.2">
      <c r="A68" s="23" t="s">
        <v>9</v>
      </c>
      <c r="B68" s="57"/>
      <c r="C68" s="49">
        <v>40396.491199999997</v>
      </c>
      <c r="D68" s="41"/>
      <c r="E68" s="2">
        <f t="shared" si="8"/>
        <v>0</v>
      </c>
      <c r="F68" s="2">
        <v>0</v>
      </c>
      <c r="G68" s="2">
        <f t="shared" si="10"/>
        <v>0</v>
      </c>
      <c r="J68" s="2">
        <f>G68</f>
        <v>0</v>
      </c>
      <c r="N68" s="4"/>
      <c r="O68" s="2">
        <f t="shared" ca="1" si="7"/>
        <v>2.9947223217646722E-3</v>
      </c>
      <c r="Q68" s="13">
        <f t="shared" si="9"/>
        <v>25377.991199999997</v>
      </c>
      <c r="AC68" s="2" t="s">
        <v>56</v>
      </c>
      <c r="AD68" s="2">
        <v>9</v>
      </c>
      <c r="AF68" s="2" t="s">
        <v>67</v>
      </c>
      <c r="AH68" s="2" t="s">
        <v>60</v>
      </c>
    </row>
    <row r="69" spans="1:34" x14ac:dyDescent="0.2">
      <c r="A69" s="23" t="s">
        <v>114</v>
      </c>
      <c r="B69" s="48"/>
      <c r="C69" s="49">
        <v>40396.491399999999</v>
      </c>
      <c r="D69" s="41"/>
      <c r="E69" s="2">
        <f t="shared" si="8"/>
        <v>5.9391600417549271E-5</v>
      </c>
      <c r="F69" s="2">
        <f t="shared" ref="F69:F100" si="11">ROUND(2*E69,0)/2</f>
        <v>0</v>
      </c>
      <c r="G69" s="2">
        <f t="shared" si="10"/>
        <v>2.0000000222353265E-4</v>
      </c>
      <c r="J69" s="2">
        <f>G69</f>
        <v>2.0000000222353265E-4</v>
      </c>
      <c r="N69" s="4"/>
      <c r="O69" s="2">
        <f t="shared" ca="1" si="7"/>
        <v>2.9947223217646722E-3</v>
      </c>
      <c r="Q69" s="13">
        <f t="shared" si="9"/>
        <v>25377.991399999999</v>
      </c>
      <c r="AC69" s="2" t="s">
        <v>56</v>
      </c>
      <c r="AD69" s="2">
        <v>9</v>
      </c>
      <c r="AF69" s="2" t="s">
        <v>67</v>
      </c>
      <c r="AH69" s="2" t="s">
        <v>60</v>
      </c>
    </row>
    <row r="70" spans="1:34" x14ac:dyDescent="0.2">
      <c r="A70" s="23" t="s">
        <v>59</v>
      </c>
      <c r="B70" s="48"/>
      <c r="C70" s="49">
        <v>40753.440000000002</v>
      </c>
      <c r="D70" s="41"/>
      <c r="E70" s="2">
        <f t="shared" si="8"/>
        <v>105.99880131716124</v>
      </c>
      <c r="F70" s="2">
        <f t="shared" si="11"/>
        <v>106</v>
      </c>
      <c r="G70" s="2">
        <f t="shared" si="10"/>
        <v>-4.0365399909205735E-3</v>
      </c>
      <c r="I70" s="2">
        <f>G70</f>
        <v>-4.0365399909205735E-3</v>
      </c>
      <c r="N70" s="4"/>
      <c r="O70" s="2">
        <f t="shared" ca="1" si="7"/>
        <v>2.4668932260418688E-3</v>
      </c>
      <c r="Q70" s="13">
        <f t="shared" si="9"/>
        <v>25734.940000000002</v>
      </c>
      <c r="AC70" s="2" t="s">
        <v>56</v>
      </c>
      <c r="AD70" s="2">
        <v>10</v>
      </c>
      <c r="AF70" s="2" t="s">
        <v>67</v>
      </c>
      <c r="AH70" s="2" t="s">
        <v>60</v>
      </c>
    </row>
    <row r="71" spans="1:34" x14ac:dyDescent="0.2">
      <c r="A71" s="23" t="s">
        <v>59</v>
      </c>
      <c r="B71" s="21"/>
      <c r="C71" s="41">
        <v>40763.557000000001</v>
      </c>
      <c r="D71" s="41"/>
      <c r="E71" s="2">
        <f t="shared" si="8"/>
        <v>109.00312539088142</v>
      </c>
      <c r="F71" s="2">
        <f t="shared" si="11"/>
        <v>109</v>
      </c>
      <c r="G71" s="2">
        <f t="shared" si="10"/>
        <v>1.0524690005695447E-2</v>
      </c>
      <c r="I71" s="2">
        <f>G71</f>
        <v>1.0524690005695447E-2</v>
      </c>
      <c r="N71" s="4"/>
      <c r="O71" s="2">
        <f t="shared" ca="1" si="7"/>
        <v>2.4519546667289595E-3</v>
      </c>
      <c r="Q71" s="13">
        <f t="shared" si="9"/>
        <v>25745.057000000001</v>
      </c>
    </row>
    <row r="72" spans="1:34" x14ac:dyDescent="0.2">
      <c r="A72" s="23" t="s">
        <v>57</v>
      </c>
      <c r="B72" s="21"/>
      <c r="C72" s="42">
        <v>40763.557000000001</v>
      </c>
      <c r="D72" s="41"/>
      <c r="E72" s="2">
        <f t="shared" si="8"/>
        <v>109.00312539088142</v>
      </c>
      <c r="F72" s="2">
        <f t="shared" si="11"/>
        <v>109</v>
      </c>
      <c r="G72" s="2">
        <f t="shared" si="10"/>
        <v>1.0524690005695447E-2</v>
      </c>
      <c r="I72" s="2">
        <f>G72</f>
        <v>1.0524690005695447E-2</v>
      </c>
      <c r="N72" s="4"/>
      <c r="O72" s="2">
        <f t="shared" ca="1" si="7"/>
        <v>2.4519546667289595E-3</v>
      </c>
      <c r="Q72" s="13">
        <f t="shared" si="9"/>
        <v>25745.057000000001</v>
      </c>
      <c r="AC72" s="2" t="s">
        <v>56</v>
      </c>
      <c r="AH72" s="2" t="s">
        <v>55</v>
      </c>
    </row>
    <row r="73" spans="1:34" x14ac:dyDescent="0.2">
      <c r="A73" s="23" t="s">
        <v>59</v>
      </c>
      <c r="B73" s="21"/>
      <c r="C73" s="41">
        <v>40790.483999999997</v>
      </c>
      <c r="D73" s="41"/>
      <c r="E73" s="2">
        <f t="shared" si="8"/>
        <v>116.99931342419806</v>
      </c>
      <c r="F73" s="2">
        <f t="shared" si="11"/>
        <v>117</v>
      </c>
      <c r="G73" s="2">
        <f t="shared" si="10"/>
        <v>-2.3120300029404461E-3</v>
      </c>
      <c r="I73" s="2">
        <f>G73</f>
        <v>-2.3120300029404461E-3</v>
      </c>
      <c r="N73" s="4"/>
      <c r="O73" s="2">
        <f t="shared" ca="1" si="7"/>
        <v>2.4121185085612005E-3</v>
      </c>
      <c r="Q73" s="13">
        <f t="shared" si="9"/>
        <v>25771.983999999997</v>
      </c>
    </row>
    <row r="74" spans="1:34" x14ac:dyDescent="0.2">
      <c r="A74" s="23" t="s">
        <v>59</v>
      </c>
      <c r="B74" s="21"/>
      <c r="C74" s="41">
        <v>40795.534</v>
      </c>
      <c r="D74" s="41"/>
      <c r="E74" s="2">
        <f t="shared" si="8"/>
        <v>118.49895131806959</v>
      </c>
      <c r="F74" s="2">
        <f t="shared" si="11"/>
        <v>118.5</v>
      </c>
      <c r="G74" s="2">
        <f t="shared" si="10"/>
        <v>-3.5314149936311878E-3</v>
      </c>
      <c r="I74" s="2">
        <f>G74</f>
        <v>-3.5314149936311878E-3</v>
      </c>
      <c r="N74" s="4"/>
      <c r="O74" s="2">
        <f t="shared" ca="1" si="7"/>
        <v>2.4046492289047459E-3</v>
      </c>
      <c r="Q74" s="13">
        <f t="shared" si="9"/>
        <v>25777.034</v>
      </c>
      <c r="AC74" s="2" t="s">
        <v>56</v>
      </c>
      <c r="AD74" s="2">
        <v>12</v>
      </c>
      <c r="AF74" s="2" t="s">
        <v>67</v>
      </c>
      <c r="AH74" s="2" t="s">
        <v>60</v>
      </c>
    </row>
    <row r="75" spans="1:34" x14ac:dyDescent="0.2">
      <c r="A75" s="23" t="s">
        <v>114</v>
      </c>
      <c r="B75" s="21"/>
      <c r="C75" s="41">
        <v>40822.476999999999</v>
      </c>
      <c r="D75" s="41"/>
      <c r="E75" s="2">
        <f t="shared" si="8"/>
        <v>126.49989067936778</v>
      </c>
      <c r="F75" s="2">
        <f t="shared" si="11"/>
        <v>126.5</v>
      </c>
      <c r="G75" s="2">
        <f t="shared" si="10"/>
        <v>-3.6813499900745228E-4</v>
      </c>
      <c r="J75" s="2">
        <f>G75</f>
        <v>-3.6813499900745228E-4</v>
      </c>
      <c r="N75" s="4"/>
      <c r="O75" s="2">
        <f t="shared" ca="1" si="7"/>
        <v>2.3648130707369869E-3</v>
      </c>
      <c r="Q75" s="13">
        <f t="shared" si="9"/>
        <v>25803.976999999999</v>
      </c>
    </row>
    <row r="76" spans="1:34" x14ac:dyDescent="0.2">
      <c r="A76" s="23" t="s">
        <v>114</v>
      </c>
      <c r="B76" s="21"/>
      <c r="C76" s="41">
        <v>40839.312899999997</v>
      </c>
      <c r="D76" s="41"/>
      <c r="E76" s="2">
        <f t="shared" si="8"/>
        <v>131.49944585113298</v>
      </c>
      <c r="F76" s="2">
        <f t="shared" si="11"/>
        <v>131.5</v>
      </c>
      <c r="G76" s="2">
        <f t="shared" si="10"/>
        <v>-1.8660849964362569E-3</v>
      </c>
      <c r="J76" s="2">
        <f>G76</f>
        <v>-1.8660849964362569E-3</v>
      </c>
      <c r="N76" s="4"/>
      <c r="O76" s="2">
        <f t="shared" ca="1" si="7"/>
        <v>2.3399154718821377E-3</v>
      </c>
      <c r="Q76" s="13">
        <f t="shared" si="9"/>
        <v>25820.812899999997</v>
      </c>
      <c r="AC76" s="2" t="s">
        <v>54</v>
      </c>
      <c r="AH76" s="2" t="s">
        <v>55</v>
      </c>
    </row>
    <row r="77" spans="1:34" x14ac:dyDescent="0.2">
      <c r="A77" s="23" t="s">
        <v>62</v>
      </c>
      <c r="B77" s="21"/>
      <c r="C77" s="41">
        <v>40844.372000000003</v>
      </c>
      <c r="D77" s="41"/>
      <c r="E77" s="2">
        <f t="shared" si="8"/>
        <v>133.00178606279431</v>
      </c>
      <c r="F77" s="2">
        <f t="shared" si="11"/>
        <v>133</v>
      </c>
      <c r="G77" s="2">
        <f t="shared" si="10"/>
        <v>6.0145300085423514E-3</v>
      </c>
      <c r="I77" s="2">
        <f>G77</f>
        <v>6.0145300085423514E-3</v>
      </c>
      <c r="N77" s="4"/>
      <c r="O77" s="2">
        <f t="shared" ca="1" si="7"/>
        <v>2.332446192225683E-3</v>
      </c>
      <c r="Q77" s="13">
        <f t="shared" si="9"/>
        <v>25825.872000000003</v>
      </c>
      <c r="AC77" s="2" t="s">
        <v>54</v>
      </c>
      <c r="AD77" s="2">
        <v>6</v>
      </c>
      <c r="AF77" s="2" t="s">
        <v>58</v>
      </c>
      <c r="AH77" s="2" t="s">
        <v>60</v>
      </c>
    </row>
    <row r="78" spans="1:34" x14ac:dyDescent="0.2">
      <c r="A78" s="24" t="s">
        <v>97</v>
      </c>
      <c r="B78" s="47"/>
      <c r="C78" s="24">
        <v>40866.2526</v>
      </c>
      <c r="D78" s="24"/>
      <c r="E78" s="23">
        <f t="shared" si="8"/>
        <v>139.49940525103617</v>
      </c>
      <c r="F78" s="2">
        <f t="shared" si="11"/>
        <v>139.5</v>
      </c>
      <c r="G78" s="2">
        <f t="shared" si="10"/>
        <v>-2.0028049984830432E-3</v>
      </c>
      <c r="J78" s="2">
        <f>G78</f>
        <v>-2.0028049984830432E-3</v>
      </c>
      <c r="N78" s="4"/>
      <c r="O78" s="2">
        <f t="shared" ref="O78:O109" ca="1" si="12">+C$11+C$12*F78</f>
        <v>2.3000793137143791E-3</v>
      </c>
      <c r="Q78" s="13">
        <f t="shared" si="9"/>
        <v>25847.7526</v>
      </c>
    </row>
    <row r="79" spans="1:34" x14ac:dyDescent="0.2">
      <c r="A79" s="24" t="s">
        <v>114</v>
      </c>
      <c r="B79" s="47" t="s">
        <v>115</v>
      </c>
      <c r="C79" s="24">
        <v>40866.252899999999</v>
      </c>
      <c r="D79" s="24" t="s">
        <v>116</v>
      </c>
      <c r="E79" s="23">
        <f t="shared" si="8"/>
        <v>139.49949433843571</v>
      </c>
      <c r="F79" s="2">
        <f t="shared" si="11"/>
        <v>139.5</v>
      </c>
      <c r="G79" s="2">
        <f t="shared" si="10"/>
        <v>-1.702804998785723E-3</v>
      </c>
      <c r="J79" s="2">
        <f>G79</f>
        <v>-1.702804998785723E-3</v>
      </c>
      <c r="O79" s="2">
        <f t="shared" ca="1" si="12"/>
        <v>2.3000793137143791E-3</v>
      </c>
      <c r="Q79" s="13">
        <f t="shared" si="9"/>
        <v>25847.752899999999</v>
      </c>
    </row>
    <row r="80" spans="1:34" x14ac:dyDescent="0.2">
      <c r="A80" s="23" t="s">
        <v>63</v>
      </c>
      <c r="B80" s="48"/>
      <c r="C80" s="49">
        <v>40876.351999999999</v>
      </c>
      <c r="D80" s="49"/>
      <c r="E80" s="23">
        <f t="shared" si="8"/>
        <v>142.49850286397793</v>
      </c>
      <c r="F80" s="2">
        <f t="shared" si="11"/>
        <v>142.5</v>
      </c>
      <c r="G80" s="2">
        <f t="shared" si="10"/>
        <v>-5.0415750010870397E-3</v>
      </c>
      <c r="I80" s="2">
        <f>G80</f>
        <v>-5.0415750010870397E-3</v>
      </c>
      <c r="O80" s="2">
        <f t="shared" ca="1" si="12"/>
        <v>2.2851407544014694E-3</v>
      </c>
      <c r="Q80" s="13">
        <f t="shared" si="9"/>
        <v>25857.851999999999</v>
      </c>
      <c r="AC80" s="2" t="s">
        <v>56</v>
      </c>
      <c r="AH80" s="2" t="s">
        <v>55</v>
      </c>
    </row>
    <row r="81" spans="1:34" x14ac:dyDescent="0.2">
      <c r="A81" s="24" t="s">
        <v>98</v>
      </c>
      <c r="B81" s="47" t="s">
        <v>107</v>
      </c>
      <c r="C81" s="24">
        <v>41000.536</v>
      </c>
      <c r="D81" s="24" t="s">
        <v>117</v>
      </c>
      <c r="E81" s="23">
        <f t="shared" si="8"/>
        <v>179.37593498525209</v>
      </c>
      <c r="F81" s="2">
        <f t="shared" si="11"/>
        <v>179.5</v>
      </c>
      <c r="J81" s="2">
        <f>G81</f>
        <v>0</v>
      </c>
      <c r="O81" s="2">
        <f t="shared" ca="1" si="12"/>
        <v>2.1008985228755852E-3</v>
      </c>
      <c r="Q81" s="13">
        <f t="shared" si="9"/>
        <v>25982.036</v>
      </c>
      <c r="R81" s="54">
        <f>C81-(C$7+F81*C$8)</f>
        <v>-0.41778640499978792</v>
      </c>
    </row>
    <row r="82" spans="1:34" x14ac:dyDescent="0.2">
      <c r="A82" s="24" t="s">
        <v>98</v>
      </c>
      <c r="B82" s="47" t="s">
        <v>107</v>
      </c>
      <c r="C82" s="24">
        <v>41000.548000000003</v>
      </c>
      <c r="D82" s="24" t="s">
        <v>117</v>
      </c>
      <c r="E82" s="23">
        <f t="shared" si="8"/>
        <v>179.37949848123824</v>
      </c>
      <c r="F82" s="2">
        <f t="shared" si="11"/>
        <v>179.5</v>
      </c>
      <c r="J82" s="2">
        <f>G82</f>
        <v>0</v>
      </c>
      <c r="O82" s="2">
        <f t="shared" ca="1" si="12"/>
        <v>2.1008985228755852E-3</v>
      </c>
      <c r="Q82" s="13">
        <f t="shared" si="9"/>
        <v>25982.048000000003</v>
      </c>
      <c r="R82" s="54">
        <f>C82-(C$7+F82*C$8)</f>
        <v>-0.4057864049973432</v>
      </c>
    </row>
    <row r="83" spans="1:34" x14ac:dyDescent="0.2">
      <c r="A83" s="24" t="s">
        <v>98</v>
      </c>
      <c r="B83" s="47"/>
      <c r="C83" s="24">
        <v>41125.548999999999</v>
      </c>
      <c r="D83" s="24"/>
      <c r="E83" s="23">
        <f t="shared" si="8"/>
        <v>216.49954528751942</v>
      </c>
      <c r="F83" s="2">
        <f t="shared" si="11"/>
        <v>216.5</v>
      </c>
      <c r="G83" s="2">
        <f>C83-(C$7+F83*C$8)</f>
        <v>-1.5312350005842745E-3</v>
      </c>
      <c r="J83" s="2">
        <f>G83</f>
        <v>-1.5312350005842745E-3</v>
      </c>
      <c r="O83" s="2">
        <f t="shared" ca="1" si="12"/>
        <v>1.9166562913497012E-3</v>
      </c>
      <c r="Q83" s="13">
        <f t="shared" si="9"/>
        <v>26107.048999999999</v>
      </c>
      <c r="AC83" s="2" t="s">
        <v>56</v>
      </c>
      <c r="AH83" s="2" t="s">
        <v>55</v>
      </c>
    </row>
    <row r="84" spans="1:34" x14ac:dyDescent="0.2">
      <c r="A84" s="23" t="s">
        <v>65</v>
      </c>
      <c r="B84" s="48"/>
      <c r="C84" s="49">
        <v>41147.430999999997</v>
      </c>
      <c r="D84" s="49"/>
      <c r="E84" s="23">
        <f t="shared" si="8"/>
        <v>222.99758021695988</v>
      </c>
      <c r="F84" s="2">
        <f t="shared" si="11"/>
        <v>223</v>
      </c>
      <c r="G84" s="2">
        <f>C84-(C$7+F84*C$8)</f>
        <v>-8.1485699993208982E-3</v>
      </c>
      <c r="I84" s="2">
        <f>G84</f>
        <v>-8.1485699993208982E-3</v>
      </c>
      <c r="O84" s="2">
        <f t="shared" ca="1" si="12"/>
        <v>1.8842894128383971E-3</v>
      </c>
      <c r="Q84" s="13">
        <f t="shared" si="9"/>
        <v>26128.930999999997</v>
      </c>
      <c r="AC84" s="2" t="s">
        <v>56</v>
      </c>
      <c r="AH84" s="2" t="s">
        <v>55</v>
      </c>
    </row>
    <row r="85" spans="1:34" x14ac:dyDescent="0.2">
      <c r="A85" s="24" t="s">
        <v>98</v>
      </c>
      <c r="B85" s="47"/>
      <c r="C85" s="24">
        <v>41157.536</v>
      </c>
      <c r="D85" s="24"/>
      <c r="E85" s="23">
        <f t="shared" ref="E85:E116" si="13">(C85-C$7)/C$8</f>
        <v>225.99834079469605</v>
      </c>
      <c r="F85" s="2">
        <f t="shared" si="11"/>
        <v>226</v>
      </c>
      <c r="G85" s="2">
        <f>C85-(C$7+F85*C$8)</f>
        <v>-5.5873399978736416E-3</v>
      </c>
      <c r="J85" s="2">
        <f>G85</f>
        <v>-5.5873399978736416E-3</v>
      </c>
      <c r="O85" s="2">
        <f t="shared" ca="1" si="12"/>
        <v>1.8693508535254876E-3</v>
      </c>
      <c r="Q85" s="13">
        <f t="shared" ref="Q85:Q116" si="14">C85-15018.5</f>
        <v>26139.036</v>
      </c>
      <c r="AC85" s="2" t="s">
        <v>56</v>
      </c>
      <c r="AH85" s="2" t="s">
        <v>55</v>
      </c>
    </row>
    <row r="86" spans="1:34" x14ac:dyDescent="0.2">
      <c r="A86" s="24" t="s">
        <v>98</v>
      </c>
      <c r="B86" s="47"/>
      <c r="C86" s="24">
        <v>41238.358999999997</v>
      </c>
      <c r="D86" s="24"/>
      <c r="E86" s="23">
        <f t="shared" si="13"/>
        <v>249.99937713059757</v>
      </c>
      <c r="F86" s="2">
        <f t="shared" si="11"/>
        <v>250</v>
      </c>
      <c r="G86" s="2">
        <f>C86-(C$7+F86*C$8)</f>
        <v>-2.0975000006728806E-3</v>
      </c>
      <c r="J86" s="2">
        <f>G86</f>
        <v>-2.0975000006728806E-3</v>
      </c>
      <c r="O86" s="2">
        <f t="shared" ca="1" si="12"/>
        <v>1.7498423790222113E-3</v>
      </c>
      <c r="Q86" s="13">
        <f t="shared" si="14"/>
        <v>26219.858999999997</v>
      </c>
      <c r="AC86" s="2" t="s">
        <v>56</v>
      </c>
      <c r="AH86" s="2" t="s">
        <v>55</v>
      </c>
    </row>
    <row r="87" spans="1:34" x14ac:dyDescent="0.2">
      <c r="A87" s="23" t="s">
        <v>66</v>
      </c>
      <c r="B87" s="48"/>
      <c r="C87" s="49">
        <v>41248.322</v>
      </c>
      <c r="D87" s="49"/>
      <c r="E87" s="23">
        <f t="shared" si="13"/>
        <v>252.95796967250612</v>
      </c>
      <c r="F87" s="2">
        <f t="shared" si="11"/>
        <v>253</v>
      </c>
      <c r="O87" s="2">
        <f t="shared" ca="1" si="12"/>
        <v>1.7349038197093018E-3</v>
      </c>
      <c r="Q87" s="13">
        <f t="shared" si="14"/>
        <v>26229.822</v>
      </c>
      <c r="R87" s="56">
        <v>-0.141536269999051</v>
      </c>
      <c r="AC87" s="2" t="s">
        <v>56</v>
      </c>
      <c r="AH87" s="2" t="s">
        <v>55</v>
      </c>
    </row>
    <row r="88" spans="1:34" x14ac:dyDescent="0.2">
      <c r="A88" s="24" t="s">
        <v>99</v>
      </c>
      <c r="B88" s="47" t="s">
        <v>95</v>
      </c>
      <c r="C88" s="24">
        <v>41499.340600000003</v>
      </c>
      <c r="D88" s="24"/>
      <c r="E88" s="23">
        <f t="shared" si="13"/>
        <v>327.49995078663756</v>
      </c>
      <c r="F88" s="2">
        <f t="shared" si="11"/>
        <v>327.5</v>
      </c>
      <c r="G88" s="2">
        <f t="shared" ref="G88:G104" si="15">C88-(C$7+F88*C$8)</f>
        <v>-1.6572499589528888E-4</v>
      </c>
      <c r="J88" s="2">
        <f>G88</f>
        <v>-1.6572499589528888E-4</v>
      </c>
      <c r="O88" s="2">
        <f t="shared" ca="1" si="12"/>
        <v>1.3639295967720485E-3</v>
      </c>
      <c r="Q88" s="13">
        <f t="shared" si="14"/>
        <v>26480.840600000003</v>
      </c>
      <c r="AC88" s="2" t="s">
        <v>56</v>
      </c>
      <c r="AH88" s="2" t="s">
        <v>55</v>
      </c>
    </row>
    <row r="89" spans="1:34" x14ac:dyDescent="0.2">
      <c r="A89" s="24" t="s">
        <v>99</v>
      </c>
      <c r="B89" s="47" t="s">
        <v>95</v>
      </c>
      <c r="C89" s="24">
        <v>41499.341999999997</v>
      </c>
      <c r="D89" s="24"/>
      <c r="E89" s="23">
        <f t="shared" si="13"/>
        <v>327.50036652783399</v>
      </c>
      <c r="F89" s="2">
        <f t="shared" si="11"/>
        <v>327.5</v>
      </c>
      <c r="G89" s="2">
        <f t="shared" si="15"/>
        <v>1.2342749978415668E-3</v>
      </c>
      <c r="J89" s="2">
        <f>G89</f>
        <v>1.2342749978415668E-3</v>
      </c>
      <c r="O89" s="2">
        <f t="shared" ca="1" si="12"/>
        <v>1.3639295967720485E-3</v>
      </c>
      <c r="Q89" s="13">
        <f t="shared" si="14"/>
        <v>26480.841999999997</v>
      </c>
      <c r="AC89" s="2" t="s">
        <v>56</v>
      </c>
      <c r="AH89" s="2" t="s">
        <v>55</v>
      </c>
    </row>
    <row r="90" spans="1:34" x14ac:dyDescent="0.2">
      <c r="A90" s="23" t="s">
        <v>68</v>
      </c>
      <c r="B90" s="48" t="s">
        <v>95</v>
      </c>
      <c r="C90" s="49">
        <v>41627.281000000003</v>
      </c>
      <c r="D90" s="49"/>
      <c r="E90" s="23">
        <f t="shared" si="13"/>
        <v>365.49287593455199</v>
      </c>
      <c r="F90" s="2">
        <f t="shared" si="11"/>
        <v>365.5</v>
      </c>
      <c r="G90" s="2">
        <f t="shared" si="15"/>
        <v>-2.3990144996787421E-2</v>
      </c>
      <c r="I90" s="2">
        <f>G90</f>
        <v>-2.3990144996787421E-2</v>
      </c>
      <c r="O90" s="2">
        <f t="shared" ca="1" si="12"/>
        <v>1.1747078454751945E-3</v>
      </c>
      <c r="Q90" s="13">
        <f t="shared" si="14"/>
        <v>26608.781000000003</v>
      </c>
      <c r="AC90" s="2" t="s">
        <v>56</v>
      </c>
      <c r="AH90" s="2" t="s">
        <v>55</v>
      </c>
    </row>
    <row r="91" spans="1:34" x14ac:dyDescent="0.2">
      <c r="A91" s="24" t="s">
        <v>99</v>
      </c>
      <c r="B91" s="47"/>
      <c r="C91" s="24">
        <v>41834.406999999999</v>
      </c>
      <c r="D91" s="24"/>
      <c r="E91" s="23">
        <f t="shared" si="13"/>
        <v>427.00059839115539</v>
      </c>
      <c r="F91" s="2">
        <f t="shared" si="11"/>
        <v>427</v>
      </c>
      <c r="G91" s="2">
        <f t="shared" si="15"/>
        <v>2.0150700001977384E-3</v>
      </c>
      <c r="J91" s="2">
        <f t="shared" ref="J91:J97" si="16">G91</f>
        <v>2.0150700001977384E-3</v>
      </c>
      <c r="O91" s="2">
        <f t="shared" ca="1" si="12"/>
        <v>8.6846737956054916E-4</v>
      </c>
      <c r="Q91" s="13">
        <f t="shared" si="14"/>
        <v>26815.906999999999</v>
      </c>
      <c r="AC91" s="2" t="s">
        <v>56</v>
      </c>
      <c r="AH91" s="2" t="s">
        <v>55</v>
      </c>
    </row>
    <row r="92" spans="1:34" x14ac:dyDescent="0.2">
      <c r="A92" s="24" t="s">
        <v>99</v>
      </c>
      <c r="B92" s="47"/>
      <c r="C92" s="24">
        <v>41834.407700000003</v>
      </c>
      <c r="D92" s="24"/>
      <c r="E92" s="23">
        <f t="shared" si="13"/>
        <v>427.00080626175577</v>
      </c>
      <c r="F92" s="2">
        <f t="shared" si="11"/>
        <v>427</v>
      </c>
      <c r="G92" s="2">
        <f t="shared" si="15"/>
        <v>2.7150700043421239E-3</v>
      </c>
      <c r="J92" s="2">
        <f t="shared" si="16"/>
        <v>2.7150700043421239E-3</v>
      </c>
      <c r="O92" s="2">
        <f t="shared" ca="1" si="12"/>
        <v>8.6846737956054916E-4</v>
      </c>
      <c r="Q92" s="13">
        <f t="shared" si="14"/>
        <v>26815.907700000003</v>
      </c>
      <c r="AC92" s="2" t="s">
        <v>56</v>
      </c>
      <c r="AD92" s="2">
        <v>8</v>
      </c>
      <c r="AF92" s="2" t="s">
        <v>83</v>
      </c>
      <c r="AH92" s="2" t="s">
        <v>60</v>
      </c>
    </row>
    <row r="93" spans="1:34" x14ac:dyDescent="0.2">
      <c r="A93" s="24" t="s">
        <v>99</v>
      </c>
      <c r="B93" s="47"/>
      <c r="C93" s="24">
        <v>41861.347500000003</v>
      </c>
      <c r="D93" s="24"/>
      <c r="E93" s="23">
        <f t="shared" si="13"/>
        <v>435.00079535745806</v>
      </c>
      <c r="F93" s="2">
        <f t="shared" si="11"/>
        <v>435</v>
      </c>
      <c r="G93" s="2">
        <f t="shared" si="15"/>
        <v>2.6783500070450827E-3</v>
      </c>
      <c r="J93" s="2">
        <f t="shared" si="16"/>
        <v>2.6783500070450827E-3</v>
      </c>
      <c r="O93" s="2">
        <f t="shared" ca="1" si="12"/>
        <v>8.286312213927902E-4</v>
      </c>
      <c r="Q93" s="13">
        <f t="shared" si="14"/>
        <v>26842.847500000003</v>
      </c>
      <c r="AC93" s="2" t="s">
        <v>56</v>
      </c>
      <c r="AD93" s="2">
        <v>7</v>
      </c>
      <c r="AF93" s="2" t="s">
        <v>83</v>
      </c>
      <c r="AH93" s="2" t="s">
        <v>60</v>
      </c>
    </row>
    <row r="94" spans="1:34" x14ac:dyDescent="0.2">
      <c r="A94" s="24" t="s">
        <v>99</v>
      </c>
      <c r="B94" s="47"/>
      <c r="C94" s="24">
        <v>41861.3482</v>
      </c>
      <c r="D94" s="24"/>
      <c r="E94" s="23">
        <f t="shared" si="13"/>
        <v>435.00100322805628</v>
      </c>
      <c r="F94" s="2">
        <f t="shared" si="11"/>
        <v>435</v>
      </c>
      <c r="G94" s="2">
        <f t="shared" si="15"/>
        <v>3.3783500039135106E-3</v>
      </c>
      <c r="J94" s="2">
        <f t="shared" si="16"/>
        <v>3.3783500039135106E-3</v>
      </c>
      <c r="O94" s="2">
        <f t="shared" ca="1" si="12"/>
        <v>8.286312213927902E-4</v>
      </c>
      <c r="Q94" s="13">
        <f t="shared" si="14"/>
        <v>26842.8482</v>
      </c>
      <c r="AC94" s="2" t="s">
        <v>56</v>
      </c>
      <c r="AH94" s="2" t="s">
        <v>55</v>
      </c>
    </row>
    <row r="95" spans="1:34" x14ac:dyDescent="0.2">
      <c r="A95" s="24" t="s">
        <v>99</v>
      </c>
      <c r="B95" s="47"/>
      <c r="C95" s="24">
        <v>41898.390399999997</v>
      </c>
      <c r="D95" s="24"/>
      <c r="E95" s="23">
        <f t="shared" si="13"/>
        <v>446.00098081069586</v>
      </c>
      <c r="F95" s="2">
        <f t="shared" si="11"/>
        <v>446</v>
      </c>
      <c r="G95" s="2">
        <f t="shared" si="15"/>
        <v>3.3028600009856746E-3</v>
      </c>
      <c r="J95" s="2">
        <f t="shared" si="16"/>
        <v>3.3028600009856746E-3</v>
      </c>
      <c r="O95" s="2">
        <f t="shared" ca="1" si="12"/>
        <v>7.7385650391212195E-4</v>
      </c>
      <c r="Q95" s="13">
        <f t="shared" si="14"/>
        <v>26879.890399999997</v>
      </c>
      <c r="AC95" s="2" t="s">
        <v>56</v>
      </c>
      <c r="AD95" s="2">
        <v>10</v>
      </c>
      <c r="AF95" s="2" t="s">
        <v>67</v>
      </c>
      <c r="AH95" s="2" t="s">
        <v>60</v>
      </c>
    </row>
    <row r="96" spans="1:34" x14ac:dyDescent="0.2">
      <c r="A96" s="24" t="s">
        <v>99</v>
      </c>
      <c r="B96" s="47"/>
      <c r="C96" s="24">
        <v>41898.392500000002</v>
      </c>
      <c r="D96" s="24"/>
      <c r="E96" s="23">
        <f t="shared" si="13"/>
        <v>446.00160442249484</v>
      </c>
      <c r="F96" s="2">
        <f t="shared" si="11"/>
        <v>446</v>
      </c>
      <c r="G96" s="2">
        <f t="shared" si="15"/>
        <v>5.4028600061428733E-3</v>
      </c>
      <c r="J96" s="2">
        <f t="shared" si="16"/>
        <v>5.4028600061428733E-3</v>
      </c>
      <c r="O96" s="2">
        <f t="shared" ca="1" si="12"/>
        <v>7.7385650391212195E-4</v>
      </c>
      <c r="Q96" s="13">
        <f t="shared" si="14"/>
        <v>26879.892500000002</v>
      </c>
      <c r="AC96" s="2" t="s">
        <v>56</v>
      </c>
      <c r="AH96" s="2" t="s">
        <v>55</v>
      </c>
    </row>
    <row r="97" spans="1:34" x14ac:dyDescent="0.2">
      <c r="A97" s="24" t="s">
        <v>99</v>
      </c>
      <c r="B97" s="47" t="s">
        <v>95</v>
      </c>
      <c r="C97" s="24">
        <v>41903.441599999998</v>
      </c>
      <c r="D97" s="24"/>
      <c r="E97" s="23">
        <f t="shared" si="13"/>
        <v>447.50097505416556</v>
      </c>
      <c r="F97" s="2">
        <f t="shared" si="11"/>
        <v>447.5</v>
      </c>
      <c r="G97" s="2">
        <f t="shared" si="15"/>
        <v>3.2834750018082559E-3</v>
      </c>
      <c r="J97" s="2">
        <f t="shared" si="16"/>
        <v>3.2834750018082559E-3</v>
      </c>
      <c r="O97" s="2">
        <f t="shared" ca="1" si="12"/>
        <v>7.6638722425566731E-4</v>
      </c>
      <c r="Q97" s="13">
        <f t="shared" si="14"/>
        <v>26884.941599999998</v>
      </c>
      <c r="AC97" s="2" t="s">
        <v>56</v>
      </c>
      <c r="AH97" s="2" t="s">
        <v>55</v>
      </c>
    </row>
    <row r="98" spans="1:34" x14ac:dyDescent="0.2">
      <c r="A98" s="23" t="s">
        <v>69</v>
      </c>
      <c r="B98" s="48" t="s">
        <v>95</v>
      </c>
      <c r="C98" s="49">
        <v>41930.372000000003</v>
      </c>
      <c r="D98" s="49"/>
      <c r="E98" s="23">
        <f t="shared" si="13"/>
        <v>455.49817274468063</v>
      </c>
      <c r="F98" s="2">
        <f t="shared" si="11"/>
        <v>455.5</v>
      </c>
      <c r="G98" s="2">
        <f t="shared" si="15"/>
        <v>-6.1532449908554554E-3</v>
      </c>
      <c r="I98" s="2">
        <f>G98</f>
        <v>-6.1532449908554554E-3</v>
      </c>
      <c r="O98" s="2">
        <f t="shared" ca="1" si="12"/>
        <v>7.2655106608790878E-4</v>
      </c>
      <c r="Q98" s="13">
        <f t="shared" si="14"/>
        <v>26911.872000000003</v>
      </c>
      <c r="AC98" s="2" t="s">
        <v>56</v>
      </c>
      <c r="AH98" s="2" t="s">
        <v>55</v>
      </c>
    </row>
    <row r="99" spans="1:34" x14ac:dyDescent="0.2">
      <c r="A99" s="23" t="s">
        <v>70</v>
      </c>
      <c r="B99" s="48" t="s">
        <v>95</v>
      </c>
      <c r="C99" s="49">
        <v>42233.457000000002</v>
      </c>
      <c r="D99" s="49"/>
      <c r="E99" s="23">
        <f t="shared" si="13"/>
        <v>545.50168780681622</v>
      </c>
      <c r="F99" s="2">
        <f t="shared" si="11"/>
        <v>545.5</v>
      </c>
      <c r="G99" s="2">
        <f t="shared" si="15"/>
        <v>5.6836550065781921E-3</v>
      </c>
      <c r="I99" s="2">
        <f>G99</f>
        <v>5.6836550065781921E-3</v>
      </c>
      <c r="O99" s="2">
        <f t="shared" ca="1" si="12"/>
        <v>2.7839428670062283E-4</v>
      </c>
      <c r="Q99" s="13">
        <f t="shared" si="14"/>
        <v>27214.957000000002</v>
      </c>
    </row>
    <row r="100" spans="1:34" x14ac:dyDescent="0.2">
      <c r="A100" s="23" t="s">
        <v>71</v>
      </c>
      <c r="B100" s="48" t="s">
        <v>95</v>
      </c>
      <c r="C100" s="49">
        <v>42600.502</v>
      </c>
      <c r="D100" s="49"/>
      <c r="E100" s="23">
        <f t="shared" si="13"/>
        <v>654.49863647132122</v>
      </c>
      <c r="F100" s="2">
        <f t="shared" si="11"/>
        <v>654.5</v>
      </c>
      <c r="G100" s="2">
        <f t="shared" si="15"/>
        <v>-4.5916549934190698E-3</v>
      </c>
      <c r="I100" s="2">
        <f>G100</f>
        <v>-4.5916549934190698E-3</v>
      </c>
      <c r="O100" s="2">
        <f t="shared" ca="1" si="12"/>
        <v>-2.6437336833509033E-4</v>
      </c>
      <c r="Q100" s="13">
        <f t="shared" si="14"/>
        <v>27582.002</v>
      </c>
      <c r="AD100" s="2">
        <v>13</v>
      </c>
      <c r="AF100" s="2" t="s">
        <v>67</v>
      </c>
      <c r="AH100" s="2" t="s">
        <v>60</v>
      </c>
    </row>
    <row r="101" spans="1:34" x14ac:dyDescent="0.2">
      <c r="A101" s="24" t="s">
        <v>10</v>
      </c>
      <c r="B101" s="47" t="s">
        <v>100</v>
      </c>
      <c r="C101" s="24">
        <v>42989.447</v>
      </c>
      <c r="D101" s="24"/>
      <c r="E101" s="23">
        <f t="shared" si="13"/>
        <v>769.99896530924582</v>
      </c>
      <c r="F101" s="2">
        <f t="shared" ref="F101:F132" si="17">ROUND(2*E101,0)/2</f>
        <v>770</v>
      </c>
      <c r="G101" s="2">
        <f t="shared" si="15"/>
        <v>-3.4842999957618304E-3</v>
      </c>
      <c r="J101" s="2">
        <f>G101</f>
        <v>-3.4842999957618304E-3</v>
      </c>
      <c r="O101" s="2">
        <f t="shared" ca="1" si="12"/>
        <v>-8.3950790188210694E-4</v>
      </c>
      <c r="Q101" s="13">
        <f t="shared" si="14"/>
        <v>27970.947</v>
      </c>
    </row>
    <row r="102" spans="1:34" x14ac:dyDescent="0.2">
      <c r="A102" s="23" t="s">
        <v>51</v>
      </c>
      <c r="B102" s="57"/>
      <c r="C102" s="49">
        <v>43019.762999999999</v>
      </c>
      <c r="D102" s="49"/>
      <c r="E102" s="23">
        <f t="shared" si="13"/>
        <v>779.00154400045005</v>
      </c>
      <c r="F102" s="2">
        <f t="shared" si="17"/>
        <v>779</v>
      </c>
      <c r="G102" s="2">
        <f t="shared" si="15"/>
        <v>5.1993900051456876E-3</v>
      </c>
      <c r="I102" s="2">
        <f>G102</f>
        <v>5.1993900051456876E-3</v>
      </c>
      <c r="O102" s="2">
        <f t="shared" ca="1" si="12"/>
        <v>-8.8432357982083567E-4</v>
      </c>
      <c r="Q102" s="13">
        <f t="shared" si="14"/>
        <v>28001.262999999999</v>
      </c>
    </row>
    <row r="103" spans="1:34" x14ac:dyDescent="0.2">
      <c r="A103" s="23" t="s">
        <v>51</v>
      </c>
      <c r="B103" s="57"/>
      <c r="C103" s="49">
        <v>43344.716999999997</v>
      </c>
      <c r="D103" s="49"/>
      <c r="E103" s="23">
        <f t="shared" si="13"/>
        <v>875.49923353804206</v>
      </c>
      <c r="F103" s="2">
        <f t="shared" si="17"/>
        <v>875.5</v>
      </c>
      <c r="G103" s="2">
        <f t="shared" si="15"/>
        <v>-2.5810450024437159E-3</v>
      </c>
      <c r="I103" s="2">
        <f>G103</f>
        <v>-2.5810450024437159E-3</v>
      </c>
      <c r="O103" s="2">
        <f t="shared" ca="1" si="12"/>
        <v>-1.3648472377194255E-3</v>
      </c>
      <c r="Q103" s="13">
        <f t="shared" si="14"/>
        <v>28326.216999999997</v>
      </c>
      <c r="AC103" s="2" t="s">
        <v>56</v>
      </c>
      <c r="AH103" s="2" t="s">
        <v>55</v>
      </c>
    </row>
    <row r="104" spans="1:34" x14ac:dyDescent="0.2">
      <c r="A104" s="23" t="s">
        <v>72</v>
      </c>
      <c r="B104" s="48"/>
      <c r="C104" s="49">
        <v>43740.392</v>
      </c>
      <c r="D104" s="49"/>
      <c r="E104" s="23">
        <f t="shared" si="13"/>
        <v>992.99808970779929</v>
      </c>
      <c r="F104" s="2">
        <f t="shared" si="17"/>
        <v>993</v>
      </c>
      <c r="G104" s="2">
        <f t="shared" si="15"/>
        <v>-6.4328699954785407E-3</v>
      </c>
      <c r="I104" s="2">
        <f>G104</f>
        <v>-6.4328699954785407E-3</v>
      </c>
      <c r="O104" s="2">
        <f t="shared" ca="1" si="12"/>
        <v>-1.9499408108083821E-3</v>
      </c>
      <c r="Q104" s="13">
        <f t="shared" si="14"/>
        <v>28721.892</v>
      </c>
    </row>
    <row r="105" spans="1:34" x14ac:dyDescent="0.2">
      <c r="A105" s="72" t="s">
        <v>406</v>
      </c>
      <c r="B105" s="48" t="s">
        <v>101</v>
      </c>
      <c r="C105" s="49">
        <v>43743.567999999999</v>
      </c>
      <c r="D105" s="49" t="s">
        <v>113</v>
      </c>
      <c r="E105" s="23">
        <f t="shared" si="13"/>
        <v>993.94122831194431</v>
      </c>
      <c r="F105" s="2">
        <f t="shared" si="17"/>
        <v>994</v>
      </c>
      <c r="O105" s="2">
        <f t="shared" ca="1" si="12"/>
        <v>-1.9549203305793518E-3</v>
      </c>
      <c r="Q105" s="13">
        <f t="shared" si="14"/>
        <v>28725.067999999999</v>
      </c>
      <c r="R105" s="2">
        <f>C105-(C$7+F105*C$8)</f>
        <v>-0.19791245999658713</v>
      </c>
      <c r="AC105" s="2" t="s">
        <v>56</v>
      </c>
      <c r="AH105" s="2" t="s">
        <v>55</v>
      </c>
    </row>
    <row r="106" spans="1:34" x14ac:dyDescent="0.2">
      <c r="A106" s="23" t="s">
        <v>73</v>
      </c>
      <c r="B106" s="48" t="s">
        <v>95</v>
      </c>
      <c r="C106" s="49">
        <v>44129.34</v>
      </c>
      <c r="D106" s="49"/>
      <c r="E106" s="23">
        <f t="shared" si="13"/>
        <v>1108.4993094197193</v>
      </c>
      <c r="F106" s="2">
        <f t="shared" si="17"/>
        <v>1108.5</v>
      </c>
      <c r="G106" s="2">
        <f t="shared" ref="G106:G137" si="18">C106-(C$7+F106*C$8)</f>
        <v>-2.3255150008480996E-3</v>
      </c>
      <c r="I106" s="2">
        <f t="shared" ref="I106:I112" si="19">G106</f>
        <v>-2.3255150008480996E-3</v>
      </c>
      <c r="O106" s="2">
        <f t="shared" ca="1" si="12"/>
        <v>-2.5250753443553991E-3</v>
      </c>
      <c r="Q106" s="13">
        <f t="shared" si="14"/>
        <v>29110.839999999997</v>
      </c>
      <c r="AC106" s="2" t="s">
        <v>56</v>
      </c>
      <c r="AD106" s="2">
        <v>10</v>
      </c>
      <c r="AF106" s="2" t="s">
        <v>67</v>
      </c>
      <c r="AH106" s="2" t="s">
        <v>60</v>
      </c>
    </row>
    <row r="107" spans="1:34" x14ac:dyDescent="0.2">
      <c r="A107" s="23" t="s">
        <v>73</v>
      </c>
      <c r="B107" s="48"/>
      <c r="C107" s="49">
        <v>44134.398000000001</v>
      </c>
      <c r="D107" s="49"/>
      <c r="E107" s="23">
        <f t="shared" si="13"/>
        <v>1110.0013229775818</v>
      </c>
      <c r="F107" s="2">
        <f t="shared" si="17"/>
        <v>1110</v>
      </c>
      <c r="G107" s="2">
        <f t="shared" si="18"/>
        <v>4.4551000028150156E-3</v>
      </c>
      <c r="I107" s="2">
        <f t="shared" si="19"/>
        <v>4.4551000028150156E-3</v>
      </c>
      <c r="O107" s="2">
        <f t="shared" ca="1" si="12"/>
        <v>-2.5325446240118538E-3</v>
      </c>
      <c r="Q107" s="13">
        <f t="shared" si="14"/>
        <v>29115.898000000001</v>
      </c>
      <c r="AC107" s="2" t="s">
        <v>56</v>
      </c>
      <c r="AH107" s="2" t="s">
        <v>55</v>
      </c>
    </row>
    <row r="108" spans="1:34" x14ac:dyDescent="0.2">
      <c r="A108" s="23" t="s">
        <v>51</v>
      </c>
      <c r="B108" s="57"/>
      <c r="C108" s="49">
        <v>44457.661</v>
      </c>
      <c r="D108" s="49"/>
      <c r="E108" s="23">
        <f t="shared" si="13"/>
        <v>1205.9968565392267</v>
      </c>
      <c r="F108" s="2">
        <f t="shared" si="17"/>
        <v>1206</v>
      </c>
      <c r="G108" s="2">
        <f t="shared" si="18"/>
        <v>-1.0585539996100124E-2</v>
      </c>
      <c r="I108" s="2">
        <f t="shared" si="19"/>
        <v>-1.0585539996100124E-2</v>
      </c>
      <c r="O108" s="2">
        <f t="shared" ca="1" si="12"/>
        <v>-3.0105785220249587E-3</v>
      </c>
      <c r="Q108" s="13">
        <f t="shared" si="14"/>
        <v>29439.161</v>
      </c>
      <c r="AC108" s="2" t="s">
        <v>56</v>
      </c>
      <c r="AH108" s="2" t="s">
        <v>55</v>
      </c>
    </row>
    <row r="109" spans="1:34" x14ac:dyDescent="0.2">
      <c r="A109" s="23" t="s">
        <v>74</v>
      </c>
      <c r="B109" s="48"/>
      <c r="C109" s="49">
        <v>44767.487000000001</v>
      </c>
      <c r="D109" s="49"/>
      <c r="E109" s="23">
        <f t="shared" si="13"/>
        <v>1298.0021654711809</v>
      </c>
      <c r="F109" s="2">
        <f t="shared" si="17"/>
        <v>1298</v>
      </c>
      <c r="G109" s="2">
        <f t="shared" si="18"/>
        <v>7.2921800019685179E-3</v>
      </c>
      <c r="I109" s="2">
        <f t="shared" si="19"/>
        <v>7.2921800019685179E-3</v>
      </c>
      <c r="O109" s="2">
        <f t="shared" ca="1" si="12"/>
        <v>-3.4686943409541846E-3</v>
      </c>
      <c r="Q109" s="13">
        <f t="shared" si="14"/>
        <v>29748.987000000001</v>
      </c>
      <c r="AC109" s="2" t="s">
        <v>56</v>
      </c>
      <c r="AH109" s="2" t="s">
        <v>55</v>
      </c>
    </row>
    <row r="110" spans="1:34" x14ac:dyDescent="0.2">
      <c r="A110" s="23" t="s">
        <v>51</v>
      </c>
      <c r="B110" s="57"/>
      <c r="C110" s="49">
        <v>44792.733999999997</v>
      </c>
      <c r="D110" s="49"/>
      <c r="E110" s="23">
        <f t="shared" si="13"/>
        <v>1305.4994640665366</v>
      </c>
      <c r="F110" s="2">
        <f t="shared" si="17"/>
        <v>1305.5</v>
      </c>
      <c r="G110" s="2">
        <f t="shared" si="18"/>
        <v>-1.8047449993900955E-3</v>
      </c>
      <c r="I110" s="2">
        <f t="shared" si="19"/>
        <v>-1.8047449993900955E-3</v>
      </c>
      <c r="O110" s="2">
        <f t="shared" ref="O110:O141" ca="1" si="20">+C$11+C$12*F110</f>
        <v>-3.5060407392364578E-3</v>
      </c>
      <c r="Q110" s="13">
        <f t="shared" si="14"/>
        <v>29774.233999999997</v>
      </c>
      <c r="AC110" s="2" t="s">
        <v>56</v>
      </c>
      <c r="AH110" s="2" t="s">
        <v>55</v>
      </c>
    </row>
    <row r="111" spans="1:34" x14ac:dyDescent="0.2">
      <c r="A111" s="23" t="s">
        <v>75</v>
      </c>
      <c r="B111" s="48" t="s">
        <v>95</v>
      </c>
      <c r="C111" s="49">
        <v>44890.396999999997</v>
      </c>
      <c r="D111" s="49"/>
      <c r="E111" s="23">
        <f t="shared" si="13"/>
        <v>1334.5012731019999</v>
      </c>
      <c r="F111" s="2">
        <f t="shared" si="17"/>
        <v>1334.5</v>
      </c>
      <c r="G111" s="2">
        <f t="shared" si="18"/>
        <v>4.2871449986705557E-3</v>
      </c>
      <c r="I111" s="2">
        <f t="shared" si="19"/>
        <v>4.2871449986705557E-3</v>
      </c>
      <c r="O111" s="2">
        <f t="shared" ca="1" si="20"/>
        <v>-3.6504468125945835E-3</v>
      </c>
      <c r="Q111" s="13">
        <f t="shared" si="14"/>
        <v>29871.896999999997</v>
      </c>
      <c r="AC111" s="2" t="s">
        <v>56</v>
      </c>
      <c r="AD111" s="2">
        <v>10</v>
      </c>
      <c r="AF111" s="2" t="s">
        <v>67</v>
      </c>
      <c r="AH111" s="2" t="s">
        <v>60</v>
      </c>
    </row>
    <row r="112" spans="1:34" x14ac:dyDescent="0.2">
      <c r="A112" s="23" t="s">
        <v>51</v>
      </c>
      <c r="B112" s="48"/>
      <c r="C112" s="49">
        <v>45122.754999999997</v>
      </c>
      <c r="D112" s="49"/>
      <c r="E112" s="23">
        <f t="shared" si="13"/>
        <v>1403.5018397839794</v>
      </c>
      <c r="F112" s="2">
        <f t="shared" si="17"/>
        <v>1403.5</v>
      </c>
      <c r="G112" s="2">
        <f t="shared" si="18"/>
        <v>6.1954350021551363E-3</v>
      </c>
      <c r="I112" s="2">
        <f t="shared" si="19"/>
        <v>6.1954350021551363E-3</v>
      </c>
      <c r="O112" s="2">
        <f t="shared" ca="1" si="20"/>
        <v>-3.9940336767915032E-3</v>
      </c>
      <c r="Q112" s="13">
        <f t="shared" si="14"/>
        <v>30104.254999999997</v>
      </c>
      <c r="AC112" s="2" t="s">
        <v>64</v>
      </c>
      <c r="AD112" s="2">
        <v>26</v>
      </c>
      <c r="AF112" s="2" t="s">
        <v>90</v>
      </c>
      <c r="AH112" s="2" t="s">
        <v>60</v>
      </c>
    </row>
    <row r="113" spans="1:34" x14ac:dyDescent="0.2">
      <c r="A113" s="23" t="s">
        <v>76</v>
      </c>
      <c r="B113" s="48"/>
      <c r="C113" s="49">
        <v>45193.467199999999</v>
      </c>
      <c r="D113" s="49"/>
      <c r="E113" s="23">
        <f t="shared" si="13"/>
        <v>1424.5003931857543</v>
      </c>
      <c r="F113" s="2">
        <f t="shared" si="17"/>
        <v>1424.5</v>
      </c>
      <c r="G113" s="2">
        <f t="shared" si="18"/>
        <v>1.32404500618577E-3</v>
      </c>
      <c r="J113" s="2">
        <f>G113</f>
        <v>1.32404500618577E-3</v>
      </c>
      <c r="O113" s="2">
        <f t="shared" ca="1" si="20"/>
        <v>-4.0986035919818699E-3</v>
      </c>
      <c r="Q113" s="13">
        <f t="shared" si="14"/>
        <v>30174.967199999999</v>
      </c>
      <c r="AC113" s="2" t="s">
        <v>56</v>
      </c>
      <c r="AD113" s="2">
        <v>9</v>
      </c>
      <c r="AF113" s="2" t="s">
        <v>67</v>
      </c>
      <c r="AH113" s="2" t="s">
        <v>60</v>
      </c>
    </row>
    <row r="114" spans="1:34" x14ac:dyDescent="0.2">
      <c r="A114" s="23" t="s">
        <v>77</v>
      </c>
      <c r="B114" s="48" t="s">
        <v>95</v>
      </c>
      <c r="C114" s="49">
        <v>45890.536</v>
      </c>
      <c r="D114" s="49"/>
      <c r="E114" s="23">
        <f t="shared" si="13"/>
        <v>1631.5005490500994</v>
      </c>
      <c r="F114" s="2">
        <f t="shared" si="17"/>
        <v>1631.5</v>
      </c>
      <c r="G114" s="2">
        <f t="shared" si="18"/>
        <v>1.8489150024834089E-3</v>
      </c>
      <c r="I114" s="2">
        <f t="shared" ref="I114:I137" si="21">G114</f>
        <v>1.8489150024834089E-3</v>
      </c>
      <c r="O114" s="2">
        <f t="shared" ca="1" si="20"/>
        <v>-5.1293641845726271E-3</v>
      </c>
      <c r="Q114" s="13">
        <f t="shared" si="14"/>
        <v>30872.036</v>
      </c>
      <c r="AC114" s="2" t="s">
        <v>56</v>
      </c>
      <c r="AH114" s="2" t="s">
        <v>55</v>
      </c>
    </row>
    <row r="115" spans="1:34" x14ac:dyDescent="0.2">
      <c r="A115" s="23" t="s">
        <v>51</v>
      </c>
      <c r="B115" s="48"/>
      <c r="C115" s="49">
        <v>45905.69</v>
      </c>
      <c r="D115" s="49"/>
      <c r="E115" s="23">
        <f t="shared" si="13"/>
        <v>1636.000650563707</v>
      </c>
      <c r="F115" s="2">
        <f t="shared" si="17"/>
        <v>1636</v>
      </c>
      <c r="G115" s="2">
        <f t="shared" si="18"/>
        <v>2.1907600021222606E-3</v>
      </c>
      <c r="I115" s="2">
        <f t="shared" si="21"/>
        <v>2.1907600021222606E-3</v>
      </c>
      <c r="O115" s="2">
        <f t="shared" ca="1" si="20"/>
        <v>-5.1517720235419919E-3</v>
      </c>
      <c r="Q115" s="13">
        <f t="shared" si="14"/>
        <v>30887.190000000002</v>
      </c>
      <c r="AC115" s="2" t="s">
        <v>56</v>
      </c>
      <c r="AD115" s="2">
        <v>13</v>
      </c>
      <c r="AF115" s="2" t="s">
        <v>67</v>
      </c>
      <c r="AH115" s="2" t="s">
        <v>60</v>
      </c>
    </row>
    <row r="116" spans="1:34" x14ac:dyDescent="0.2">
      <c r="A116" s="23" t="s">
        <v>51</v>
      </c>
      <c r="B116" s="48"/>
      <c r="C116" s="49">
        <v>45910.737000000001</v>
      </c>
      <c r="D116" s="49"/>
      <c r="E116" s="23">
        <f t="shared" si="13"/>
        <v>1637.499397583581</v>
      </c>
      <c r="F116" s="2">
        <f t="shared" si="17"/>
        <v>1637.5</v>
      </c>
      <c r="G116" s="2">
        <f t="shared" si="18"/>
        <v>-2.0286249928176403E-3</v>
      </c>
      <c r="I116" s="2">
        <f t="shared" si="21"/>
        <v>-2.0286249928176403E-3</v>
      </c>
      <c r="O116" s="2">
        <f t="shared" ca="1" si="20"/>
        <v>-5.1592413031984457E-3</v>
      </c>
      <c r="Q116" s="13">
        <f t="shared" si="14"/>
        <v>30892.237000000001</v>
      </c>
      <c r="AC116" s="2" t="s">
        <v>56</v>
      </c>
      <c r="AD116" s="2">
        <v>16</v>
      </c>
      <c r="AF116" s="2" t="s">
        <v>67</v>
      </c>
      <c r="AH116" s="2" t="s">
        <v>60</v>
      </c>
    </row>
    <row r="117" spans="1:34" x14ac:dyDescent="0.2">
      <c r="A117" s="44" t="s">
        <v>78</v>
      </c>
      <c r="B117" s="50"/>
      <c r="C117" s="51">
        <v>45939.343000000001</v>
      </c>
      <c r="D117" s="51"/>
      <c r="E117" s="23">
        <f t="shared" ref="E117:E148" si="22">(C117-C$7)/C$8</f>
        <v>1645.9941780968609</v>
      </c>
      <c r="F117" s="2">
        <f t="shared" si="17"/>
        <v>1646</v>
      </c>
      <c r="G117" s="2">
        <f t="shared" si="18"/>
        <v>-1.9605139998020604E-2</v>
      </c>
      <c r="I117" s="2">
        <f t="shared" si="21"/>
        <v>-1.9605139998020604E-2</v>
      </c>
      <c r="O117" s="2">
        <f t="shared" ca="1" si="20"/>
        <v>-5.2015672212516895E-3</v>
      </c>
      <c r="Q117" s="13">
        <f t="shared" ref="Q117:Q148" si="23">C117-15018.5</f>
        <v>30920.843000000001</v>
      </c>
      <c r="AC117" s="2" t="s">
        <v>56</v>
      </c>
      <c r="AH117" s="2" t="s">
        <v>55</v>
      </c>
    </row>
    <row r="118" spans="1:34" x14ac:dyDescent="0.2">
      <c r="A118" s="44" t="s">
        <v>51</v>
      </c>
      <c r="B118" s="50"/>
      <c r="C118" s="51">
        <v>45964.62</v>
      </c>
      <c r="D118" s="51"/>
      <c r="E118" s="23">
        <f t="shared" si="22"/>
        <v>1653.5003854321819</v>
      </c>
      <c r="F118" s="2">
        <f t="shared" si="17"/>
        <v>1653.5</v>
      </c>
      <c r="G118" s="2">
        <f t="shared" si="18"/>
        <v>1.2979350067325868E-3</v>
      </c>
      <c r="I118" s="2">
        <f t="shared" si="21"/>
        <v>1.2979350067325868E-3</v>
      </c>
      <c r="O118" s="2">
        <f t="shared" ca="1" si="20"/>
        <v>-5.2389136195339636E-3</v>
      </c>
      <c r="Q118" s="13">
        <f t="shared" si="23"/>
        <v>30946.120000000003</v>
      </c>
    </row>
    <row r="119" spans="1:34" x14ac:dyDescent="0.2">
      <c r="A119" s="44" t="s">
        <v>51</v>
      </c>
      <c r="B119" s="50"/>
      <c r="C119" s="51">
        <v>45991.565000000002</v>
      </c>
      <c r="D119" s="51"/>
      <c r="E119" s="23">
        <f t="shared" si="22"/>
        <v>1661.5019187094779</v>
      </c>
      <c r="F119" s="2">
        <f t="shared" si="17"/>
        <v>1661.5</v>
      </c>
      <c r="G119" s="2">
        <f t="shared" si="18"/>
        <v>6.4612150017637759E-3</v>
      </c>
      <c r="I119" s="2">
        <f t="shared" si="21"/>
        <v>6.4612150017637759E-3</v>
      </c>
      <c r="O119" s="2">
        <f t="shared" ca="1" si="20"/>
        <v>-5.2787497777017217E-3</v>
      </c>
      <c r="Q119" s="13">
        <f t="shared" si="23"/>
        <v>30973.065000000002</v>
      </c>
    </row>
    <row r="120" spans="1:34" x14ac:dyDescent="0.2">
      <c r="A120" s="44" t="s">
        <v>79</v>
      </c>
      <c r="B120" s="50"/>
      <c r="C120" s="51">
        <v>46333.338000000003</v>
      </c>
      <c r="D120" s="51"/>
      <c r="E120" s="23">
        <f t="shared" si="22"/>
        <v>1762.9941448286572</v>
      </c>
      <c r="F120" s="2">
        <f t="shared" si="17"/>
        <v>1763</v>
      </c>
      <c r="G120" s="2">
        <f t="shared" si="18"/>
        <v>-1.9717169991054107E-2</v>
      </c>
      <c r="I120" s="2">
        <f t="shared" si="21"/>
        <v>-1.9717169991054107E-2</v>
      </c>
      <c r="O120" s="2">
        <f t="shared" ca="1" si="20"/>
        <v>-5.7841710344551621E-3</v>
      </c>
      <c r="Q120" s="13">
        <f t="shared" si="23"/>
        <v>31314.838000000003</v>
      </c>
    </row>
    <row r="121" spans="1:34" x14ac:dyDescent="0.2">
      <c r="A121" s="44" t="s">
        <v>80</v>
      </c>
      <c r="B121" s="50"/>
      <c r="C121" s="51">
        <v>46333.351999999999</v>
      </c>
      <c r="D121" s="51"/>
      <c r="E121" s="23">
        <f t="shared" si="22"/>
        <v>1762.9983022406388</v>
      </c>
      <c r="F121" s="2">
        <f t="shared" si="17"/>
        <v>1763</v>
      </c>
      <c r="G121" s="2">
        <f t="shared" si="18"/>
        <v>-5.7171699954778887E-3</v>
      </c>
      <c r="I121" s="2">
        <f t="shared" si="21"/>
        <v>-5.7171699954778887E-3</v>
      </c>
      <c r="O121" s="2">
        <f t="shared" ca="1" si="20"/>
        <v>-5.7841710344551621E-3</v>
      </c>
      <c r="Q121" s="13">
        <f t="shared" si="23"/>
        <v>31314.851999999999</v>
      </c>
    </row>
    <row r="122" spans="1:34" x14ac:dyDescent="0.2">
      <c r="A122" s="44" t="s">
        <v>81</v>
      </c>
      <c r="B122" s="50" t="s">
        <v>95</v>
      </c>
      <c r="C122" s="51">
        <v>46998.385000000002</v>
      </c>
      <c r="D122" s="51"/>
      <c r="E122" s="23">
        <f t="shared" si="22"/>
        <v>1960.4851710474675</v>
      </c>
      <c r="F122" s="2">
        <f t="shared" si="17"/>
        <v>1960.5</v>
      </c>
      <c r="G122" s="2">
        <f t="shared" si="18"/>
        <v>-4.993619499146007E-2</v>
      </c>
      <c r="I122" s="2">
        <f t="shared" si="21"/>
        <v>-4.993619499146007E-2</v>
      </c>
      <c r="O122" s="2">
        <f t="shared" ca="1" si="20"/>
        <v>-6.7676261892217048E-3</v>
      </c>
      <c r="Q122" s="13">
        <f t="shared" si="23"/>
        <v>31979.885000000002</v>
      </c>
    </row>
    <row r="123" spans="1:34" x14ac:dyDescent="0.2">
      <c r="A123" s="44" t="s">
        <v>81</v>
      </c>
      <c r="B123" s="50"/>
      <c r="C123" s="51">
        <v>47003.457000000002</v>
      </c>
      <c r="D123" s="51"/>
      <c r="E123" s="23">
        <f t="shared" si="22"/>
        <v>1961.9913420173114</v>
      </c>
      <c r="F123" s="2">
        <f t="shared" si="17"/>
        <v>1962</v>
      </c>
      <c r="G123" s="2">
        <f t="shared" si="18"/>
        <v>-2.9155579992220737E-2</v>
      </c>
      <c r="I123" s="2">
        <f t="shared" si="21"/>
        <v>-2.9155579992220737E-2</v>
      </c>
      <c r="O123" s="2">
        <f t="shared" ca="1" si="20"/>
        <v>-6.7750954688781603E-3</v>
      </c>
      <c r="Q123" s="13">
        <f t="shared" si="23"/>
        <v>31984.957000000002</v>
      </c>
    </row>
    <row r="124" spans="1:34" x14ac:dyDescent="0.2">
      <c r="A124" s="44" t="s">
        <v>82</v>
      </c>
      <c r="B124" s="50"/>
      <c r="C124" s="51">
        <v>47003.468000000001</v>
      </c>
      <c r="D124" s="51"/>
      <c r="E124" s="23">
        <f t="shared" si="22"/>
        <v>1961.9946085552976</v>
      </c>
      <c r="F124" s="2">
        <f t="shared" si="17"/>
        <v>1962</v>
      </c>
      <c r="G124" s="2">
        <f t="shared" si="18"/>
        <v>-1.8155579993617721E-2</v>
      </c>
      <c r="I124" s="2">
        <f t="shared" si="21"/>
        <v>-1.8155579993617721E-2</v>
      </c>
      <c r="O124" s="2">
        <f t="shared" ca="1" si="20"/>
        <v>-6.7750954688781603E-3</v>
      </c>
      <c r="Q124" s="13">
        <f t="shared" si="23"/>
        <v>31984.968000000001</v>
      </c>
    </row>
    <row r="125" spans="1:34" x14ac:dyDescent="0.2">
      <c r="A125" s="44" t="s">
        <v>82</v>
      </c>
      <c r="B125" s="50"/>
      <c r="C125" s="51">
        <v>47003.478999999999</v>
      </c>
      <c r="D125" s="51"/>
      <c r="E125" s="23">
        <f t="shared" si="22"/>
        <v>1961.9978750932839</v>
      </c>
      <c r="F125" s="2">
        <f t="shared" si="17"/>
        <v>1962</v>
      </c>
      <c r="G125" s="2">
        <f t="shared" si="18"/>
        <v>-7.1555799950147048E-3</v>
      </c>
      <c r="I125" s="2">
        <f t="shared" si="21"/>
        <v>-7.1555799950147048E-3</v>
      </c>
      <c r="O125" s="2">
        <f t="shared" ca="1" si="20"/>
        <v>-6.7750954688781603E-3</v>
      </c>
      <c r="Q125" s="13">
        <f t="shared" si="23"/>
        <v>31984.978999999999</v>
      </c>
    </row>
    <row r="126" spans="1:34" x14ac:dyDescent="0.2">
      <c r="A126" s="44" t="s">
        <v>82</v>
      </c>
      <c r="B126" s="50"/>
      <c r="C126" s="51">
        <v>47003.48</v>
      </c>
      <c r="D126" s="51"/>
      <c r="E126" s="23">
        <f t="shared" si="22"/>
        <v>1961.9981720512837</v>
      </c>
      <c r="F126" s="2">
        <f t="shared" si="17"/>
        <v>1962</v>
      </c>
      <c r="G126" s="2">
        <f t="shared" si="18"/>
        <v>-6.1555799911729991E-3</v>
      </c>
      <c r="I126" s="2">
        <f t="shared" si="21"/>
        <v>-6.1555799911729991E-3</v>
      </c>
      <c r="O126" s="2">
        <f t="shared" ca="1" si="20"/>
        <v>-6.7750954688781603E-3</v>
      </c>
      <c r="Q126" s="13">
        <f t="shared" si="23"/>
        <v>31984.980000000003</v>
      </c>
    </row>
    <row r="127" spans="1:34" x14ac:dyDescent="0.2">
      <c r="A127" s="44" t="s">
        <v>82</v>
      </c>
      <c r="B127" s="50"/>
      <c r="C127" s="51">
        <v>47030.415999999997</v>
      </c>
      <c r="D127" s="51"/>
      <c r="E127" s="23">
        <f t="shared" si="22"/>
        <v>1969.9970327065889</v>
      </c>
      <c r="F127" s="2">
        <f t="shared" si="17"/>
        <v>1970</v>
      </c>
      <c r="G127" s="2">
        <f t="shared" si="18"/>
        <v>-9.9923000016133301E-3</v>
      </c>
      <c r="I127" s="2">
        <f t="shared" si="21"/>
        <v>-9.9923000016133301E-3</v>
      </c>
      <c r="O127" s="2">
        <f t="shared" ca="1" si="20"/>
        <v>-6.8149316270459184E-3</v>
      </c>
      <c r="Q127" s="13">
        <f t="shared" si="23"/>
        <v>32011.915999999997</v>
      </c>
    </row>
    <row r="128" spans="1:34" x14ac:dyDescent="0.2">
      <c r="A128" s="44" t="s">
        <v>82</v>
      </c>
      <c r="B128" s="50"/>
      <c r="C128" s="51">
        <v>47030.423000000003</v>
      </c>
      <c r="D128" s="51"/>
      <c r="E128" s="23">
        <f t="shared" si="22"/>
        <v>1969.9991114125821</v>
      </c>
      <c r="F128" s="2">
        <f t="shared" si="17"/>
        <v>1970</v>
      </c>
      <c r="G128" s="2">
        <f t="shared" si="18"/>
        <v>-2.9922999965492636E-3</v>
      </c>
      <c r="I128" s="2">
        <f t="shared" si="21"/>
        <v>-2.9922999965492636E-3</v>
      </c>
      <c r="O128" s="2">
        <f t="shared" ca="1" si="20"/>
        <v>-6.8149316270459184E-3</v>
      </c>
      <c r="Q128" s="13">
        <f t="shared" si="23"/>
        <v>32011.923000000003</v>
      </c>
    </row>
    <row r="129" spans="1:17" x14ac:dyDescent="0.2">
      <c r="A129" s="44" t="s">
        <v>84</v>
      </c>
      <c r="B129" s="50"/>
      <c r="C129" s="51">
        <v>47057.364999999998</v>
      </c>
      <c r="D129" s="51"/>
      <c r="E129" s="23">
        <f t="shared" si="22"/>
        <v>1977.9997538158802</v>
      </c>
      <c r="F129" s="2">
        <f t="shared" si="17"/>
        <v>1978</v>
      </c>
      <c r="G129" s="2">
        <f t="shared" si="18"/>
        <v>-8.2901999849127606E-4</v>
      </c>
      <c r="I129" s="2">
        <f t="shared" si="21"/>
        <v>-8.2901999849127606E-4</v>
      </c>
      <c r="O129" s="2">
        <f t="shared" ca="1" si="20"/>
        <v>-6.8547677852136783E-3</v>
      </c>
      <c r="Q129" s="13">
        <f t="shared" si="23"/>
        <v>32038.864999999998</v>
      </c>
    </row>
    <row r="130" spans="1:17" x14ac:dyDescent="0.2">
      <c r="A130" s="44" t="s">
        <v>85</v>
      </c>
      <c r="B130" s="50" t="s">
        <v>95</v>
      </c>
      <c r="C130" s="51">
        <v>47382.321000000004</v>
      </c>
      <c r="D130" s="51"/>
      <c r="E130" s="23">
        <f t="shared" si="22"/>
        <v>2074.4980372694722</v>
      </c>
      <c r="F130" s="2">
        <f t="shared" si="17"/>
        <v>2074.5</v>
      </c>
      <c r="G130" s="2">
        <f t="shared" si="18"/>
        <v>-6.6094549911213107E-3</v>
      </c>
      <c r="I130" s="2">
        <f t="shared" si="21"/>
        <v>-6.6094549911213107E-3</v>
      </c>
      <c r="O130" s="2">
        <f t="shared" ca="1" si="20"/>
        <v>-7.3352914431122681E-3</v>
      </c>
      <c r="Q130" s="13">
        <f t="shared" si="23"/>
        <v>32363.821000000004</v>
      </c>
    </row>
    <row r="131" spans="1:17" x14ac:dyDescent="0.2">
      <c r="A131" s="44" t="s">
        <v>82</v>
      </c>
      <c r="B131" s="50"/>
      <c r="C131" s="51">
        <v>47392.42</v>
      </c>
      <c r="D131" s="51"/>
      <c r="E131" s="23">
        <f t="shared" si="22"/>
        <v>2077.4970160992134</v>
      </c>
      <c r="F131" s="2">
        <f t="shared" si="17"/>
        <v>2077.5</v>
      </c>
      <c r="G131" s="2">
        <f t="shared" si="18"/>
        <v>-1.0048224998172373E-2</v>
      </c>
      <c r="I131" s="2">
        <f t="shared" si="21"/>
        <v>-1.0048224998172373E-2</v>
      </c>
      <c r="O131" s="2">
        <f t="shared" ca="1" si="20"/>
        <v>-7.3502300024251774E-3</v>
      </c>
      <c r="Q131" s="13">
        <f t="shared" si="23"/>
        <v>32373.919999999998</v>
      </c>
    </row>
    <row r="132" spans="1:17" x14ac:dyDescent="0.2">
      <c r="A132" s="44" t="s">
        <v>85</v>
      </c>
      <c r="B132" s="50" t="s">
        <v>95</v>
      </c>
      <c r="C132" s="51">
        <v>47392.421000000002</v>
      </c>
      <c r="D132" s="51"/>
      <c r="E132" s="23">
        <f t="shared" si="22"/>
        <v>2077.497313057213</v>
      </c>
      <c r="F132" s="2">
        <f t="shared" si="17"/>
        <v>2077.5</v>
      </c>
      <c r="G132" s="2">
        <f t="shared" si="18"/>
        <v>-9.048224994330667E-3</v>
      </c>
      <c r="I132" s="2">
        <f t="shared" si="21"/>
        <v>-9.048224994330667E-3</v>
      </c>
      <c r="O132" s="2">
        <f t="shared" ca="1" si="20"/>
        <v>-7.3502300024251774E-3</v>
      </c>
      <c r="Q132" s="13">
        <f t="shared" si="23"/>
        <v>32373.921000000002</v>
      </c>
    </row>
    <row r="133" spans="1:17" x14ac:dyDescent="0.2">
      <c r="A133" s="44" t="s">
        <v>82</v>
      </c>
      <c r="B133" s="50"/>
      <c r="C133" s="51">
        <v>47392.428999999996</v>
      </c>
      <c r="D133" s="51"/>
      <c r="E133" s="23">
        <f t="shared" si="22"/>
        <v>2077.4996887212019</v>
      </c>
      <c r="F133" s="2">
        <f t="shared" ref="F133:F164" si="24">ROUND(2*E133,0)/2</f>
        <v>2077.5</v>
      </c>
      <c r="G133" s="2">
        <f t="shared" si="18"/>
        <v>-1.0482249999768101E-3</v>
      </c>
      <c r="I133" s="2">
        <f t="shared" si="21"/>
        <v>-1.0482249999768101E-3</v>
      </c>
      <c r="O133" s="2">
        <f t="shared" ca="1" si="20"/>
        <v>-7.3502300024251774E-3</v>
      </c>
      <c r="Q133" s="13">
        <f t="shared" si="23"/>
        <v>32373.928999999996</v>
      </c>
    </row>
    <row r="134" spans="1:17" x14ac:dyDescent="0.2">
      <c r="A134" s="44" t="s">
        <v>82</v>
      </c>
      <c r="B134" s="50"/>
      <c r="C134" s="51">
        <v>47392.43</v>
      </c>
      <c r="D134" s="51"/>
      <c r="E134" s="23">
        <f t="shared" si="22"/>
        <v>2077.4999856792015</v>
      </c>
      <c r="F134" s="2">
        <f t="shared" si="24"/>
        <v>2077.5</v>
      </c>
      <c r="G134" s="2">
        <f t="shared" si="18"/>
        <v>-4.8224996135104448E-5</v>
      </c>
      <c r="I134" s="2">
        <f t="shared" si="21"/>
        <v>-4.8224996135104448E-5</v>
      </c>
      <c r="O134" s="2">
        <f t="shared" ca="1" si="20"/>
        <v>-7.3502300024251774E-3</v>
      </c>
      <c r="Q134" s="13">
        <f t="shared" si="23"/>
        <v>32373.93</v>
      </c>
    </row>
    <row r="135" spans="1:17" x14ac:dyDescent="0.2">
      <c r="A135" s="44" t="s">
        <v>82</v>
      </c>
      <c r="B135" s="50"/>
      <c r="C135" s="51">
        <v>47392.44</v>
      </c>
      <c r="D135" s="51"/>
      <c r="E135" s="23">
        <f t="shared" si="22"/>
        <v>2077.50295525919</v>
      </c>
      <c r="F135" s="2">
        <f t="shared" si="24"/>
        <v>2077.5</v>
      </c>
      <c r="G135" s="2">
        <f t="shared" si="18"/>
        <v>9.9517750059021637E-3</v>
      </c>
      <c r="I135" s="2">
        <f t="shared" si="21"/>
        <v>9.9517750059021637E-3</v>
      </c>
      <c r="O135" s="2">
        <f t="shared" ca="1" si="20"/>
        <v>-7.3502300024251774E-3</v>
      </c>
      <c r="Q135" s="13">
        <f t="shared" si="23"/>
        <v>32373.940000000002</v>
      </c>
    </row>
    <row r="136" spans="1:17" x14ac:dyDescent="0.2">
      <c r="A136" s="44" t="s">
        <v>51</v>
      </c>
      <c r="B136" s="50"/>
      <c r="C136" s="51">
        <v>47688.775999999998</v>
      </c>
      <c r="D136" s="51"/>
      <c r="E136" s="23">
        <f t="shared" si="22"/>
        <v>2165.5023007875161</v>
      </c>
      <c r="F136" s="2">
        <f t="shared" si="24"/>
        <v>2165.5</v>
      </c>
      <c r="G136" s="2">
        <f t="shared" si="18"/>
        <v>7.7478550010710023E-3</v>
      </c>
      <c r="I136" s="2">
        <f t="shared" si="21"/>
        <v>7.7478550010710023E-3</v>
      </c>
      <c r="O136" s="2">
        <f t="shared" ca="1" si="20"/>
        <v>-7.7884277422705234E-3</v>
      </c>
      <c r="Q136" s="13">
        <f t="shared" si="23"/>
        <v>32670.275999999998</v>
      </c>
    </row>
    <row r="137" spans="1:17" x14ac:dyDescent="0.2">
      <c r="A137" s="44" t="s">
        <v>86</v>
      </c>
      <c r="B137" s="50"/>
      <c r="C137" s="51">
        <v>47754.428999999996</v>
      </c>
      <c r="D137" s="51"/>
      <c r="E137" s="23">
        <f t="shared" si="22"/>
        <v>2184.9984842818303</v>
      </c>
      <c r="F137" s="2">
        <f t="shared" si="24"/>
        <v>2185</v>
      </c>
      <c r="G137" s="2">
        <f t="shared" si="18"/>
        <v>-5.1041499973507598E-3</v>
      </c>
      <c r="I137" s="2">
        <f t="shared" si="21"/>
        <v>-5.1041499973507598E-3</v>
      </c>
      <c r="O137" s="2">
        <f t="shared" ca="1" si="20"/>
        <v>-7.8855283778044346E-3</v>
      </c>
      <c r="Q137" s="13">
        <f t="shared" si="23"/>
        <v>32735.928999999996</v>
      </c>
    </row>
    <row r="138" spans="1:17" x14ac:dyDescent="0.2">
      <c r="A138" s="46" t="s">
        <v>11</v>
      </c>
      <c r="B138" s="52"/>
      <c r="C138" s="53">
        <v>48084.439200000001</v>
      </c>
      <c r="D138" s="53"/>
      <c r="E138" s="23">
        <f t="shared" si="22"/>
        <v>2282.9976528528878</v>
      </c>
      <c r="F138" s="2">
        <f t="shared" si="24"/>
        <v>2283</v>
      </c>
      <c r="G138" s="2">
        <f t="shared" ref="G138:G169" si="25">C138-(C$7+F138*C$8)</f>
        <v>-7.9039699994609691E-3</v>
      </c>
      <c r="J138" s="2">
        <f>G138</f>
        <v>-7.9039699994609691E-3</v>
      </c>
      <c r="O138" s="2">
        <f t="shared" ca="1" si="20"/>
        <v>-8.3735213153594799E-3</v>
      </c>
      <c r="Q138" s="13">
        <f t="shared" si="23"/>
        <v>33065.939200000001</v>
      </c>
    </row>
    <row r="139" spans="1:17" x14ac:dyDescent="0.2">
      <c r="A139" s="46" t="s">
        <v>11</v>
      </c>
      <c r="B139" s="52"/>
      <c r="C139" s="53">
        <v>48084.439899999998</v>
      </c>
      <c r="D139" s="53"/>
      <c r="E139" s="23">
        <f t="shared" si="22"/>
        <v>2282.9978607234857</v>
      </c>
      <c r="F139" s="2">
        <f t="shared" si="24"/>
        <v>2283</v>
      </c>
      <c r="G139" s="2">
        <f t="shared" si="25"/>
        <v>-7.2039700025925413E-3</v>
      </c>
      <c r="J139" s="2">
        <f>G139</f>
        <v>-7.2039700025925413E-3</v>
      </c>
      <c r="O139" s="2">
        <f t="shared" ca="1" si="20"/>
        <v>-8.3735213153594799E-3</v>
      </c>
      <c r="Q139" s="13">
        <f t="shared" si="23"/>
        <v>33065.939899999998</v>
      </c>
    </row>
    <row r="140" spans="1:17" x14ac:dyDescent="0.2">
      <c r="A140" s="83" t="s">
        <v>516</v>
      </c>
      <c r="B140" s="50" t="s">
        <v>95</v>
      </c>
      <c r="C140" s="51">
        <v>48116.434000000001</v>
      </c>
      <c r="D140" s="51" t="s">
        <v>113</v>
      </c>
      <c r="E140" s="23">
        <f t="shared" si="22"/>
        <v>2292.4987646324544</v>
      </c>
      <c r="F140" s="2">
        <f t="shared" si="24"/>
        <v>2292.5</v>
      </c>
      <c r="G140" s="2">
        <f t="shared" si="25"/>
        <v>-4.1600749973440543E-3</v>
      </c>
      <c r="I140" s="2">
        <f>G140</f>
        <v>-4.1600749973440543E-3</v>
      </c>
      <c r="O140" s="2">
        <f t="shared" ca="1" si="20"/>
        <v>-8.4208267531836935E-3</v>
      </c>
      <c r="Q140" s="13">
        <f t="shared" si="23"/>
        <v>33097.934000000001</v>
      </c>
    </row>
    <row r="141" spans="1:17" x14ac:dyDescent="0.2">
      <c r="A141" s="83" t="s">
        <v>516</v>
      </c>
      <c r="B141" s="50" t="s">
        <v>95</v>
      </c>
      <c r="C141" s="51">
        <v>48116.442999999999</v>
      </c>
      <c r="D141" s="51" t="s">
        <v>113</v>
      </c>
      <c r="E141" s="23">
        <f t="shared" si="22"/>
        <v>2292.5014372544433</v>
      </c>
      <c r="F141" s="2">
        <f t="shared" si="24"/>
        <v>2292.5</v>
      </c>
      <c r="G141" s="2">
        <f t="shared" si="25"/>
        <v>4.8399250008515082E-3</v>
      </c>
      <c r="I141" s="2">
        <f>G141</f>
        <v>4.8399250008515082E-3</v>
      </c>
      <c r="O141" s="2">
        <f t="shared" ca="1" si="20"/>
        <v>-8.4208267531836935E-3</v>
      </c>
      <c r="Q141" s="13">
        <f t="shared" si="23"/>
        <v>33097.942999999999</v>
      </c>
    </row>
    <row r="142" spans="1:17" x14ac:dyDescent="0.2">
      <c r="A142" s="44" t="s">
        <v>87</v>
      </c>
      <c r="B142" s="50" t="s">
        <v>95</v>
      </c>
      <c r="C142" s="51">
        <v>48116.445</v>
      </c>
      <c r="D142" s="51"/>
      <c r="E142" s="23">
        <f t="shared" si="22"/>
        <v>2292.5020311704407</v>
      </c>
      <c r="F142" s="2">
        <f t="shared" si="24"/>
        <v>2292.5</v>
      </c>
      <c r="G142" s="2">
        <f t="shared" si="25"/>
        <v>6.8399250012589619E-3</v>
      </c>
      <c r="I142" s="2">
        <f>G142</f>
        <v>6.8399250012589619E-3</v>
      </c>
      <c r="O142" s="2">
        <f t="shared" ref="O142:O173" ca="1" si="26">+C$11+C$12*F142</f>
        <v>-8.4208267531836935E-3</v>
      </c>
      <c r="Q142" s="13">
        <f t="shared" si="23"/>
        <v>33097.945</v>
      </c>
    </row>
    <row r="143" spans="1:17" x14ac:dyDescent="0.2">
      <c r="A143" s="53" t="s">
        <v>12</v>
      </c>
      <c r="B143" s="52" t="s">
        <v>95</v>
      </c>
      <c r="C143" s="53">
        <v>48116.445500000002</v>
      </c>
      <c r="D143" s="53">
        <v>1E-3</v>
      </c>
      <c r="E143" s="23">
        <f t="shared" si="22"/>
        <v>2292.5021796494407</v>
      </c>
      <c r="F143" s="2">
        <f t="shared" si="24"/>
        <v>2292.5</v>
      </c>
      <c r="G143" s="2">
        <f t="shared" si="25"/>
        <v>7.3399250031798147E-3</v>
      </c>
      <c r="J143" s="2">
        <f>G143</f>
        <v>7.3399250031798147E-3</v>
      </c>
      <c r="O143" s="2">
        <f t="shared" ca="1" si="26"/>
        <v>-8.4208267531836935E-3</v>
      </c>
      <c r="Q143" s="13">
        <f t="shared" si="23"/>
        <v>33097.945500000002</v>
      </c>
    </row>
    <row r="144" spans="1:17" x14ac:dyDescent="0.2">
      <c r="A144" s="44" t="s">
        <v>87</v>
      </c>
      <c r="B144" s="50" t="s">
        <v>95</v>
      </c>
      <c r="C144" s="51">
        <v>48116.45</v>
      </c>
      <c r="D144" s="51"/>
      <c r="E144" s="23">
        <f t="shared" si="22"/>
        <v>2292.503515960434</v>
      </c>
      <c r="F144" s="2">
        <f t="shared" si="24"/>
        <v>2292.5</v>
      </c>
      <c r="G144" s="2">
        <f t="shared" si="25"/>
        <v>1.1839924998639617E-2</v>
      </c>
      <c r="I144" s="2">
        <f t="shared" ref="I144:I160" si="27">G144</f>
        <v>1.1839924998639617E-2</v>
      </c>
      <c r="O144" s="2">
        <f t="shared" ca="1" si="26"/>
        <v>-8.4208267531836935E-3</v>
      </c>
      <c r="Q144" s="13">
        <f t="shared" si="23"/>
        <v>33097.949999999997</v>
      </c>
    </row>
    <row r="145" spans="1:17" x14ac:dyDescent="0.2">
      <c r="A145" s="44" t="s">
        <v>88</v>
      </c>
      <c r="B145" s="50"/>
      <c r="C145" s="51">
        <v>48175.360000000001</v>
      </c>
      <c r="D145" s="51"/>
      <c r="E145" s="23">
        <f t="shared" si="22"/>
        <v>2309.9973116689339</v>
      </c>
      <c r="F145" s="2">
        <f t="shared" si="24"/>
        <v>2310</v>
      </c>
      <c r="G145" s="2">
        <f t="shared" si="25"/>
        <v>-9.0528999935486354E-3</v>
      </c>
      <c r="I145" s="2">
        <f t="shared" si="27"/>
        <v>-9.0528999935486354E-3</v>
      </c>
      <c r="O145" s="2">
        <f t="shared" ca="1" si="26"/>
        <v>-8.5079683491756652E-3</v>
      </c>
      <c r="Q145" s="13">
        <f t="shared" si="23"/>
        <v>33156.86</v>
      </c>
    </row>
    <row r="146" spans="1:17" x14ac:dyDescent="0.2">
      <c r="A146" s="44" t="s">
        <v>87</v>
      </c>
      <c r="B146" s="50" t="s">
        <v>95</v>
      </c>
      <c r="C146" s="51">
        <v>48446.442000000003</v>
      </c>
      <c r="D146" s="51"/>
      <c r="E146" s="23">
        <f t="shared" si="22"/>
        <v>2390.4972798959134</v>
      </c>
      <c r="F146" s="2">
        <f t="shared" si="24"/>
        <v>2390.5</v>
      </c>
      <c r="G146" s="2">
        <f t="shared" si="25"/>
        <v>-9.1598949948092923E-3</v>
      </c>
      <c r="I146" s="2">
        <f t="shared" si="27"/>
        <v>-9.1598949948092923E-3</v>
      </c>
      <c r="O146" s="2">
        <f t="shared" ca="1" si="26"/>
        <v>-8.9088196907387389E-3</v>
      </c>
      <c r="Q146" s="13">
        <f t="shared" si="23"/>
        <v>33427.942000000003</v>
      </c>
    </row>
    <row r="147" spans="1:17" x14ac:dyDescent="0.2">
      <c r="A147" s="83" t="s">
        <v>516</v>
      </c>
      <c r="B147" s="50" t="s">
        <v>95</v>
      </c>
      <c r="C147" s="51">
        <v>48446.446000000004</v>
      </c>
      <c r="D147" s="51" t="s">
        <v>113</v>
      </c>
      <c r="E147" s="23">
        <f t="shared" si="22"/>
        <v>2390.498467727909</v>
      </c>
      <c r="F147" s="2">
        <f t="shared" si="24"/>
        <v>2390.5</v>
      </c>
      <c r="G147" s="2">
        <f t="shared" si="25"/>
        <v>-5.159894993994385E-3</v>
      </c>
      <c r="I147" s="2">
        <f t="shared" si="27"/>
        <v>-5.159894993994385E-3</v>
      </c>
      <c r="O147" s="2">
        <f t="shared" ca="1" si="26"/>
        <v>-8.9088196907387389E-3</v>
      </c>
      <c r="Q147" s="13">
        <f t="shared" si="23"/>
        <v>33427.946000000004</v>
      </c>
    </row>
    <row r="148" spans="1:17" x14ac:dyDescent="0.2">
      <c r="A148" s="83" t="s">
        <v>516</v>
      </c>
      <c r="B148" s="50" t="s">
        <v>95</v>
      </c>
      <c r="C148" s="51">
        <v>48446.447999999997</v>
      </c>
      <c r="D148" s="51" t="s">
        <v>113</v>
      </c>
      <c r="E148" s="23">
        <f t="shared" si="22"/>
        <v>2390.4990616439045</v>
      </c>
      <c r="F148" s="2">
        <f t="shared" si="24"/>
        <v>2390.5</v>
      </c>
      <c r="G148" s="2">
        <f t="shared" si="25"/>
        <v>-3.159895000862889E-3</v>
      </c>
      <c r="I148" s="2">
        <f t="shared" si="27"/>
        <v>-3.159895000862889E-3</v>
      </c>
      <c r="O148" s="2">
        <f t="shared" ca="1" si="26"/>
        <v>-8.9088196907387389E-3</v>
      </c>
      <c r="Q148" s="13">
        <f t="shared" si="23"/>
        <v>33427.947999999997</v>
      </c>
    </row>
    <row r="149" spans="1:17" x14ac:dyDescent="0.2">
      <c r="A149" s="44" t="s">
        <v>87</v>
      </c>
      <c r="B149" s="50" t="s">
        <v>95</v>
      </c>
      <c r="C149" s="51">
        <v>48446.45</v>
      </c>
      <c r="D149" s="51"/>
      <c r="E149" s="23">
        <f t="shared" ref="E149:E180" si="28">(C149-C$7)/C$8</f>
        <v>2390.4996555599023</v>
      </c>
      <c r="F149" s="2">
        <f t="shared" si="24"/>
        <v>2390.5</v>
      </c>
      <c r="G149" s="2">
        <f t="shared" si="25"/>
        <v>-1.1598950004554354E-3</v>
      </c>
      <c r="I149" s="2">
        <f t="shared" si="27"/>
        <v>-1.1598950004554354E-3</v>
      </c>
      <c r="O149" s="2">
        <f t="shared" ca="1" si="26"/>
        <v>-8.9088196907387389E-3</v>
      </c>
      <c r="Q149" s="13">
        <f t="shared" ref="Q149:Q180" si="29">C149-15018.5</f>
        <v>33427.949999999997</v>
      </c>
    </row>
    <row r="150" spans="1:17" x14ac:dyDescent="0.2">
      <c r="A150" s="23" t="s">
        <v>87</v>
      </c>
      <c r="B150" s="48" t="s">
        <v>95</v>
      </c>
      <c r="C150" s="49">
        <v>48446.451999999997</v>
      </c>
      <c r="D150" s="49"/>
      <c r="E150" s="23">
        <f t="shared" si="28"/>
        <v>2390.5002494759001</v>
      </c>
      <c r="F150" s="2">
        <f t="shared" si="24"/>
        <v>2390.5</v>
      </c>
      <c r="G150" s="2">
        <f t="shared" si="25"/>
        <v>8.4010499995201826E-4</v>
      </c>
      <c r="I150" s="2">
        <f t="shared" si="27"/>
        <v>8.4010499995201826E-4</v>
      </c>
      <c r="O150" s="2">
        <f t="shared" ca="1" si="26"/>
        <v>-8.9088196907387389E-3</v>
      </c>
      <c r="Q150" s="13">
        <f t="shared" si="29"/>
        <v>33427.951999999997</v>
      </c>
    </row>
    <row r="151" spans="1:17" x14ac:dyDescent="0.2">
      <c r="A151" s="72" t="s">
        <v>516</v>
      </c>
      <c r="B151" s="48" t="s">
        <v>95</v>
      </c>
      <c r="C151" s="49">
        <v>48446.453000000001</v>
      </c>
      <c r="D151" s="49" t="s">
        <v>113</v>
      </c>
      <c r="E151" s="23">
        <f t="shared" si="28"/>
        <v>2390.5005464338997</v>
      </c>
      <c r="F151" s="2">
        <f t="shared" si="24"/>
        <v>2390.5</v>
      </c>
      <c r="G151" s="2">
        <f t="shared" si="25"/>
        <v>1.8401050037937239E-3</v>
      </c>
      <c r="I151" s="2">
        <f t="shared" si="27"/>
        <v>1.8401050037937239E-3</v>
      </c>
      <c r="O151" s="2">
        <f t="shared" ca="1" si="26"/>
        <v>-8.9088196907387389E-3</v>
      </c>
      <c r="Q151" s="13">
        <f t="shared" si="29"/>
        <v>33427.953000000001</v>
      </c>
    </row>
    <row r="152" spans="1:17" x14ac:dyDescent="0.2">
      <c r="A152" s="23" t="s">
        <v>87</v>
      </c>
      <c r="B152" s="48" t="s">
        <v>95</v>
      </c>
      <c r="C152" s="49">
        <v>48446.464</v>
      </c>
      <c r="D152" s="49"/>
      <c r="E152" s="23">
        <f t="shared" si="28"/>
        <v>2390.503812971886</v>
      </c>
      <c r="F152" s="2">
        <f t="shared" si="24"/>
        <v>2390.5</v>
      </c>
      <c r="G152" s="2">
        <f t="shared" si="25"/>
        <v>1.284010500239674E-2</v>
      </c>
      <c r="I152" s="2">
        <f t="shared" si="27"/>
        <v>1.284010500239674E-2</v>
      </c>
      <c r="O152" s="2">
        <f t="shared" ca="1" si="26"/>
        <v>-8.9088196907387389E-3</v>
      </c>
      <c r="Q152" s="13">
        <f t="shared" si="29"/>
        <v>33427.964</v>
      </c>
    </row>
    <row r="153" spans="1:17" x14ac:dyDescent="0.2">
      <c r="A153" s="23" t="s">
        <v>89</v>
      </c>
      <c r="B153" s="48" t="s">
        <v>95</v>
      </c>
      <c r="C153" s="49">
        <v>48803.392999999996</v>
      </c>
      <c r="D153" s="49">
        <v>5.0000000000000001E-3</v>
      </c>
      <c r="E153" s="23">
        <f t="shared" si="28"/>
        <v>2496.4967345206687</v>
      </c>
      <c r="F153" s="2">
        <f t="shared" si="24"/>
        <v>2496.5</v>
      </c>
      <c r="G153" s="2">
        <f t="shared" si="25"/>
        <v>-1.0996434997650795E-2</v>
      </c>
      <c r="I153" s="2">
        <f t="shared" si="27"/>
        <v>-1.0996434997650795E-2</v>
      </c>
      <c r="O153" s="2">
        <f t="shared" ca="1" si="26"/>
        <v>-9.4366487864615423E-3</v>
      </c>
      <c r="Q153" s="13">
        <f t="shared" si="29"/>
        <v>33784.892999999996</v>
      </c>
    </row>
    <row r="154" spans="1:17" x14ac:dyDescent="0.2">
      <c r="A154" s="23" t="s">
        <v>89</v>
      </c>
      <c r="B154" s="48" t="s">
        <v>95</v>
      </c>
      <c r="C154" s="49">
        <v>48803.394</v>
      </c>
      <c r="D154" s="49">
        <v>3.0000000000000001E-3</v>
      </c>
      <c r="E154" s="23">
        <f t="shared" si="28"/>
        <v>2496.4970314786688</v>
      </c>
      <c r="F154" s="2">
        <f t="shared" si="24"/>
        <v>2496.5</v>
      </c>
      <c r="G154" s="2">
        <f t="shared" si="25"/>
        <v>-9.9964349938090891E-3</v>
      </c>
      <c r="I154" s="2">
        <f t="shared" si="27"/>
        <v>-9.9964349938090891E-3</v>
      </c>
      <c r="O154" s="2">
        <f t="shared" ca="1" si="26"/>
        <v>-9.4366487864615423E-3</v>
      </c>
      <c r="Q154" s="13">
        <f t="shared" si="29"/>
        <v>33784.894</v>
      </c>
    </row>
    <row r="155" spans="1:17" x14ac:dyDescent="0.2">
      <c r="A155" s="23" t="s">
        <v>91</v>
      </c>
      <c r="B155" s="48" t="s">
        <v>95</v>
      </c>
      <c r="C155" s="49">
        <v>48840.421999999999</v>
      </c>
      <c r="D155" s="49">
        <v>4.0000000000000001E-3</v>
      </c>
      <c r="E155" s="23">
        <f t="shared" si="28"/>
        <v>2507.4927922577258</v>
      </c>
      <c r="F155" s="2">
        <f t="shared" si="24"/>
        <v>2507.5</v>
      </c>
      <c r="G155" s="2">
        <f t="shared" si="25"/>
        <v>-2.4271925001812633E-2</v>
      </c>
      <c r="I155" s="2">
        <f t="shared" si="27"/>
        <v>-2.4271925001812633E-2</v>
      </c>
      <c r="O155" s="2">
        <f t="shared" ca="1" si="26"/>
        <v>-9.4914235039422097E-3</v>
      </c>
      <c r="Q155" s="13">
        <f t="shared" si="29"/>
        <v>33821.921999999999</v>
      </c>
    </row>
    <row r="156" spans="1:17" x14ac:dyDescent="0.2">
      <c r="A156" s="23" t="s">
        <v>92</v>
      </c>
      <c r="B156" s="48" t="s">
        <v>95</v>
      </c>
      <c r="C156" s="49">
        <v>48840.440999999999</v>
      </c>
      <c r="D156" s="49"/>
      <c r="E156" s="23">
        <f t="shared" si="28"/>
        <v>2507.4984344597028</v>
      </c>
      <c r="F156" s="2">
        <f t="shared" si="24"/>
        <v>2507.5</v>
      </c>
      <c r="G156" s="2">
        <f t="shared" si="25"/>
        <v>-5.2719250015798025E-3</v>
      </c>
      <c r="I156" s="2">
        <f t="shared" si="27"/>
        <v>-5.2719250015798025E-3</v>
      </c>
      <c r="O156" s="2">
        <f t="shared" ca="1" si="26"/>
        <v>-9.4914235039422097E-3</v>
      </c>
      <c r="Q156" s="13">
        <f t="shared" si="29"/>
        <v>33821.940999999999</v>
      </c>
    </row>
    <row r="157" spans="1:17" x14ac:dyDescent="0.2">
      <c r="A157" s="23" t="s">
        <v>91</v>
      </c>
      <c r="B157" s="48"/>
      <c r="C157" s="49">
        <v>48872.423000000003</v>
      </c>
      <c r="D157" s="49">
        <v>5.0000000000000001E-3</v>
      </c>
      <c r="E157" s="23">
        <f t="shared" si="28"/>
        <v>2516.9957451768864</v>
      </c>
      <c r="F157" s="2">
        <f t="shared" si="24"/>
        <v>2517</v>
      </c>
      <c r="G157" s="2">
        <f t="shared" si="25"/>
        <v>-1.4328029996249825E-2</v>
      </c>
      <c r="I157" s="2">
        <f t="shared" si="27"/>
        <v>-1.4328029996249825E-2</v>
      </c>
      <c r="O157" s="2">
        <f t="shared" ca="1" si="26"/>
        <v>-9.5387289417664233E-3</v>
      </c>
      <c r="Q157" s="13">
        <f t="shared" si="29"/>
        <v>33853.923000000003</v>
      </c>
    </row>
    <row r="158" spans="1:17" x14ac:dyDescent="0.2">
      <c r="A158" s="23" t="s">
        <v>93</v>
      </c>
      <c r="B158" s="48"/>
      <c r="C158" s="49">
        <v>49229.36</v>
      </c>
      <c r="D158" s="49">
        <v>5.0000000000000001E-3</v>
      </c>
      <c r="E158" s="23">
        <f t="shared" si="28"/>
        <v>2622.9910423896599</v>
      </c>
      <c r="F158" s="2">
        <f t="shared" si="24"/>
        <v>2623</v>
      </c>
      <c r="G158" s="2">
        <f t="shared" si="25"/>
        <v>-3.0164569994667545E-2</v>
      </c>
      <c r="I158" s="2">
        <f t="shared" si="27"/>
        <v>-3.0164569994667545E-2</v>
      </c>
      <c r="O158" s="2">
        <f t="shared" ca="1" si="26"/>
        <v>-1.0066558037489227E-2</v>
      </c>
      <c r="Q158" s="13">
        <f t="shared" si="29"/>
        <v>34210.86</v>
      </c>
    </row>
    <row r="159" spans="1:17" x14ac:dyDescent="0.2">
      <c r="A159" s="23" t="s">
        <v>87</v>
      </c>
      <c r="B159" s="48" t="s">
        <v>95</v>
      </c>
      <c r="C159" s="49">
        <v>49564.451000000001</v>
      </c>
      <c r="D159" s="49"/>
      <c r="E159" s="23">
        <f t="shared" si="28"/>
        <v>2722.4989951609491</v>
      </c>
      <c r="F159" s="2">
        <f t="shared" si="24"/>
        <v>2722.5</v>
      </c>
      <c r="G159" s="2">
        <f t="shared" si="25"/>
        <v>-3.3837749942904338E-3</v>
      </c>
      <c r="I159" s="2">
        <f t="shared" si="27"/>
        <v>-3.3837749942904338E-3</v>
      </c>
      <c r="O159" s="2">
        <f t="shared" ca="1" si="26"/>
        <v>-1.0562020254700726E-2</v>
      </c>
      <c r="Q159" s="13">
        <f t="shared" si="29"/>
        <v>34545.951000000001</v>
      </c>
    </row>
    <row r="160" spans="1:17" x14ac:dyDescent="0.2">
      <c r="A160" s="23" t="s">
        <v>51</v>
      </c>
      <c r="B160" s="48"/>
      <c r="C160" s="49">
        <v>49914.652000000002</v>
      </c>
      <c r="D160" s="49"/>
      <c r="E160" s="23">
        <f t="shared" si="28"/>
        <v>2826.493983293899</v>
      </c>
      <c r="F160" s="2">
        <f t="shared" si="24"/>
        <v>2826.5</v>
      </c>
      <c r="G160" s="2">
        <f t="shared" si="25"/>
        <v>-2.0261134995962493E-2</v>
      </c>
      <c r="I160" s="2">
        <f t="shared" si="27"/>
        <v>-2.0261134995962493E-2</v>
      </c>
      <c r="O160" s="2">
        <f t="shared" ca="1" si="26"/>
        <v>-1.107989031088159E-2</v>
      </c>
      <c r="Q160" s="13">
        <f t="shared" si="29"/>
        <v>34896.152000000002</v>
      </c>
    </row>
    <row r="161" spans="1:17" x14ac:dyDescent="0.2">
      <c r="A161" s="72" t="s">
        <v>588</v>
      </c>
      <c r="B161" s="48" t="s">
        <v>101</v>
      </c>
      <c r="C161" s="49">
        <v>49926.434200000003</v>
      </c>
      <c r="D161" s="49" t="s">
        <v>113</v>
      </c>
      <c r="E161" s="23">
        <f t="shared" si="28"/>
        <v>2829.9928018271989</v>
      </c>
      <c r="F161" s="2">
        <f t="shared" si="24"/>
        <v>2830</v>
      </c>
      <c r="G161" s="2">
        <f t="shared" si="25"/>
        <v>-2.4239699996542186E-2</v>
      </c>
      <c r="J161" s="2">
        <f t="shared" ref="J161:J167" si="30">G161</f>
        <v>-2.4239699996542186E-2</v>
      </c>
      <c r="O161" s="2">
        <f t="shared" ca="1" si="26"/>
        <v>-1.1097318630079985E-2</v>
      </c>
      <c r="Q161" s="13">
        <f t="shared" si="29"/>
        <v>34907.934200000003</v>
      </c>
    </row>
    <row r="162" spans="1:17" x14ac:dyDescent="0.2">
      <c r="A162" s="72" t="s">
        <v>588</v>
      </c>
      <c r="B162" s="48" t="s">
        <v>101</v>
      </c>
      <c r="C162" s="49">
        <v>49926.448799999998</v>
      </c>
      <c r="D162" s="49" t="s">
        <v>113</v>
      </c>
      <c r="E162" s="23">
        <f t="shared" si="28"/>
        <v>2829.9971374139795</v>
      </c>
      <c r="F162" s="2">
        <f t="shared" si="24"/>
        <v>2830</v>
      </c>
      <c r="G162" s="2">
        <f t="shared" si="25"/>
        <v>-9.6397000015713274E-3</v>
      </c>
      <c r="J162" s="2">
        <f t="shared" si="30"/>
        <v>-9.6397000015713274E-3</v>
      </c>
      <c r="O162" s="2">
        <f t="shared" ca="1" si="26"/>
        <v>-1.1097318630079985E-2</v>
      </c>
      <c r="Q162" s="13">
        <f t="shared" si="29"/>
        <v>34907.948799999998</v>
      </c>
    </row>
    <row r="163" spans="1:17" x14ac:dyDescent="0.2">
      <c r="A163" s="72" t="s">
        <v>588</v>
      </c>
      <c r="B163" s="48" t="s">
        <v>101</v>
      </c>
      <c r="C163" s="49">
        <v>49926.450199999999</v>
      </c>
      <c r="D163" s="49" t="s">
        <v>113</v>
      </c>
      <c r="E163" s="23">
        <f t="shared" si="28"/>
        <v>2829.9975531551781</v>
      </c>
      <c r="F163" s="2">
        <f t="shared" si="24"/>
        <v>2830</v>
      </c>
      <c r="G163" s="2">
        <f t="shared" si="25"/>
        <v>-8.2397000005585141E-3</v>
      </c>
      <c r="J163" s="2">
        <f t="shared" si="30"/>
        <v>-8.2397000005585141E-3</v>
      </c>
      <c r="O163" s="2">
        <f t="shared" ca="1" si="26"/>
        <v>-1.1097318630079985E-2</v>
      </c>
      <c r="Q163" s="13">
        <f t="shared" si="29"/>
        <v>34907.950199999999</v>
      </c>
    </row>
    <row r="164" spans="1:17" x14ac:dyDescent="0.2">
      <c r="A164" s="72" t="s">
        <v>588</v>
      </c>
      <c r="B164" s="48" t="s">
        <v>101</v>
      </c>
      <c r="C164" s="49">
        <v>49926.454400000002</v>
      </c>
      <c r="D164" s="49" t="s">
        <v>113</v>
      </c>
      <c r="E164" s="23">
        <f t="shared" si="28"/>
        <v>2829.9988003787739</v>
      </c>
      <c r="F164" s="2">
        <f t="shared" si="24"/>
        <v>2830</v>
      </c>
      <c r="G164" s="2">
        <f t="shared" si="25"/>
        <v>-4.0396999975200742E-3</v>
      </c>
      <c r="J164" s="2">
        <f t="shared" si="30"/>
        <v>-4.0396999975200742E-3</v>
      </c>
      <c r="O164" s="2">
        <f t="shared" ca="1" si="26"/>
        <v>-1.1097318630079985E-2</v>
      </c>
      <c r="Q164" s="13">
        <f t="shared" si="29"/>
        <v>34907.954400000002</v>
      </c>
    </row>
    <row r="165" spans="1:17" x14ac:dyDescent="0.2">
      <c r="A165" s="72" t="s">
        <v>588</v>
      </c>
      <c r="B165" s="48" t="s">
        <v>101</v>
      </c>
      <c r="C165" s="49">
        <v>49926.454400000002</v>
      </c>
      <c r="D165" s="49" t="s">
        <v>113</v>
      </c>
      <c r="E165" s="23">
        <f t="shared" si="28"/>
        <v>2829.9988003787739</v>
      </c>
      <c r="F165" s="2">
        <f t="shared" ref="F165:F196" si="31">ROUND(2*E165,0)/2</f>
        <v>2830</v>
      </c>
      <c r="G165" s="2">
        <f t="shared" si="25"/>
        <v>-4.0396999975200742E-3</v>
      </c>
      <c r="J165" s="2">
        <f t="shared" si="30"/>
        <v>-4.0396999975200742E-3</v>
      </c>
      <c r="O165" s="2">
        <f t="shared" ca="1" si="26"/>
        <v>-1.1097318630079985E-2</v>
      </c>
      <c r="Q165" s="13">
        <f t="shared" si="29"/>
        <v>34907.954400000002</v>
      </c>
    </row>
    <row r="166" spans="1:17" x14ac:dyDescent="0.2">
      <c r="A166" s="72" t="s">
        <v>588</v>
      </c>
      <c r="B166" s="48" t="s">
        <v>101</v>
      </c>
      <c r="C166" s="49">
        <v>49926.4565</v>
      </c>
      <c r="D166" s="49" t="s">
        <v>113</v>
      </c>
      <c r="E166" s="23">
        <f t="shared" si="28"/>
        <v>2829.9994239905709</v>
      </c>
      <c r="F166" s="2">
        <f t="shared" si="31"/>
        <v>2830</v>
      </c>
      <c r="G166" s="2">
        <f t="shared" si="25"/>
        <v>-1.9396999996388331E-3</v>
      </c>
      <c r="J166" s="2">
        <f t="shared" si="30"/>
        <v>-1.9396999996388331E-3</v>
      </c>
      <c r="O166" s="2">
        <f t="shared" ca="1" si="26"/>
        <v>-1.1097318630079985E-2</v>
      </c>
      <c r="Q166" s="13">
        <f t="shared" si="29"/>
        <v>34907.9565</v>
      </c>
    </row>
    <row r="167" spans="1:17" x14ac:dyDescent="0.2">
      <c r="A167" s="25" t="s">
        <v>13</v>
      </c>
      <c r="B167" s="79" t="s">
        <v>95</v>
      </c>
      <c r="C167" s="25">
        <v>49931.495300000002</v>
      </c>
      <c r="D167" s="25"/>
      <c r="E167" s="23">
        <f t="shared" si="28"/>
        <v>2831.4957359548557</v>
      </c>
      <c r="F167" s="2">
        <f t="shared" si="31"/>
        <v>2831.5</v>
      </c>
      <c r="G167" s="2">
        <f t="shared" si="25"/>
        <v>-1.4359084998432081E-2</v>
      </c>
      <c r="J167" s="2">
        <f t="shared" si="30"/>
        <v>-1.4359084998432081E-2</v>
      </c>
      <c r="O167" s="2">
        <f t="shared" ca="1" si="26"/>
        <v>-1.1104787909736439E-2</v>
      </c>
      <c r="Q167" s="13">
        <f t="shared" si="29"/>
        <v>34912.995300000002</v>
      </c>
    </row>
    <row r="168" spans="1:17" x14ac:dyDescent="0.2">
      <c r="A168" s="72" t="s">
        <v>612</v>
      </c>
      <c r="B168" s="48" t="s">
        <v>95</v>
      </c>
      <c r="C168" s="49">
        <v>50315.391000000003</v>
      </c>
      <c r="D168" s="49" t="s">
        <v>113</v>
      </c>
      <c r="E168" s="23">
        <f t="shared" si="28"/>
        <v>2945.4966347695095</v>
      </c>
      <c r="F168" s="2">
        <f t="shared" si="31"/>
        <v>2945.5</v>
      </c>
      <c r="G168" s="2">
        <f t="shared" si="25"/>
        <v>-1.1332344991387799E-2</v>
      </c>
      <c r="I168" s="2">
        <f>G168</f>
        <v>-1.1332344991387799E-2</v>
      </c>
      <c r="O168" s="2">
        <f t="shared" ca="1" si="26"/>
        <v>-1.1672453163627002E-2</v>
      </c>
      <c r="Q168" s="13">
        <f t="shared" si="29"/>
        <v>35296.891000000003</v>
      </c>
    </row>
    <row r="169" spans="1:17" x14ac:dyDescent="0.2">
      <c r="A169" s="24" t="s">
        <v>14</v>
      </c>
      <c r="B169" s="47" t="s">
        <v>101</v>
      </c>
      <c r="C169" s="24">
        <v>50670.658600000002</v>
      </c>
      <c r="D169" s="24">
        <v>8.0000000000000004E-4</v>
      </c>
      <c r="E169" s="23">
        <f t="shared" si="28"/>
        <v>3050.996190299109</v>
      </c>
      <c r="F169" s="2">
        <f t="shared" si="31"/>
        <v>3051</v>
      </c>
      <c r="G169" s="2">
        <f t="shared" si="25"/>
        <v>-1.2829089995648246E-2</v>
      </c>
      <c r="K169" s="2">
        <f>G169</f>
        <v>-1.2829089995648246E-2</v>
      </c>
      <c r="O169" s="2">
        <f t="shared" ca="1" si="26"/>
        <v>-1.219779249946432E-2</v>
      </c>
      <c r="Q169" s="13">
        <f t="shared" si="29"/>
        <v>35652.158600000002</v>
      </c>
    </row>
    <row r="170" spans="1:17" x14ac:dyDescent="0.2">
      <c r="A170" s="23" t="s">
        <v>51</v>
      </c>
      <c r="B170" s="48"/>
      <c r="C170" s="49">
        <v>51394.654999999999</v>
      </c>
      <c r="D170" s="49"/>
      <c r="E170" s="23">
        <f t="shared" si="28"/>
        <v>3265.9927123715702</v>
      </c>
      <c r="F170" s="2">
        <f t="shared" si="31"/>
        <v>3266</v>
      </c>
      <c r="G170" s="2">
        <f t="shared" ref="G170:G201" si="32">C170-(C$7+F170*C$8)</f>
        <v>-2.4540939994039945E-2</v>
      </c>
      <c r="I170" s="2">
        <f t="shared" ref="I170:I175" si="33">G170</f>
        <v>-2.4540939994039945E-2</v>
      </c>
      <c r="O170" s="2">
        <f t="shared" ca="1" si="26"/>
        <v>-1.3268389250222837E-2</v>
      </c>
      <c r="Q170" s="13">
        <f t="shared" si="29"/>
        <v>36376.154999999999</v>
      </c>
    </row>
    <row r="171" spans="1:17" x14ac:dyDescent="0.2">
      <c r="A171" s="23" t="s">
        <v>51</v>
      </c>
      <c r="B171" s="48"/>
      <c r="C171" s="49">
        <v>51421.605000000003</v>
      </c>
      <c r="D171" s="49"/>
      <c r="E171" s="23">
        <f t="shared" si="28"/>
        <v>3273.9957304388613</v>
      </c>
      <c r="F171" s="2">
        <f t="shared" si="31"/>
        <v>3274</v>
      </c>
      <c r="G171" s="2">
        <f t="shared" si="32"/>
        <v>-1.4377659994352143E-2</v>
      </c>
      <c r="I171" s="2">
        <f t="shared" si="33"/>
        <v>-1.4377659994352143E-2</v>
      </c>
      <c r="O171" s="2">
        <f t="shared" ca="1" si="26"/>
        <v>-1.3308225408390596E-2</v>
      </c>
      <c r="Q171" s="13">
        <f t="shared" si="29"/>
        <v>36403.105000000003</v>
      </c>
    </row>
    <row r="172" spans="1:17" x14ac:dyDescent="0.2">
      <c r="A172" s="23" t="s">
        <v>51</v>
      </c>
      <c r="B172" s="48"/>
      <c r="C172" s="49">
        <v>51426.669000000002</v>
      </c>
      <c r="D172" s="49"/>
      <c r="E172" s="23">
        <f t="shared" si="28"/>
        <v>3275.4995257447144</v>
      </c>
      <c r="F172" s="2">
        <f t="shared" si="31"/>
        <v>3275.5</v>
      </c>
      <c r="G172" s="2">
        <f t="shared" si="32"/>
        <v>-1.5970449967426248E-3</v>
      </c>
      <c r="I172" s="2">
        <f t="shared" si="33"/>
        <v>-1.5970449967426248E-3</v>
      </c>
      <c r="O172" s="2">
        <f t="shared" ca="1" si="26"/>
        <v>-1.3315694688047049E-2</v>
      </c>
      <c r="Q172" s="13">
        <f t="shared" si="29"/>
        <v>36408.169000000002</v>
      </c>
    </row>
    <row r="173" spans="1:17" x14ac:dyDescent="0.2">
      <c r="A173" s="23" t="s">
        <v>51</v>
      </c>
      <c r="B173" s="48"/>
      <c r="C173" s="49">
        <v>51431.709000000003</v>
      </c>
      <c r="D173" s="49"/>
      <c r="E173" s="23">
        <f t="shared" si="28"/>
        <v>3276.9961940585977</v>
      </c>
      <c r="F173" s="2">
        <f t="shared" si="31"/>
        <v>3277</v>
      </c>
      <c r="G173" s="2">
        <f t="shared" si="32"/>
        <v>-1.2816429996746592E-2</v>
      </c>
      <c r="I173" s="2">
        <f t="shared" si="33"/>
        <v>-1.2816429996746592E-2</v>
      </c>
      <c r="O173" s="2">
        <f t="shared" ca="1" si="26"/>
        <v>-1.3323163967703503E-2</v>
      </c>
      <c r="Q173" s="13">
        <f t="shared" si="29"/>
        <v>36413.209000000003</v>
      </c>
    </row>
    <row r="174" spans="1:17" x14ac:dyDescent="0.2">
      <c r="A174" s="72" t="s">
        <v>631</v>
      </c>
      <c r="B174" s="48" t="s">
        <v>95</v>
      </c>
      <c r="C174" s="49">
        <v>51433.372000000003</v>
      </c>
      <c r="D174" s="49" t="s">
        <v>113</v>
      </c>
      <c r="E174" s="23">
        <f t="shared" si="28"/>
        <v>3277.4900352105792</v>
      </c>
      <c r="F174" s="2">
        <f t="shared" si="31"/>
        <v>3277.5</v>
      </c>
      <c r="G174" s="2">
        <f t="shared" si="32"/>
        <v>-3.3556224996573292E-2</v>
      </c>
      <c r="I174" s="2">
        <f t="shared" si="33"/>
        <v>-3.3556224996573292E-2</v>
      </c>
      <c r="O174" s="2">
        <f t="shared" ref="O174:O205" ca="1" si="34">+C$11+C$12*F174</f>
        <v>-1.3325653727588989E-2</v>
      </c>
      <c r="Q174" s="13">
        <f t="shared" si="29"/>
        <v>36414.872000000003</v>
      </c>
    </row>
    <row r="175" spans="1:17" x14ac:dyDescent="0.2">
      <c r="A175" s="23" t="s">
        <v>51</v>
      </c>
      <c r="B175" s="48"/>
      <c r="C175" s="49">
        <v>51724.688999999998</v>
      </c>
      <c r="D175" s="49"/>
      <c r="E175" s="23">
        <f t="shared" si="28"/>
        <v>3363.9989485429969</v>
      </c>
      <c r="F175" s="2">
        <f t="shared" si="31"/>
        <v>3364</v>
      </c>
      <c r="G175" s="2">
        <f t="shared" si="32"/>
        <v>-3.5407599934842438E-3</v>
      </c>
      <c r="I175" s="2">
        <f t="shared" si="33"/>
        <v>-3.5407599934842438E-3</v>
      </c>
      <c r="O175" s="2">
        <f t="shared" ca="1" si="34"/>
        <v>-1.3756382187777881E-2</v>
      </c>
      <c r="Q175" s="13">
        <f t="shared" si="29"/>
        <v>36706.188999999998</v>
      </c>
    </row>
    <row r="176" spans="1:17" x14ac:dyDescent="0.2">
      <c r="A176" s="23" t="s">
        <v>38</v>
      </c>
      <c r="B176" s="57"/>
      <c r="C176" s="49">
        <v>51751.626400000001</v>
      </c>
      <c r="D176" s="49">
        <v>5.0000000000000001E-4</v>
      </c>
      <c r="E176" s="23">
        <f t="shared" si="28"/>
        <v>3371.998224939503</v>
      </c>
      <c r="F176" s="2">
        <f t="shared" si="31"/>
        <v>3372</v>
      </c>
      <c r="G176" s="2">
        <f t="shared" si="32"/>
        <v>-5.9774799956358038E-3</v>
      </c>
      <c r="K176" s="2">
        <f>G176</f>
        <v>-5.9774799956358038E-3</v>
      </c>
      <c r="O176" s="2">
        <f t="shared" ca="1" si="34"/>
        <v>-1.3796218345945639E-2</v>
      </c>
      <c r="Q176" s="13">
        <f t="shared" si="29"/>
        <v>36733.126400000001</v>
      </c>
    </row>
    <row r="177" spans="1:17" x14ac:dyDescent="0.2">
      <c r="A177" s="72" t="s">
        <v>641</v>
      </c>
      <c r="B177" s="48" t="s">
        <v>101</v>
      </c>
      <c r="C177" s="49">
        <v>51768.451000000001</v>
      </c>
      <c r="D177" s="49" t="s">
        <v>113</v>
      </c>
      <c r="E177" s="23">
        <f t="shared" si="28"/>
        <v>3376.9944244858821</v>
      </c>
      <c r="F177" s="2">
        <f t="shared" si="31"/>
        <v>3377</v>
      </c>
      <c r="G177" s="2">
        <f t="shared" si="32"/>
        <v>-1.8775429998640902E-2</v>
      </c>
      <c r="I177" s="2">
        <f>G177</f>
        <v>-1.8775429998640902E-2</v>
      </c>
      <c r="O177" s="2">
        <f t="shared" ca="1" si="34"/>
        <v>-1.382111594480049E-2</v>
      </c>
      <c r="Q177" s="13">
        <f t="shared" si="29"/>
        <v>36749.951000000001</v>
      </c>
    </row>
    <row r="178" spans="1:17" x14ac:dyDescent="0.2">
      <c r="A178" s="74" t="s">
        <v>112</v>
      </c>
      <c r="B178" s="57" t="s">
        <v>101</v>
      </c>
      <c r="C178" s="74">
        <v>51768.4519</v>
      </c>
      <c r="D178" s="74" t="s">
        <v>113</v>
      </c>
      <c r="E178" s="23">
        <f t="shared" si="28"/>
        <v>3376.9946917480811</v>
      </c>
      <c r="F178" s="2">
        <f t="shared" si="31"/>
        <v>3377</v>
      </c>
      <c r="G178" s="2">
        <f t="shared" si="32"/>
        <v>-1.7875429999548942E-2</v>
      </c>
      <c r="K178" s="2">
        <f>G178</f>
        <v>-1.7875429999548942E-2</v>
      </c>
      <c r="N178" s="43"/>
      <c r="O178" s="2">
        <f t="shared" ca="1" si="34"/>
        <v>-1.382111594480049E-2</v>
      </c>
      <c r="Q178" s="13">
        <f t="shared" si="29"/>
        <v>36749.9519</v>
      </c>
    </row>
    <row r="179" spans="1:17" x14ac:dyDescent="0.2">
      <c r="A179" s="72" t="s">
        <v>641</v>
      </c>
      <c r="B179" s="48" t="s">
        <v>101</v>
      </c>
      <c r="C179" s="49">
        <v>51768.453000000001</v>
      </c>
      <c r="D179" s="49" t="s">
        <v>113</v>
      </c>
      <c r="E179" s="23">
        <f t="shared" si="28"/>
        <v>3376.9950184018799</v>
      </c>
      <c r="F179" s="2">
        <f t="shared" si="31"/>
        <v>3377</v>
      </c>
      <c r="G179" s="2">
        <f t="shared" si="32"/>
        <v>-1.6775429998233449E-2</v>
      </c>
      <c r="I179" s="2">
        <f>G179</f>
        <v>-1.6775429998233449E-2</v>
      </c>
      <c r="O179" s="2">
        <f t="shared" ca="1" si="34"/>
        <v>-1.382111594480049E-2</v>
      </c>
      <c r="Q179" s="13">
        <f t="shared" si="29"/>
        <v>36749.953000000001</v>
      </c>
    </row>
    <row r="180" spans="1:17" x14ac:dyDescent="0.2">
      <c r="A180" s="74" t="s">
        <v>112</v>
      </c>
      <c r="B180" s="57" t="s">
        <v>101</v>
      </c>
      <c r="C180" s="74">
        <v>51768.453300000001</v>
      </c>
      <c r="D180" s="74" t="s">
        <v>113</v>
      </c>
      <c r="E180" s="23">
        <f t="shared" si="28"/>
        <v>3376.9951074892797</v>
      </c>
      <c r="F180" s="2">
        <f t="shared" si="31"/>
        <v>3377</v>
      </c>
      <c r="G180" s="2">
        <f t="shared" si="32"/>
        <v>-1.6475429998536129E-2</v>
      </c>
      <c r="K180" s="2">
        <f>G180</f>
        <v>-1.6475429998536129E-2</v>
      </c>
      <c r="N180" s="43"/>
      <c r="O180" s="2">
        <f t="shared" ca="1" si="34"/>
        <v>-1.382111594480049E-2</v>
      </c>
      <c r="Q180" s="13">
        <f t="shared" si="29"/>
        <v>36749.953300000001</v>
      </c>
    </row>
    <row r="181" spans="1:17" x14ac:dyDescent="0.2">
      <c r="A181" s="72" t="s">
        <v>641</v>
      </c>
      <c r="B181" s="48" t="s">
        <v>101</v>
      </c>
      <c r="C181" s="49">
        <v>51768.455000000002</v>
      </c>
      <c r="D181" s="49" t="s">
        <v>113</v>
      </c>
      <c r="E181" s="23">
        <f t="shared" ref="E181:E211" si="35">(C181-C$7)/C$8</f>
        <v>3376.9956123178777</v>
      </c>
      <c r="F181" s="2">
        <f t="shared" si="31"/>
        <v>3377</v>
      </c>
      <c r="G181" s="2">
        <f t="shared" si="32"/>
        <v>-1.4775429997825995E-2</v>
      </c>
      <c r="I181" s="2">
        <f>G181</f>
        <v>-1.4775429997825995E-2</v>
      </c>
      <c r="O181" s="2">
        <f t="shared" ca="1" si="34"/>
        <v>-1.382111594480049E-2</v>
      </c>
      <c r="Q181" s="13">
        <f t="shared" ref="Q181:Q211" si="36">C181-15018.5</f>
        <v>36749.955000000002</v>
      </c>
    </row>
    <row r="182" spans="1:17" x14ac:dyDescent="0.2">
      <c r="A182" s="74" t="s">
        <v>112</v>
      </c>
      <c r="B182" s="57" t="s">
        <v>101</v>
      </c>
      <c r="C182" s="74">
        <v>51768.455399999999</v>
      </c>
      <c r="D182" s="74" t="s">
        <v>113</v>
      </c>
      <c r="E182" s="23">
        <f t="shared" si="35"/>
        <v>3376.9957311010762</v>
      </c>
      <c r="F182" s="2">
        <f t="shared" si="31"/>
        <v>3377</v>
      </c>
      <c r="G182" s="2">
        <f t="shared" si="32"/>
        <v>-1.4375430000654887E-2</v>
      </c>
      <c r="K182" s="2">
        <f>G182</f>
        <v>-1.4375430000654887E-2</v>
      </c>
      <c r="N182" s="43"/>
      <c r="O182" s="2">
        <f t="shared" ca="1" si="34"/>
        <v>-1.382111594480049E-2</v>
      </c>
      <c r="Q182" s="13">
        <f t="shared" si="36"/>
        <v>36749.955399999999</v>
      </c>
    </row>
    <row r="183" spans="1:17" x14ac:dyDescent="0.2">
      <c r="A183" s="72" t="s">
        <v>650</v>
      </c>
      <c r="B183" s="48" t="s">
        <v>101</v>
      </c>
      <c r="C183" s="49">
        <v>51768.455999999998</v>
      </c>
      <c r="D183" s="49" t="s">
        <v>113</v>
      </c>
      <c r="E183" s="23">
        <f t="shared" si="35"/>
        <v>3376.9959092758754</v>
      </c>
      <c r="F183" s="2">
        <f t="shared" si="31"/>
        <v>3377</v>
      </c>
      <c r="G183" s="2">
        <f t="shared" si="32"/>
        <v>-1.3775430001260247E-2</v>
      </c>
      <c r="I183" s="2">
        <f>G183</f>
        <v>-1.3775430001260247E-2</v>
      </c>
      <c r="O183" s="2">
        <f t="shared" ca="1" si="34"/>
        <v>-1.382111594480049E-2</v>
      </c>
      <c r="Q183" s="13">
        <f t="shared" si="36"/>
        <v>36749.955999999998</v>
      </c>
    </row>
    <row r="184" spans="1:17" x14ac:dyDescent="0.2">
      <c r="A184" s="72" t="s">
        <v>641</v>
      </c>
      <c r="B184" s="48" t="s">
        <v>101</v>
      </c>
      <c r="C184" s="49">
        <v>51768.463000000003</v>
      </c>
      <c r="D184" s="49" t="s">
        <v>113</v>
      </c>
      <c r="E184" s="23">
        <f t="shared" si="35"/>
        <v>3376.9979879818684</v>
      </c>
      <c r="F184" s="2">
        <f t="shared" si="31"/>
        <v>3377</v>
      </c>
      <c r="G184" s="2">
        <f t="shared" si="32"/>
        <v>-6.7754299961961806E-3</v>
      </c>
      <c r="I184" s="2">
        <f>G184</f>
        <v>-6.7754299961961806E-3</v>
      </c>
      <c r="O184" s="2">
        <f t="shared" ca="1" si="34"/>
        <v>-1.382111594480049E-2</v>
      </c>
      <c r="Q184" s="13">
        <f t="shared" si="36"/>
        <v>36749.963000000003</v>
      </c>
    </row>
    <row r="185" spans="1:17" x14ac:dyDescent="0.2">
      <c r="A185" s="74" t="s">
        <v>112</v>
      </c>
      <c r="B185" s="57" t="s">
        <v>101</v>
      </c>
      <c r="C185" s="74">
        <v>51768.4637</v>
      </c>
      <c r="D185" s="74" t="s">
        <v>113</v>
      </c>
      <c r="E185" s="23">
        <f t="shared" si="35"/>
        <v>3376.9981958524668</v>
      </c>
      <c r="F185" s="2">
        <f t="shared" si="31"/>
        <v>3377</v>
      </c>
      <c r="G185" s="2">
        <f t="shared" si="32"/>
        <v>-6.0754299993277527E-3</v>
      </c>
      <c r="K185" s="2">
        <f>G185</f>
        <v>-6.0754299993277527E-3</v>
      </c>
      <c r="N185" s="43"/>
      <c r="O185" s="2">
        <f t="shared" ca="1" si="34"/>
        <v>-1.382111594480049E-2</v>
      </c>
      <c r="Q185" s="13">
        <f t="shared" si="36"/>
        <v>36749.9637</v>
      </c>
    </row>
    <row r="186" spans="1:17" x14ac:dyDescent="0.2">
      <c r="A186" s="23" t="s">
        <v>37</v>
      </c>
      <c r="B186" s="48"/>
      <c r="C186" s="49">
        <v>52037.855969999997</v>
      </c>
      <c r="D186" s="49">
        <v>1.9000000000000001E-4</v>
      </c>
      <c r="E186" s="23">
        <f t="shared" si="35"/>
        <v>3456.9963852401556</v>
      </c>
      <c r="F186" s="2">
        <f t="shared" si="31"/>
        <v>3457</v>
      </c>
      <c r="G186" s="2">
        <f t="shared" si="32"/>
        <v>-1.2172629998531193E-2</v>
      </c>
      <c r="K186" s="2">
        <f>G186</f>
        <v>-1.2172629998531193E-2</v>
      </c>
      <c r="O186" s="2">
        <f t="shared" ca="1" si="34"/>
        <v>-1.4219477526478078E-2</v>
      </c>
      <c r="Q186" s="13">
        <f t="shared" si="36"/>
        <v>37019.355969999997</v>
      </c>
    </row>
    <row r="187" spans="1:17" x14ac:dyDescent="0.2">
      <c r="A187" s="23" t="s">
        <v>94</v>
      </c>
      <c r="B187" s="48" t="s">
        <v>95</v>
      </c>
      <c r="C187" s="49">
        <v>52093.419199999997</v>
      </c>
      <c r="D187" s="49">
        <v>1E-3</v>
      </c>
      <c r="E187" s="23">
        <f t="shared" si="35"/>
        <v>3473.4963308270562</v>
      </c>
      <c r="F187" s="2">
        <f t="shared" si="31"/>
        <v>3473.5</v>
      </c>
      <c r="G187" s="2">
        <f t="shared" si="32"/>
        <v>-1.2355865001154598E-2</v>
      </c>
      <c r="J187" s="2">
        <f>G187</f>
        <v>-1.2355865001154598E-2</v>
      </c>
      <c r="O187" s="2">
        <f t="shared" ca="1" si="34"/>
        <v>-1.430163960269908E-2</v>
      </c>
      <c r="Q187" s="13">
        <f t="shared" si="36"/>
        <v>37074.919199999997</v>
      </c>
    </row>
    <row r="188" spans="1:17" x14ac:dyDescent="0.2">
      <c r="A188" s="72" t="s">
        <v>666</v>
      </c>
      <c r="B188" s="48" t="s">
        <v>101</v>
      </c>
      <c r="C188" s="49">
        <v>52182.66</v>
      </c>
      <c r="D188" s="49" t="s">
        <v>113</v>
      </c>
      <c r="E188" s="23">
        <f t="shared" si="35"/>
        <v>3499.9971002051439</v>
      </c>
      <c r="F188" s="2">
        <f t="shared" si="31"/>
        <v>3500</v>
      </c>
      <c r="G188" s="2">
        <f t="shared" si="32"/>
        <v>-9.7649999952409416E-3</v>
      </c>
      <c r="K188" s="2">
        <f>G188</f>
        <v>-9.7649999952409416E-3</v>
      </c>
      <c r="O188" s="2">
        <f t="shared" ca="1" si="34"/>
        <v>-1.4433596876629779E-2</v>
      </c>
      <c r="Q188" s="13">
        <f t="shared" si="36"/>
        <v>37164.160000000003</v>
      </c>
    </row>
    <row r="189" spans="1:17" x14ac:dyDescent="0.2">
      <c r="A189" s="72" t="s">
        <v>641</v>
      </c>
      <c r="B189" s="48" t="s">
        <v>101</v>
      </c>
      <c r="C189" s="49">
        <v>52492.438999999998</v>
      </c>
      <c r="D189" s="49" t="s">
        <v>113</v>
      </c>
      <c r="E189" s="23">
        <f t="shared" si="35"/>
        <v>3591.9884521111535</v>
      </c>
      <c r="F189" s="2">
        <f t="shared" si="31"/>
        <v>3592</v>
      </c>
      <c r="G189" s="2">
        <f t="shared" si="32"/>
        <v>-3.8887279995833524E-2</v>
      </c>
      <c r="I189" s="2">
        <f>G189</f>
        <v>-3.8887279995833524E-2</v>
      </c>
      <c r="O189" s="2">
        <f t="shared" ca="1" si="34"/>
        <v>-1.4891712695559004E-2</v>
      </c>
      <c r="Q189" s="13">
        <f t="shared" si="36"/>
        <v>37473.938999999998</v>
      </c>
    </row>
    <row r="190" spans="1:17" x14ac:dyDescent="0.2">
      <c r="A190" s="74" t="s">
        <v>112</v>
      </c>
      <c r="B190" s="57" t="s">
        <v>101</v>
      </c>
      <c r="C190" s="74">
        <v>52492.439599999998</v>
      </c>
      <c r="D190" s="74" t="s">
        <v>113</v>
      </c>
      <c r="E190" s="23">
        <f t="shared" si="35"/>
        <v>3591.9886302859527</v>
      </c>
      <c r="F190" s="2">
        <f t="shared" si="31"/>
        <v>3592</v>
      </c>
      <c r="G190" s="2">
        <f t="shared" si="32"/>
        <v>-3.8287279996438883E-2</v>
      </c>
      <c r="K190" s="2">
        <f>G190</f>
        <v>-3.8287279996438883E-2</v>
      </c>
      <c r="N190" s="43"/>
      <c r="O190" s="2">
        <f t="shared" ca="1" si="34"/>
        <v>-1.4891712695559004E-2</v>
      </c>
      <c r="Q190" s="13">
        <f t="shared" si="36"/>
        <v>37473.939599999998</v>
      </c>
    </row>
    <row r="191" spans="1:17" x14ac:dyDescent="0.2">
      <c r="A191" s="72" t="s">
        <v>641</v>
      </c>
      <c r="B191" s="48" t="s">
        <v>101</v>
      </c>
      <c r="C191" s="49">
        <v>52492.446000000004</v>
      </c>
      <c r="D191" s="49" t="s">
        <v>113</v>
      </c>
      <c r="E191" s="23">
        <f t="shared" si="35"/>
        <v>3591.9905308171465</v>
      </c>
      <c r="F191" s="2">
        <f t="shared" si="31"/>
        <v>3592</v>
      </c>
      <c r="G191" s="2">
        <f t="shared" si="32"/>
        <v>-3.1887279990769457E-2</v>
      </c>
      <c r="I191" s="2">
        <f>G191</f>
        <v>-3.1887279990769457E-2</v>
      </c>
      <c r="O191" s="2">
        <f t="shared" ca="1" si="34"/>
        <v>-1.4891712695559004E-2</v>
      </c>
      <c r="Q191" s="13">
        <f t="shared" si="36"/>
        <v>37473.946000000004</v>
      </c>
    </row>
    <row r="192" spans="1:17" x14ac:dyDescent="0.2">
      <c r="A192" s="74" t="s">
        <v>112</v>
      </c>
      <c r="B192" s="57" t="s">
        <v>101</v>
      </c>
      <c r="C192" s="74">
        <v>52492.446499999998</v>
      </c>
      <c r="D192" s="74" t="s">
        <v>113</v>
      </c>
      <c r="E192" s="23">
        <f t="shared" si="35"/>
        <v>3591.9906792961447</v>
      </c>
      <c r="F192" s="2">
        <f t="shared" si="31"/>
        <v>3592</v>
      </c>
      <c r="G192" s="2">
        <f t="shared" si="32"/>
        <v>-3.1387279996124562E-2</v>
      </c>
      <c r="K192" s="2">
        <f>G192</f>
        <v>-3.1387279996124562E-2</v>
      </c>
      <c r="N192" s="43"/>
      <c r="O192" s="2">
        <f t="shared" ca="1" si="34"/>
        <v>-1.4891712695559004E-2</v>
      </c>
      <c r="Q192" s="13">
        <f t="shared" si="36"/>
        <v>37473.946499999998</v>
      </c>
    </row>
    <row r="193" spans="1:17" x14ac:dyDescent="0.2">
      <c r="A193" s="72" t="s">
        <v>641</v>
      </c>
      <c r="B193" s="48" t="s">
        <v>101</v>
      </c>
      <c r="C193" s="49">
        <v>52492.447</v>
      </c>
      <c r="D193" s="49" t="s">
        <v>113</v>
      </c>
      <c r="E193" s="23">
        <f t="shared" si="35"/>
        <v>3591.9908277751442</v>
      </c>
      <c r="F193" s="2">
        <f t="shared" si="31"/>
        <v>3592</v>
      </c>
      <c r="G193" s="2">
        <f t="shared" si="32"/>
        <v>-3.0887279994203709E-2</v>
      </c>
      <c r="I193" s="2">
        <f>G193</f>
        <v>-3.0887279994203709E-2</v>
      </c>
      <c r="O193" s="2">
        <f t="shared" ca="1" si="34"/>
        <v>-1.4891712695559004E-2</v>
      </c>
      <c r="Q193" s="13">
        <f t="shared" si="36"/>
        <v>37473.947</v>
      </c>
    </row>
    <row r="194" spans="1:17" x14ac:dyDescent="0.2">
      <c r="A194" s="74" t="s">
        <v>112</v>
      </c>
      <c r="B194" s="57" t="s">
        <v>101</v>
      </c>
      <c r="C194" s="74">
        <v>52492.447200000002</v>
      </c>
      <c r="D194" s="74" t="s">
        <v>113</v>
      </c>
      <c r="E194" s="23">
        <f t="shared" si="35"/>
        <v>3591.9908871667449</v>
      </c>
      <c r="F194" s="2">
        <f t="shared" si="31"/>
        <v>3592</v>
      </c>
      <c r="G194" s="2">
        <f t="shared" si="32"/>
        <v>-3.0687279991980176E-2</v>
      </c>
      <c r="K194" s="2">
        <f>G194</f>
        <v>-3.0687279991980176E-2</v>
      </c>
      <c r="N194" s="43"/>
      <c r="O194" s="2">
        <f t="shared" ca="1" si="34"/>
        <v>-1.4891712695559004E-2</v>
      </c>
      <c r="Q194" s="13">
        <f t="shared" si="36"/>
        <v>37473.947200000002</v>
      </c>
    </row>
    <row r="195" spans="1:17" x14ac:dyDescent="0.2">
      <c r="A195" s="72" t="s">
        <v>678</v>
      </c>
      <c r="B195" s="48" t="s">
        <v>95</v>
      </c>
      <c r="C195" s="49">
        <v>52854.472999999998</v>
      </c>
      <c r="D195" s="49" t="s">
        <v>113</v>
      </c>
      <c r="E195" s="23">
        <f t="shared" si="35"/>
        <v>3699.4973442437408</v>
      </c>
      <c r="F195" s="2">
        <f t="shared" si="31"/>
        <v>3699.5</v>
      </c>
      <c r="G195" s="2">
        <f t="shared" si="32"/>
        <v>-8.9432050008326769E-3</v>
      </c>
      <c r="I195" s="2">
        <f>G195</f>
        <v>-8.9432050008326769E-3</v>
      </c>
      <c r="O195" s="2">
        <f t="shared" ca="1" si="34"/>
        <v>-1.5427011070938263E-2</v>
      </c>
      <c r="Q195" s="13">
        <f t="shared" si="36"/>
        <v>37835.972999999998</v>
      </c>
    </row>
    <row r="196" spans="1:17" x14ac:dyDescent="0.2">
      <c r="A196" s="72" t="s">
        <v>666</v>
      </c>
      <c r="B196" s="48" t="s">
        <v>95</v>
      </c>
      <c r="C196" s="49">
        <v>52874.671300000002</v>
      </c>
      <c r="D196" s="49" t="s">
        <v>113</v>
      </c>
      <c r="E196" s="23">
        <f t="shared" si="35"/>
        <v>3705.4953909906267</v>
      </c>
      <c r="F196" s="2">
        <f t="shared" si="31"/>
        <v>3705.5</v>
      </c>
      <c r="G196" s="2">
        <f t="shared" si="32"/>
        <v>-1.5520744993409608E-2</v>
      </c>
      <c r="K196" s="2">
        <f>G196</f>
        <v>-1.5520744993409608E-2</v>
      </c>
      <c r="O196" s="2">
        <f t="shared" ca="1" si="34"/>
        <v>-1.5456888189564082E-2</v>
      </c>
      <c r="Q196" s="13">
        <f t="shared" si="36"/>
        <v>37856.171300000002</v>
      </c>
    </row>
    <row r="197" spans="1:17" x14ac:dyDescent="0.2">
      <c r="A197" s="74" t="s">
        <v>112</v>
      </c>
      <c r="B197" s="57" t="s">
        <v>95</v>
      </c>
      <c r="C197" s="74">
        <v>52908.343789999999</v>
      </c>
      <c r="D197" s="74">
        <v>1.6000000000000001E-3</v>
      </c>
      <c r="E197" s="23">
        <f t="shared" si="35"/>
        <v>3715.4947062351766</v>
      </c>
      <c r="F197" s="2">
        <f t="shared" ref="F197:F211" si="37">ROUND(2*E197,0)/2</f>
        <v>3715.5</v>
      </c>
      <c r="G197" s="2">
        <f t="shared" si="32"/>
        <v>-1.7826644994784147E-2</v>
      </c>
      <c r="K197" s="2">
        <f>G197</f>
        <v>-1.7826644994784147E-2</v>
      </c>
      <c r="O197" s="2">
        <f t="shared" ca="1" si="34"/>
        <v>-1.5506683387273779E-2</v>
      </c>
      <c r="Q197" s="13">
        <f t="shared" si="36"/>
        <v>37889.843789999999</v>
      </c>
    </row>
    <row r="198" spans="1:17" x14ac:dyDescent="0.2">
      <c r="A198" s="22" t="s">
        <v>102</v>
      </c>
      <c r="B198" s="77"/>
      <c r="C198" s="74">
        <v>53216.467100000002</v>
      </c>
      <c r="D198" s="74">
        <v>1.6999999999999999E-3</v>
      </c>
      <c r="E198" s="23">
        <f t="shared" si="35"/>
        <v>3806.9943877521782</v>
      </c>
      <c r="F198" s="2">
        <f t="shared" si="37"/>
        <v>3807</v>
      </c>
      <c r="G198" s="2">
        <f t="shared" si="32"/>
        <v>-1.8899129994679242E-2</v>
      </c>
      <c r="J198" s="2">
        <f>G198</f>
        <v>-1.8899129994679242E-2</v>
      </c>
      <c r="O198" s="2">
        <f t="shared" ca="1" si="34"/>
        <v>-1.5962309446317522E-2</v>
      </c>
      <c r="Q198" s="13">
        <f t="shared" si="36"/>
        <v>38197.967100000002</v>
      </c>
    </row>
    <row r="199" spans="1:17" x14ac:dyDescent="0.2">
      <c r="A199" s="22" t="s">
        <v>102</v>
      </c>
      <c r="B199" s="77"/>
      <c r="C199" s="74">
        <v>53216.467799999999</v>
      </c>
      <c r="D199" s="74">
        <v>5.9999999999999995E-4</v>
      </c>
      <c r="E199" s="23">
        <f t="shared" si="35"/>
        <v>3806.9945956227762</v>
      </c>
      <c r="F199" s="2">
        <f t="shared" si="37"/>
        <v>3807</v>
      </c>
      <c r="G199" s="2">
        <f t="shared" si="32"/>
        <v>-1.8199129997810815E-2</v>
      </c>
      <c r="J199" s="2">
        <f>G199</f>
        <v>-1.8199129997810815E-2</v>
      </c>
      <c r="O199" s="2">
        <f t="shared" ca="1" si="34"/>
        <v>-1.5962309446317522E-2</v>
      </c>
      <c r="Q199" s="13">
        <f t="shared" si="36"/>
        <v>38197.967799999999</v>
      </c>
    </row>
    <row r="200" spans="1:17" x14ac:dyDescent="0.2">
      <c r="A200" s="24" t="s">
        <v>120</v>
      </c>
      <c r="B200" s="47" t="s">
        <v>101</v>
      </c>
      <c r="C200" s="24">
        <v>53216.474999999999</v>
      </c>
      <c r="D200" s="24" t="s">
        <v>113</v>
      </c>
      <c r="E200" s="23">
        <f t="shared" si="35"/>
        <v>3806.9967337203675</v>
      </c>
      <c r="F200" s="2">
        <f t="shared" si="37"/>
        <v>3807</v>
      </c>
      <c r="G200" s="2">
        <f t="shared" si="32"/>
        <v>-1.0999129997799173E-2</v>
      </c>
      <c r="I200" s="2">
        <f>G200</f>
        <v>-1.0999129997799173E-2</v>
      </c>
      <c r="O200" s="2">
        <f t="shared" ca="1" si="34"/>
        <v>-1.5962309446317522E-2</v>
      </c>
      <c r="Q200" s="13">
        <f t="shared" si="36"/>
        <v>38197.974999999999</v>
      </c>
    </row>
    <row r="201" spans="1:17" x14ac:dyDescent="0.2">
      <c r="A201" s="22" t="s">
        <v>102</v>
      </c>
      <c r="B201" s="77"/>
      <c r="C201" s="74">
        <v>53297.287400000001</v>
      </c>
      <c r="D201" s="74">
        <v>5.0000000000000001E-4</v>
      </c>
      <c r="E201" s="23">
        <f t="shared" si="35"/>
        <v>3830.9946223014836</v>
      </c>
      <c r="F201" s="2">
        <f t="shared" si="37"/>
        <v>3831</v>
      </c>
      <c r="G201" s="2">
        <f t="shared" si="32"/>
        <v>-1.8109289994754363E-2</v>
      </c>
      <c r="J201" s="2">
        <f>G201</f>
        <v>-1.8109289994754363E-2</v>
      </c>
      <c r="O201" s="2">
        <f t="shared" ca="1" si="34"/>
        <v>-1.6081817920820796E-2</v>
      </c>
      <c r="Q201" s="13">
        <f t="shared" si="36"/>
        <v>38278.787400000001</v>
      </c>
    </row>
    <row r="202" spans="1:17" x14ac:dyDescent="0.2">
      <c r="A202" s="72" t="s">
        <v>706</v>
      </c>
      <c r="B202" s="48" t="s">
        <v>101</v>
      </c>
      <c r="C202" s="49">
        <v>53462.294800000003</v>
      </c>
      <c r="D202" s="49" t="s">
        <v>113</v>
      </c>
      <c r="E202" s="23">
        <f t="shared" si="35"/>
        <v>3879.9948895904095</v>
      </c>
      <c r="F202" s="2">
        <f t="shared" si="37"/>
        <v>3880</v>
      </c>
      <c r="G202" s="2">
        <f t="shared" ref="G202:G211" si="38">C202-(C$7+F202*C$8)</f>
        <v>-1.7209199992066715E-2</v>
      </c>
      <c r="K202" s="2">
        <f>G202</f>
        <v>-1.7209199992066715E-2</v>
      </c>
      <c r="O202" s="2">
        <f t="shared" ca="1" si="34"/>
        <v>-1.632581438959832E-2</v>
      </c>
      <c r="Q202" s="13">
        <f t="shared" si="36"/>
        <v>38443.794800000003</v>
      </c>
    </row>
    <row r="203" spans="1:17" x14ac:dyDescent="0.2">
      <c r="A203" s="72" t="s">
        <v>666</v>
      </c>
      <c r="B203" s="48" t="s">
        <v>95</v>
      </c>
      <c r="C203" s="49">
        <v>53571.736100000002</v>
      </c>
      <c r="D203" s="49" t="s">
        <v>113</v>
      </c>
      <c r="E203" s="23">
        <f t="shared" si="35"/>
        <v>3912.4943590229764</v>
      </c>
      <c r="F203" s="2">
        <f t="shared" si="37"/>
        <v>3912.5</v>
      </c>
      <c r="G203" s="2">
        <f t="shared" si="38"/>
        <v>-1.8995874990650918E-2</v>
      </c>
      <c r="K203" s="2">
        <f>G203</f>
        <v>-1.8995874990650918E-2</v>
      </c>
      <c r="O203" s="2">
        <f t="shared" ca="1" si="34"/>
        <v>-1.6487648782154838E-2</v>
      </c>
      <c r="Q203" s="13">
        <f t="shared" si="36"/>
        <v>38553.236100000002</v>
      </c>
    </row>
    <row r="204" spans="1:17" x14ac:dyDescent="0.2">
      <c r="A204" s="72" t="s">
        <v>666</v>
      </c>
      <c r="B204" s="48" t="s">
        <v>101</v>
      </c>
      <c r="C204" s="49">
        <v>54236.818800000001</v>
      </c>
      <c r="D204" s="49" t="s">
        <v>113</v>
      </c>
      <c r="E204" s="23">
        <f t="shared" si="35"/>
        <v>4109.9959866423433</v>
      </c>
      <c r="F204" s="2">
        <f t="shared" si="37"/>
        <v>4110</v>
      </c>
      <c r="G204" s="2">
        <f t="shared" si="38"/>
        <v>-1.3514899990695994E-2</v>
      </c>
      <c r="K204" s="2">
        <f>G204</f>
        <v>-1.3514899990695994E-2</v>
      </c>
      <c r="O204" s="2">
        <f t="shared" ca="1" si="34"/>
        <v>-1.7471103936921382E-2</v>
      </c>
      <c r="Q204" s="13">
        <f t="shared" si="36"/>
        <v>39218.318800000001</v>
      </c>
    </row>
    <row r="205" spans="1:17" x14ac:dyDescent="0.2">
      <c r="A205" s="73" t="s">
        <v>122</v>
      </c>
      <c r="B205" s="57" t="s">
        <v>101</v>
      </c>
      <c r="C205" s="74">
        <v>54630.816099999996</v>
      </c>
      <c r="D205" s="74">
        <v>2.0000000000000001E-4</v>
      </c>
      <c r="E205" s="23">
        <f t="shared" si="35"/>
        <v>4226.9966363775347</v>
      </c>
      <c r="F205" s="2">
        <f t="shared" si="37"/>
        <v>4227</v>
      </c>
      <c r="G205" s="2">
        <f t="shared" si="38"/>
        <v>-1.1326929998176638E-2</v>
      </c>
      <c r="K205" s="2">
        <f>G205</f>
        <v>-1.1326929998176638E-2</v>
      </c>
      <c r="O205" s="2">
        <f t="shared" ca="1" si="34"/>
        <v>-1.8053707750124857E-2</v>
      </c>
      <c r="Q205" s="13">
        <f t="shared" si="36"/>
        <v>39612.316099999996</v>
      </c>
    </row>
    <row r="206" spans="1:17" x14ac:dyDescent="0.2">
      <c r="A206" s="73" t="s">
        <v>123</v>
      </c>
      <c r="B206" s="57"/>
      <c r="C206" s="74">
        <v>55078.6872</v>
      </c>
      <c r="D206" s="74">
        <v>2.0000000000000001E-4</v>
      </c>
      <c r="E206" s="23">
        <f t="shared" si="35"/>
        <v>4359.9955419477401</v>
      </c>
      <c r="F206" s="2">
        <f t="shared" si="37"/>
        <v>4360</v>
      </c>
      <c r="G206" s="2">
        <f t="shared" si="38"/>
        <v>-1.5012399991974235E-2</v>
      </c>
      <c r="K206" s="2">
        <f>G206</f>
        <v>-1.5012399991974235E-2</v>
      </c>
      <c r="O206" s="2">
        <f t="shared" ref="O206:O211" ca="1" si="39">+C$11+C$12*F206</f>
        <v>-1.8715983879663844E-2</v>
      </c>
      <c r="Q206" s="13">
        <f t="shared" si="36"/>
        <v>40060.1872</v>
      </c>
    </row>
    <row r="207" spans="1:17" x14ac:dyDescent="0.2">
      <c r="A207" s="24" t="s">
        <v>118</v>
      </c>
      <c r="B207" s="47" t="s">
        <v>95</v>
      </c>
      <c r="C207" s="24">
        <v>55410.3796</v>
      </c>
      <c r="D207" s="24">
        <v>3.0000000000000001E-3</v>
      </c>
      <c r="E207" s="23">
        <f t="shared" si="35"/>
        <v>4458.4942532643545</v>
      </c>
      <c r="F207" s="2">
        <f t="shared" si="37"/>
        <v>4458.5</v>
      </c>
      <c r="G207" s="2">
        <f t="shared" si="38"/>
        <v>-1.935201499145478E-2</v>
      </c>
      <c r="J207" s="2">
        <f>G207</f>
        <v>-1.935201499145478E-2</v>
      </c>
      <c r="O207" s="2">
        <f t="shared" ca="1" si="39"/>
        <v>-1.9206466577104373E-2</v>
      </c>
      <c r="Q207" s="13">
        <f t="shared" si="36"/>
        <v>40391.8796</v>
      </c>
    </row>
    <row r="208" spans="1:17" x14ac:dyDescent="0.2">
      <c r="A208" s="24" t="s">
        <v>119</v>
      </c>
      <c r="B208" s="47" t="s">
        <v>101</v>
      </c>
      <c r="C208" s="24">
        <v>55711.765899999999</v>
      </c>
      <c r="D208" s="24">
        <v>8.9999999999999998E-4</v>
      </c>
      <c r="E208" s="23">
        <f t="shared" si="35"/>
        <v>4547.9933257739513</v>
      </c>
      <c r="F208" s="2">
        <f t="shared" si="37"/>
        <v>4548</v>
      </c>
      <c r="G208" s="2">
        <f t="shared" si="38"/>
        <v>-2.2475320001831278E-2</v>
      </c>
      <c r="K208" s="2">
        <f>G208</f>
        <v>-2.2475320001831278E-2</v>
      </c>
      <c r="O208" s="2">
        <f t="shared" ca="1" si="39"/>
        <v>-1.9652133596606176E-2</v>
      </c>
      <c r="Q208" s="13">
        <f t="shared" si="36"/>
        <v>40693.265899999999</v>
      </c>
    </row>
    <row r="209" spans="1:17" x14ac:dyDescent="0.2">
      <c r="A209" s="74" t="s">
        <v>121</v>
      </c>
      <c r="B209" s="57" t="s">
        <v>95</v>
      </c>
      <c r="C209" s="74">
        <v>56046.8321</v>
      </c>
      <c r="D209" s="74">
        <v>8.9999999999999998E-4</v>
      </c>
      <c r="E209" s="23">
        <f t="shared" si="35"/>
        <v>4647.4939139868711</v>
      </c>
      <c r="F209" s="2">
        <f t="shared" si="37"/>
        <v>4647.5</v>
      </c>
      <c r="G209" s="2">
        <f t="shared" si="38"/>
        <v>-2.0494525000685826E-2</v>
      </c>
      <c r="K209" s="2">
        <f>G209</f>
        <v>-2.0494525000685826E-2</v>
      </c>
      <c r="O209" s="2">
        <f t="shared" ca="1" si="39"/>
        <v>-2.0147595813817674E-2</v>
      </c>
      <c r="Q209" s="13">
        <f t="shared" si="36"/>
        <v>41028.3321</v>
      </c>
    </row>
    <row r="210" spans="1:17" x14ac:dyDescent="0.2">
      <c r="A210" s="76" t="s">
        <v>126</v>
      </c>
      <c r="B210" s="77" t="s">
        <v>101</v>
      </c>
      <c r="C210" s="74">
        <v>56496.388400000003</v>
      </c>
      <c r="D210" s="80">
        <v>1.6999999999999999E-3</v>
      </c>
      <c r="E210" s="23">
        <f t="shared" si="35"/>
        <v>4780.9932531766308</v>
      </c>
      <c r="F210" s="2">
        <f t="shared" si="37"/>
        <v>4781</v>
      </c>
      <c r="G210" s="2">
        <f t="shared" si="38"/>
        <v>-2.2719789994880557E-2</v>
      </c>
      <c r="J210" s="2">
        <f>G210</f>
        <v>-2.2719789994880557E-2</v>
      </c>
      <c r="O210" s="2">
        <f t="shared" ca="1" si="39"/>
        <v>-2.081236170324215E-2</v>
      </c>
      <c r="Q210" s="13">
        <f t="shared" si="36"/>
        <v>41477.888400000003</v>
      </c>
    </row>
    <row r="211" spans="1:17" x14ac:dyDescent="0.2">
      <c r="A211" s="76" t="s">
        <v>126</v>
      </c>
      <c r="B211" s="77" t="s">
        <v>101</v>
      </c>
      <c r="C211" s="74">
        <v>56506.4908</v>
      </c>
      <c r="D211" s="80">
        <v>1E-3</v>
      </c>
      <c r="E211" s="23">
        <f t="shared" si="35"/>
        <v>4783.9932416635684</v>
      </c>
      <c r="F211" s="2">
        <f t="shared" si="37"/>
        <v>4784</v>
      </c>
      <c r="G211" s="2">
        <f t="shared" si="38"/>
        <v>-2.2758559993235394E-2</v>
      </c>
      <c r="J211" s="2">
        <f>G211</f>
        <v>-2.2758559993235394E-2</v>
      </c>
      <c r="O211" s="2">
        <f t="shared" ca="1" si="39"/>
        <v>-2.0827300262555058E-2</v>
      </c>
      <c r="Q211" s="13">
        <f t="shared" si="36"/>
        <v>41487.9908</v>
      </c>
    </row>
    <row r="212" spans="1:17" x14ac:dyDescent="0.2">
      <c r="A212" s="73" t="s">
        <v>125</v>
      </c>
      <c r="B212" s="57" t="s">
        <v>95</v>
      </c>
      <c r="C212" s="74">
        <v>56521.644899999999</v>
      </c>
      <c r="D212" s="74">
        <v>2.0000000000000001E-4</v>
      </c>
      <c r="E212" s="23">
        <f t="shared" ref="E212:E219" si="40">(C212-C$7)/C$8</f>
        <v>4788.4933728729748</v>
      </c>
      <c r="F212" s="2">
        <f t="shared" ref="F212:F221" si="41">ROUND(2*E212,0)/2</f>
        <v>4788.5</v>
      </c>
      <c r="G212" s="2">
        <f t="shared" ref="G212:G219" si="42">C212-(C$7+F212*C$8)</f>
        <v>-2.2316714996122755E-2</v>
      </c>
      <c r="K212" s="2">
        <f>G212</f>
        <v>-2.2316714996122755E-2</v>
      </c>
      <c r="O212" s="2">
        <f t="shared" ref="O212:O219" ca="1" si="43">+C$11+C$12*F212</f>
        <v>-2.0849708101524422E-2</v>
      </c>
      <c r="Q212" s="13">
        <f t="shared" ref="Q212:Q219" si="44">C212-15018.5</f>
        <v>41503.144899999999</v>
      </c>
    </row>
    <row r="213" spans="1:17" x14ac:dyDescent="0.2">
      <c r="A213" s="84" t="s">
        <v>127</v>
      </c>
      <c r="B213" s="85" t="s">
        <v>101</v>
      </c>
      <c r="C213" s="84">
        <v>56831.452299999997</v>
      </c>
      <c r="D213" s="84">
        <v>2.8999999999999998E-3</v>
      </c>
      <c r="E213" s="86">
        <f t="shared" si="40"/>
        <v>4880.4931583861508</v>
      </c>
      <c r="F213" s="2">
        <f t="shared" si="41"/>
        <v>4880.5</v>
      </c>
      <c r="G213" s="2">
        <f t="shared" si="42"/>
        <v>-2.3038994993839879E-2</v>
      </c>
      <c r="J213" s="2">
        <f>G213</f>
        <v>-2.3038994993839879E-2</v>
      </c>
      <c r="O213" s="2">
        <f t="shared" ca="1" si="43"/>
        <v>-2.1307823920453647E-2</v>
      </c>
      <c r="Q213" s="13">
        <f t="shared" si="44"/>
        <v>41812.952299999997</v>
      </c>
    </row>
    <row r="214" spans="1:17" x14ac:dyDescent="0.2">
      <c r="A214" s="53" t="s">
        <v>3</v>
      </c>
      <c r="B214" s="52" t="s">
        <v>95</v>
      </c>
      <c r="C214" s="87">
        <v>57255.758300000001</v>
      </c>
      <c r="D214" s="87">
        <v>1E-4</v>
      </c>
      <c r="E214" s="86">
        <f t="shared" si="40"/>
        <v>5006.4942190191587</v>
      </c>
      <c r="F214" s="2">
        <f t="shared" si="41"/>
        <v>5006.5</v>
      </c>
      <c r="G214" s="2">
        <f t="shared" si="42"/>
        <v>-1.9467334990622476E-2</v>
      </c>
      <c r="K214" s="2">
        <f t="shared" ref="K214:K219" si="45">G214</f>
        <v>-1.9467334990622476E-2</v>
      </c>
      <c r="O214" s="2">
        <f t="shared" ca="1" si="43"/>
        <v>-2.1935243411595848E-2</v>
      </c>
      <c r="Q214" s="13">
        <f t="shared" si="44"/>
        <v>42237.258300000001</v>
      </c>
    </row>
    <row r="215" spans="1:17" x14ac:dyDescent="0.2">
      <c r="A215" s="88" t="s">
        <v>5</v>
      </c>
      <c r="B215" s="89" t="s">
        <v>101</v>
      </c>
      <c r="C215" s="90">
        <v>57257.442999999999</v>
      </c>
      <c r="D215" s="90">
        <v>2.5000000000000001E-3</v>
      </c>
      <c r="E215" s="86">
        <f t="shared" si="40"/>
        <v>5006.994504159713</v>
      </c>
      <c r="F215" s="2">
        <f t="shared" si="41"/>
        <v>5007</v>
      </c>
      <c r="G215" s="2">
        <f t="shared" si="42"/>
        <v>-1.8507129992940463E-2</v>
      </c>
      <c r="K215" s="2">
        <f t="shared" si="45"/>
        <v>-1.8507129992940463E-2</v>
      </c>
      <c r="O215" s="2">
        <f t="shared" ca="1" si="43"/>
        <v>-2.1937733171481334E-2</v>
      </c>
      <c r="Q215" s="13">
        <f t="shared" si="44"/>
        <v>42238.942999999999</v>
      </c>
    </row>
    <row r="216" spans="1:17" x14ac:dyDescent="0.2">
      <c r="A216" s="53" t="s">
        <v>2</v>
      </c>
      <c r="B216" s="52" t="s">
        <v>95</v>
      </c>
      <c r="C216" s="87">
        <v>57336.579899999997</v>
      </c>
      <c r="D216" s="87">
        <v>4.0000000000000002E-4</v>
      </c>
      <c r="E216" s="23">
        <f t="shared" si="40"/>
        <v>5030.4948396138616</v>
      </c>
      <c r="F216" s="2">
        <f t="shared" si="41"/>
        <v>5030.5</v>
      </c>
      <c r="G216" s="2">
        <f t="shared" si="42"/>
        <v>-1.7377494994434528E-2</v>
      </c>
      <c r="K216" s="2">
        <f t="shared" si="45"/>
        <v>-1.7377494994434528E-2</v>
      </c>
      <c r="O216" s="2">
        <f t="shared" ca="1" si="43"/>
        <v>-2.2054751886099126E-2</v>
      </c>
      <c r="Q216" s="13">
        <f t="shared" si="44"/>
        <v>42318.079899999997</v>
      </c>
    </row>
    <row r="217" spans="1:17" x14ac:dyDescent="0.2">
      <c r="A217" s="94" t="s">
        <v>1</v>
      </c>
      <c r="B217" s="95" t="s">
        <v>101</v>
      </c>
      <c r="C217" s="96">
        <v>57917.4709</v>
      </c>
      <c r="D217" s="96">
        <v>1.8E-3</v>
      </c>
      <c r="E217" s="23">
        <f t="shared" si="40"/>
        <v>5202.9950684868154</v>
      </c>
      <c r="F217" s="23">
        <f t="shared" si="41"/>
        <v>5203</v>
      </c>
      <c r="G217" s="2">
        <f t="shared" si="42"/>
        <v>-1.660676999745192E-2</v>
      </c>
      <c r="K217" s="2">
        <f t="shared" si="45"/>
        <v>-1.660676999745192E-2</v>
      </c>
      <c r="O217" s="2">
        <f t="shared" ca="1" si="43"/>
        <v>-2.2913719046591421E-2</v>
      </c>
      <c r="Q217" s="13">
        <f t="shared" si="44"/>
        <v>42898.9709</v>
      </c>
    </row>
    <row r="218" spans="1:17" x14ac:dyDescent="0.2">
      <c r="A218" s="91" t="s">
        <v>4</v>
      </c>
      <c r="B218" s="92" t="s">
        <v>95</v>
      </c>
      <c r="C218" s="93">
        <v>57942.731500000002</v>
      </c>
      <c r="D218" s="93">
        <v>5.0000000000000001E-4</v>
      </c>
      <c r="E218" s="23">
        <f t="shared" si="40"/>
        <v>5210.4964057109564</v>
      </c>
      <c r="F218" s="2">
        <f t="shared" si="41"/>
        <v>5210.5</v>
      </c>
      <c r="G218" s="2">
        <f t="shared" si="42"/>
        <v>-1.2103694993129466E-2</v>
      </c>
      <c r="K218" s="2">
        <f t="shared" si="45"/>
        <v>-1.2103694993129466E-2</v>
      </c>
      <c r="O218" s="2">
        <f t="shared" ca="1" si="43"/>
        <v>-2.2951065444873697E-2</v>
      </c>
      <c r="Q218" s="13">
        <f t="shared" si="44"/>
        <v>42924.231500000002</v>
      </c>
    </row>
    <row r="219" spans="1:17" x14ac:dyDescent="0.2">
      <c r="A219" s="93" t="s">
        <v>0</v>
      </c>
      <c r="B219" s="97" t="s">
        <v>95</v>
      </c>
      <c r="C219" s="93">
        <v>58390.598299999998</v>
      </c>
      <c r="D219" s="93">
        <v>2.0000000000000001E-4</v>
      </c>
      <c r="E219" s="23">
        <f t="shared" si="40"/>
        <v>5343.4940343617645</v>
      </c>
      <c r="F219" s="2">
        <f t="shared" si="41"/>
        <v>5343.5</v>
      </c>
      <c r="G219" s="2">
        <f t="shared" si="42"/>
        <v>-2.0089165001991205E-2</v>
      </c>
      <c r="K219" s="2">
        <f t="shared" si="45"/>
        <v>-2.0089165001991205E-2</v>
      </c>
      <c r="O219" s="2">
        <f t="shared" ca="1" si="43"/>
        <v>-2.3613341574412684E-2</v>
      </c>
      <c r="Q219" s="13">
        <f t="shared" si="44"/>
        <v>43372.098299999998</v>
      </c>
    </row>
    <row r="220" spans="1:17" x14ac:dyDescent="0.2">
      <c r="A220" s="98" t="s">
        <v>760</v>
      </c>
      <c r="B220" s="99" t="s">
        <v>95</v>
      </c>
      <c r="C220" s="100">
        <v>58676.831899999997</v>
      </c>
      <c r="D220" s="100">
        <v>1E-4</v>
      </c>
      <c r="E220" s="23">
        <f>(C220-C$7)/C$8</f>
        <v>5428.4933914031535</v>
      </c>
      <c r="F220" s="2">
        <f t="shared" si="41"/>
        <v>5428.5</v>
      </c>
      <c r="G220" s="2">
        <f>C220-(C$7+F220*C$8)</f>
        <v>-2.2254314993915614E-2</v>
      </c>
      <c r="K220" s="2">
        <f>G220</f>
        <v>-2.2254314993915614E-2</v>
      </c>
      <c r="O220" s="2">
        <f ca="1">+C$11+C$12*F220</f>
        <v>-2.4036600754945122E-2</v>
      </c>
      <c r="Q220" s="13">
        <f>C220-15018.5</f>
        <v>43658.331899999997</v>
      </c>
    </row>
    <row r="221" spans="1:17" x14ac:dyDescent="0.2">
      <c r="A221" s="101" t="s">
        <v>761</v>
      </c>
      <c r="B221" s="102" t="s">
        <v>95</v>
      </c>
      <c r="C221" s="103">
        <v>59006.842799999999</v>
      </c>
      <c r="D221" s="103">
        <v>1E-4</v>
      </c>
      <c r="E221" s="23">
        <f>(C221-C$7)/C$8</f>
        <v>5526.4927678448094</v>
      </c>
      <c r="F221" s="2">
        <f t="shared" si="41"/>
        <v>5526.5</v>
      </c>
      <c r="G221" s="2">
        <f>C221-(C$7+F221*C$8)</f>
        <v>-2.4354134999157395E-2</v>
      </c>
      <c r="K221" s="2">
        <f>G221</f>
        <v>-2.4354134999157395E-2</v>
      </c>
      <c r="O221" s="2">
        <f ca="1">+C$11+C$12*F221</f>
        <v>-2.4524593692500166E-2</v>
      </c>
      <c r="Q221" s="13">
        <f>C221-15018.5</f>
        <v>43988.342799999999</v>
      </c>
    </row>
    <row r="222" spans="1:17" x14ac:dyDescent="0.2">
      <c r="A222" s="98" t="s">
        <v>762</v>
      </c>
      <c r="B222" s="99" t="s">
        <v>95</v>
      </c>
      <c r="C222" s="100">
        <v>59114.600200000001</v>
      </c>
      <c r="D222" s="100">
        <v>2.9999999999999997E-4</v>
      </c>
      <c r="E222" s="23">
        <f>(C222-C$7)/C$8</f>
        <v>5558.4921897032209</v>
      </c>
      <c r="F222" s="2">
        <f>ROUND(2*E222,0)/2</f>
        <v>5558.5</v>
      </c>
      <c r="G222" s="2">
        <f>C222-(C$7+F222*C$8)</f>
        <v>-2.6301014993805438E-2</v>
      </c>
      <c r="K222" s="2">
        <f>G222</f>
        <v>-2.6301014993805438E-2</v>
      </c>
      <c r="O222" s="2">
        <f ca="1">+C$11+C$12*F222</f>
        <v>-2.4683938325171201E-2</v>
      </c>
      <c r="Q222" s="13">
        <f>C222-15018.5</f>
        <v>44096.100200000001</v>
      </c>
    </row>
    <row r="223" spans="1:17" x14ac:dyDescent="0.2">
      <c r="A223" s="104" t="s">
        <v>763</v>
      </c>
      <c r="B223" s="105" t="s">
        <v>101</v>
      </c>
      <c r="C223" s="107">
        <v>59006.842799999999</v>
      </c>
      <c r="D223" s="106">
        <v>1E-4</v>
      </c>
      <c r="E223" s="23">
        <f t="shared" ref="E223:E226" si="46">(C223-C$7)/C$8</f>
        <v>5526.4927678448094</v>
      </c>
      <c r="F223" s="2">
        <f t="shared" ref="F223:F226" si="47">ROUND(2*E223,0)/2</f>
        <v>5526.5</v>
      </c>
      <c r="G223" s="2">
        <f t="shared" ref="G223:G226" si="48">C223-(C$7+F223*C$8)</f>
        <v>-2.4354134999157395E-2</v>
      </c>
      <c r="K223" s="2">
        <f t="shared" ref="K223:K226" si="49">G223</f>
        <v>-2.4354134999157395E-2</v>
      </c>
      <c r="O223" s="2">
        <f t="shared" ref="O223:O226" ca="1" si="50">+C$11+C$12*F223</f>
        <v>-2.4524593692500166E-2</v>
      </c>
      <c r="Q223" s="13">
        <f t="shared" ref="Q223:Q226" si="51">C223-15018.5</f>
        <v>43988.342799999999</v>
      </c>
    </row>
    <row r="224" spans="1:17" x14ac:dyDescent="0.2">
      <c r="A224" s="104" t="s">
        <v>764</v>
      </c>
      <c r="B224" s="105" t="s">
        <v>101</v>
      </c>
      <c r="C224" s="107">
        <v>59114.600200000001</v>
      </c>
      <c r="D224" s="106">
        <v>2.9999999999999997E-4</v>
      </c>
      <c r="E224" s="23">
        <f t="shared" si="46"/>
        <v>5558.4921897032209</v>
      </c>
      <c r="F224" s="2">
        <f t="shared" si="47"/>
        <v>5558.5</v>
      </c>
      <c r="G224" s="2">
        <f t="shared" si="48"/>
        <v>-2.6301014993805438E-2</v>
      </c>
      <c r="K224" s="2">
        <f t="shared" si="49"/>
        <v>-2.6301014993805438E-2</v>
      </c>
      <c r="O224" s="2">
        <f t="shared" ca="1" si="50"/>
        <v>-2.4683938325171201E-2</v>
      </c>
      <c r="Q224" s="13">
        <f t="shared" si="51"/>
        <v>44096.100200000001</v>
      </c>
    </row>
    <row r="225" spans="1:17" x14ac:dyDescent="0.2">
      <c r="A225" s="106" t="s">
        <v>765</v>
      </c>
      <c r="B225" s="105" t="s">
        <v>101</v>
      </c>
      <c r="C225" s="107">
        <v>59476.604399999997</v>
      </c>
      <c r="D225" s="106">
        <v>2.0000000000000001E-4</v>
      </c>
      <c r="E225" s="23">
        <f t="shared" si="46"/>
        <v>5665.9922324874433</v>
      </c>
      <c r="F225" s="2">
        <f t="shared" si="47"/>
        <v>5666</v>
      </c>
      <c r="G225" s="2">
        <f t="shared" si="48"/>
        <v>-2.6156940002692863E-2</v>
      </c>
      <c r="K225" s="2">
        <f t="shared" si="49"/>
        <v>-2.6156940002692863E-2</v>
      </c>
      <c r="O225" s="2">
        <f t="shared" ca="1" si="50"/>
        <v>-2.521923670055046E-2</v>
      </c>
      <c r="Q225" s="13">
        <f t="shared" si="51"/>
        <v>44458.104399999997</v>
      </c>
    </row>
    <row r="226" spans="1:17" x14ac:dyDescent="0.2">
      <c r="A226" s="104" t="s">
        <v>766</v>
      </c>
      <c r="B226" s="105" t="s">
        <v>101</v>
      </c>
      <c r="C226" s="107">
        <v>59762.840100000001</v>
      </c>
      <c r="D226" s="106">
        <v>1E-4</v>
      </c>
      <c r="E226" s="23">
        <f t="shared" si="46"/>
        <v>5750.9922131406311</v>
      </c>
      <c r="F226" s="2">
        <f t="shared" si="47"/>
        <v>5751</v>
      </c>
      <c r="G226" s="2">
        <f t="shared" si="48"/>
        <v>-2.6222089989460073E-2</v>
      </c>
      <c r="K226" s="2">
        <f t="shared" si="49"/>
        <v>-2.6222089989460073E-2</v>
      </c>
      <c r="O226" s="2">
        <f t="shared" ca="1" si="50"/>
        <v>-2.5642495881082895E-2</v>
      </c>
      <c r="Q226" s="13">
        <f t="shared" si="51"/>
        <v>44744.340100000001</v>
      </c>
    </row>
    <row r="227" spans="1:17" x14ac:dyDescent="0.2">
      <c r="A227" s="23"/>
      <c r="B227" s="48"/>
      <c r="C227" s="49"/>
      <c r="D227" s="49"/>
      <c r="E227" s="23"/>
    </row>
    <row r="228" spans="1:17" x14ac:dyDescent="0.2">
      <c r="A228" s="23"/>
      <c r="B228" s="48"/>
      <c r="C228" s="49"/>
      <c r="D228" s="49"/>
      <c r="E228" s="23"/>
    </row>
    <row r="229" spans="1:17" x14ac:dyDescent="0.2">
      <c r="A229" s="23"/>
      <c r="B229" s="48"/>
      <c r="C229" s="49"/>
      <c r="D229" s="49"/>
      <c r="E229" s="23"/>
    </row>
    <row r="230" spans="1:17" x14ac:dyDescent="0.2">
      <c r="A230" s="23"/>
      <c r="B230" s="48"/>
      <c r="C230" s="49"/>
      <c r="D230" s="49"/>
      <c r="E230" s="23"/>
    </row>
    <row r="231" spans="1:17" x14ac:dyDescent="0.2">
      <c r="A231" s="23"/>
      <c r="B231" s="48"/>
      <c r="C231" s="49"/>
      <c r="D231" s="49"/>
      <c r="E231" s="23"/>
    </row>
    <row r="232" spans="1:17" x14ac:dyDescent="0.2">
      <c r="A232" s="23"/>
      <c r="B232" s="48"/>
      <c r="C232" s="49"/>
      <c r="D232" s="49"/>
      <c r="E232" s="23"/>
    </row>
    <row r="233" spans="1:17" x14ac:dyDescent="0.2">
      <c r="A233" s="23"/>
      <c r="B233" s="48"/>
      <c r="C233" s="49"/>
      <c r="D233" s="49"/>
      <c r="E233" s="23"/>
    </row>
    <row r="234" spans="1:17" x14ac:dyDescent="0.2">
      <c r="A234" s="23"/>
      <c r="B234" s="48"/>
      <c r="C234" s="49"/>
      <c r="D234" s="49"/>
      <c r="E234" s="23"/>
    </row>
    <row r="235" spans="1:17" x14ac:dyDescent="0.2">
      <c r="A235" s="23"/>
      <c r="B235" s="48"/>
      <c r="C235" s="49"/>
      <c r="D235" s="49"/>
      <c r="E235" s="23"/>
    </row>
    <row r="236" spans="1:17" x14ac:dyDescent="0.2">
      <c r="A236" s="23"/>
      <c r="B236" s="48"/>
      <c r="C236" s="49"/>
      <c r="D236" s="49"/>
      <c r="E236" s="23"/>
    </row>
    <row r="237" spans="1:17" x14ac:dyDescent="0.2">
      <c r="A237" s="23"/>
      <c r="B237" s="48"/>
      <c r="C237" s="49"/>
      <c r="D237" s="49"/>
      <c r="E237" s="23"/>
    </row>
    <row r="238" spans="1:17" x14ac:dyDescent="0.2">
      <c r="A238" s="23"/>
      <c r="B238" s="48"/>
      <c r="C238" s="49"/>
      <c r="D238" s="49"/>
      <c r="E238" s="23"/>
    </row>
    <row r="239" spans="1:17" x14ac:dyDescent="0.2">
      <c r="A239" s="23"/>
      <c r="B239" s="48"/>
      <c r="C239" s="49"/>
      <c r="D239" s="49"/>
      <c r="E239" s="23"/>
    </row>
    <row r="240" spans="1:17" x14ac:dyDescent="0.2">
      <c r="A240" s="23"/>
      <c r="B240" s="48"/>
      <c r="C240" s="49"/>
      <c r="D240" s="49"/>
      <c r="E240" s="23"/>
    </row>
    <row r="241" spans="1:5" x14ac:dyDescent="0.2">
      <c r="A241" s="23"/>
      <c r="B241" s="48"/>
      <c r="C241" s="49"/>
      <c r="D241" s="49"/>
      <c r="E241" s="23"/>
    </row>
    <row r="242" spans="1:5" x14ac:dyDescent="0.2">
      <c r="A242" s="23"/>
      <c r="B242" s="48"/>
      <c r="C242" s="49"/>
      <c r="D242" s="49"/>
      <c r="E242" s="23"/>
    </row>
    <row r="243" spans="1:5" x14ac:dyDescent="0.2">
      <c r="A243" s="23"/>
      <c r="B243" s="48"/>
      <c r="C243" s="49"/>
      <c r="D243" s="49"/>
      <c r="E243" s="23"/>
    </row>
    <row r="244" spans="1:5" x14ac:dyDescent="0.2">
      <c r="A244" s="23"/>
      <c r="B244" s="48"/>
      <c r="C244" s="49"/>
      <c r="D244" s="49"/>
      <c r="E244" s="23"/>
    </row>
    <row r="245" spans="1:5" x14ac:dyDescent="0.2">
      <c r="A245" s="23"/>
      <c r="B245" s="48"/>
      <c r="C245" s="49"/>
      <c r="D245" s="49"/>
      <c r="E245" s="23"/>
    </row>
    <row r="246" spans="1:5" x14ac:dyDescent="0.2">
      <c r="A246" s="23"/>
      <c r="B246" s="48"/>
      <c r="C246" s="49"/>
      <c r="D246" s="49"/>
      <c r="E246" s="23"/>
    </row>
    <row r="247" spans="1:5" x14ac:dyDescent="0.2">
      <c r="A247" s="23"/>
      <c r="B247" s="48"/>
      <c r="C247" s="49"/>
      <c r="D247" s="49"/>
      <c r="E247" s="23"/>
    </row>
    <row r="248" spans="1:5" x14ac:dyDescent="0.2">
      <c r="A248" s="23"/>
      <c r="B248" s="48"/>
      <c r="C248" s="49"/>
      <c r="D248" s="49"/>
      <c r="E248" s="23"/>
    </row>
    <row r="249" spans="1:5" x14ac:dyDescent="0.2">
      <c r="A249" s="23"/>
      <c r="B249" s="48"/>
      <c r="C249" s="49"/>
      <c r="D249" s="49"/>
      <c r="E249" s="23"/>
    </row>
    <row r="250" spans="1:5" x14ac:dyDescent="0.2">
      <c r="A250" s="23"/>
      <c r="B250" s="48"/>
      <c r="C250" s="49"/>
      <c r="D250" s="49"/>
      <c r="E250" s="23"/>
    </row>
    <row r="251" spans="1:5" x14ac:dyDescent="0.2">
      <c r="A251" s="23"/>
      <c r="B251" s="48"/>
      <c r="C251" s="49"/>
      <c r="D251" s="49"/>
      <c r="E251" s="23"/>
    </row>
    <row r="252" spans="1:5" x14ac:dyDescent="0.2">
      <c r="A252" s="23"/>
      <c r="B252" s="48"/>
      <c r="C252" s="49"/>
      <c r="D252" s="49"/>
      <c r="E252" s="23"/>
    </row>
    <row r="253" spans="1:5" x14ac:dyDescent="0.2">
      <c r="A253" s="23"/>
      <c r="B253" s="48"/>
      <c r="C253" s="49"/>
      <c r="D253" s="49"/>
      <c r="E253" s="23"/>
    </row>
    <row r="254" spans="1:5" x14ac:dyDescent="0.2">
      <c r="A254" s="23"/>
      <c r="B254" s="48"/>
      <c r="C254" s="49"/>
      <c r="D254" s="49"/>
      <c r="E254" s="23"/>
    </row>
    <row r="255" spans="1:5" x14ac:dyDescent="0.2">
      <c r="A255" s="23"/>
      <c r="B255" s="48"/>
      <c r="C255" s="49"/>
      <c r="D255" s="49"/>
      <c r="E255" s="23"/>
    </row>
    <row r="256" spans="1:5" x14ac:dyDescent="0.2">
      <c r="A256" s="23"/>
      <c r="B256" s="48"/>
      <c r="C256" s="49"/>
      <c r="D256" s="49"/>
      <c r="E256" s="23"/>
    </row>
    <row r="257" spans="1:5" x14ac:dyDescent="0.2">
      <c r="A257" s="23"/>
      <c r="B257" s="48"/>
      <c r="C257" s="49"/>
      <c r="D257" s="49"/>
      <c r="E257" s="23"/>
    </row>
    <row r="258" spans="1:5" x14ac:dyDescent="0.2">
      <c r="A258" s="23"/>
      <c r="B258" s="48"/>
      <c r="C258" s="49"/>
      <c r="D258" s="49"/>
      <c r="E258" s="23"/>
    </row>
    <row r="259" spans="1:5" x14ac:dyDescent="0.2">
      <c r="A259" s="23"/>
      <c r="B259" s="48"/>
      <c r="C259" s="49"/>
      <c r="D259" s="49"/>
      <c r="E259" s="23"/>
    </row>
    <row r="260" spans="1:5" x14ac:dyDescent="0.2">
      <c r="A260" s="23"/>
      <c r="B260" s="48"/>
      <c r="C260" s="49"/>
      <c r="D260" s="49"/>
      <c r="E260" s="23"/>
    </row>
    <row r="261" spans="1:5" x14ac:dyDescent="0.2">
      <c r="B261" s="21"/>
      <c r="C261" s="41"/>
      <c r="D261" s="41"/>
    </row>
    <row r="262" spans="1:5" x14ac:dyDescent="0.2">
      <c r="B262" s="21"/>
      <c r="C262" s="41"/>
      <c r="D262" s="41"/>
    </row>
    <row r="263" spans="1:5" x14ac:dyDescent="0.2">
      <c r="B263" s="21"/>
      <c r="C263" s="41"/>
      <c r="D263" s="41"/>
    </row>
    <row r="264" spans="1:5" x14ac:dyDescent="0.2">
      <c r="B264" s="21"/>
      <c r="C264" s="41"/>
      <c r="D264" s="41"/>
    </row>
    <row r="265" spans="1:5" x14ac:dyDescent="0.2">
      <c r="B265" s="21"/>
      <c r="C265" s="41"/>
      <c r="D265" s="41"/>
    </row>
    <row r="266" spans="1:5" x14ac:dyDescent="0.2">
      <c r="B266" s="21"/>
      <c r="C266" s="41"/>
      <c r="D266" s="41"/>
    </row>
    <row r="267" spans="1:5" x14ac:dyDescent="0.2">
      <c r="B267" s="21"/>
      <c r="C267" s="41"/>
      <c r="D267" s="41"/>
    </row>
    <row r="268" spans="1:5" x14ac:dyDescent="0.2">
      <c r="B268" s="21"/>
      <c r="C268" s="41"/>
      <c r="D268" s="41"/>
    </row>
    <row r="269" spans="1:5" x14ac:dyDescent="0.2">
      <c r="B269" s="21"/>
      <c r="C269" s="41"/>
      <c r="D269" s="41"/>
    </row>
    <row r="270" spans="1:5" x14ac:dyDescent="0.2">
      <c r="B270" s="21"/>
      <c r="C270" s="41"/>
      <c r="D270" s="41"/>
    </row>
    <row r="271" spans="1:5" x14ac:dyDescent="0.2">
      <c r="B271" s="21"/>
      <c r="C271" s="41"/>
      <c r="D271" s="41"/>
    </row>
    <row r="272" spans="1:5" x14ac:dyDescent="0.2">
      <c r="B272" s="21"/>
      <c r="C272" s="41"/>
      <c r="D272" s="41"/>
    </row>
    <row r="273" spans="2:4" x14ac:dyDescent="0.2">
      <c r="B273" s="21"/>
      <c r="C273" s="41"/>
      <c r="D273" s="41"/>
    </row>
    <row r="274" spans="2:4" x14ac:dyDescent="0.2">
      <c r="B274" s="21"/>
      <c r="C274" s="41"/>
      <c r="D274" s="41"/>
    </row>
    <row r="275" spans="2:4" x14ac:dyDescent="0.2">
      <c r="B275" s="21"/>
      <c r="C275" s="41"/>
      <c r="D275" s="41"/>
    </row>
    <row r="276" spans="2:4" x14ac:dyDescent="0.2">
      <c r="B276" s="21"/>
      <c r="C276" s="41"/>
      <c r="D276" s="41"/>
    </row>
    <row r="277" spans="2:4" x14ac:dyDescent="0.2">
      <c r="B277" s="21"/>
      <c r="C277" s="41"/>
      <c r="D277" s="41"/>
    </row>
    <row r="278" spans="2:4" x14ac:dyDescent="0.2">
      <c r="B278" s="21"/>
      <c r="C278" s="41"/>
      <c r="D278" s="41"/>
    </row>
    <row r="279" spans="2:4" x14ac:dyDescent="0.2">
      <c r="B279" s="21"/>
      <c r="C279" s="41"/>
      <c r="D279" s="41"/>
    </row>
    <row r="280" spans="2:4" x14ac:dyDescent="0.2">
      <c r="B280" s="21"/>
      <c r="C280" s="41"/>
      <c r="D280" s="41"/>
    </row>
    <row r="281" spans="2:4" x14ac:dyDescent="0.2">
      <c r="B281" s="21"/>
      <c r="C281" s="41"/>
      <c r="D281" s="41"/>
    </row>
    <row r="282" spans="2:4" x14ac:dyDescent="0.2">
      <c r="B282" s="21"/>
      <c r="C282" s="41"/>
      <c r="D282" s="41"/>
    </row>
    <row r="283" spans="2:4" x14ac:dyDescent="0.2">
      <c r="B283" s="21"/>
      <c r="C283" s="41"/>
      <c r="D283" s="41"/>
    </row>
    <row r="284" spans="2:4" x14ac:dyDescent="0.2">
      <c r="B284" s="21"/>
      <c r="C284" s="41"/>
      <c r="D284" s="41"/>
    </row>
    <row r="285" spans="2:4" x14ac:dyDescent="0.2">
      <c r="B285" s="21"/>
      <c r="C285" s="41"/>
      <c r="D285" s="41"/>
    </row>
    <row r="286" spans="2:4" x14ac:dyDescent="0.2">
      <c r="B286" s="21"/>
      <c r="C286" s="41"/>
      <c r="D286" s="41"/>
    </row>
    <row r="287" spans="2:4" x14ac:dyDescent="0.2">
      <c r="B287" s="21"/>
      <c r="C287" s="41"/>
      <c r="D287" s="41"/>
    </row>
    <row r="288" spans="2:4" x14ac:dyDescent="0.2">
      <c r="B288" s="21"/>
      <c r="C288" s="41"/>
      <c r="D288" s="41"/>
    </row>
    <row r="289" spans="2:4" x14ac:dyDescent="0.2">
      <c r="B289" s="21"/>
      <c r="C289" s="41"/>
      <c r="D289" s="41"/>
    </row>
    <row r="290" spans="2:4" x14ac:dyDescent="0.2">
      <c r="B290" s="21"/>
      <c r="C290" s="41"/>
      <c r="D290" s="41"/>
    </row>
    <row r="291" spans="2:4" x14ac:dyDescent="0.2">
      <c r="B291" s="21"/>
      <c r="C291" s="41"/>
      <c r="D291" s="41"/>
    </row>
    <row r="292" spans="2:4" x14ac:dyDescent="0.2">
      <c r="B292" s="21"/>
      <c r="C292" s="41"/>
      <c r="D292" s="41"/>
    </row>
    <row r="293" spans="2:4" x14ac:dyDescent="0.2">
      <c r="B293" s="21"/>
      <c r="C293" s="41"/>
      <c r="D293" s="41"/>
    </row>
    <row r="294" spans="2:4" x14ac:dyDescent="0.2">
      <c r="B294" s="21"/>
      <c r="C294" s="41"/>
      <c r="D294" s="41"/>
    </row>
    <row r="295" spans="2:4" x14ac:dyDescent="0.2">
      <c r="B295" s="21"/>
      <c r="C295" s="41"/>
      <c r="D295" s="41"/>
    </row>
    <row r="296" spans="2:4" x14ac:dyDescent="0.2">
      <c r="B296" s="21"/>
      <c r="C296" s="41"/>
      <c r="D296" s="41"/>
    </row>
    <row r="297" spans="2:4" x14ac:dyDescent="0.2">
      <c r="B297" s="21"/>
      <c r="C297" s="41"/>
      <c r="D297" s="41"/>
    </row>
    <row r="298" spans="2:4" x14ac:dyDescent="0.2">
      <c r="B298" s="21"/>
      <c r="C298" s="41"/>
      <c r="D298" s="41"/>
    </row>
    <row r="299" spans="2:4" x14ac:dyDescent="0.2">
      <c r="B299" s="21"/>
      <c r="C299" s="41"/>
      <c r="D299" s="41"/>
    </row>
    <row r="300" spans="2:4" x14ac:dyDescent="0.2">
      <c r="B300" s="21"/>
      <c r="C300" s="41"/>
      <c r="D300" s="41"/>
    </row>
    <row r="301" spans="2:4" x14ac:dyDescent="0.2">
      <c r="B301" s="21"/>
      <c r="C301" s="41"/>
      <c r="D301" s="41"/>
    </row>
    <row r="302" spans="2:4" x14ac:dyDescent="0.2">
      <c r="B302" s="21"/>
      <c r="C302" s="41"/>
      <c r="D302" s="41"/>
    </row>
    <row r="303" spans="2:4" x14ac:dyDescent="0.2">
      <c r="B303" s="21"/>
      <c r="C303" s="41"/>
      <c r="D303" s="41"/>
    </row>
    <row r="304" spans="2:4" x14ac:dyDescent="0.2">
      <c r="B304" s="21"/>
      <c r="C304" s="41"/>
      <c r="D304" s="41"/>
    </row>
    <row r="305" spans="2:4" x14ac:dyDescent="0.2">
      <c r="B305" s="21"/>
      <c r="C305" s="41"/>
      <c r="D305" s="41"/>
    </row>
    <row r="306" spans="2:4" x14ac:dyDescent="0.2">
      <c r="B306" s="21"/>
      <c r="C306" s="41"/>
      <c r="D306" s="41"/>
    </row>
    <row r="307" spans="2:4" x14ac:dyDescent="0.2">
      <c r="B307" s="21"/>
      <c r="C307" s="41"/>
      <c r="D307" s="41"/>
    </row>
    <row r="308" spans="2:4" x14ac:dyDescent="0.2">
      <c r="B308" s="21"/>
      <c r="C308" s="41"/>
      <c r="D308" s="41"/>
    </row>
    <row r="309" spans="2:4" x14ac:dyDescent="0.2">
      <c r="B309" s="21"/>
      <c r="C309" s="41"/>
      <c r="D309" s="41"/>
    </row>
    <row r="310" spans="2:4" x14ac:dyDescent="0.2">
      <c r="B310" s="21"/>
      <c r="C310" s="41"/>
      <c r="D310" s="41"/>
    </row>
    <row r="311" spans="2:4" x14ac:dyDescent="0.2">
      <c r="B311" s="21"/>
      <c r="C311" s="41"/>
      <c r="D311" s="41"/>
    </row>
    <row r="312" spans="2:4" x14ac:dyDescent="0.2">
      <c r="B312" s="21"/>
      <c r="C312" s="41"/>
      <c r="D312" s="41"/>
    </row>
    <row r="313" spans="2:4" x14ac:dyDescent="0.2">
      <c r="B313" s="21"/>
      <c r="C313" s="41"/>
      <c r="D313" s="41"/>
    </row>
    <row r="314" spans="2:4" x14ac:dyDescent="0.2">
      <c r="B314" s="21"/>
      <c r="C314" s="41"/>
      <c r="D314" s="41"/>
    </row>
    <row r="315" spans="2:4" x14ac:dyDescent="0.2">
      <c r="B315" s="21"/>
      <c r="C315" s="41"/>
      <c r="D315" s="41"/>
    </row>
    <row r="316" spans="2:4" x14ac:dyDescent="0.2">
      <c r="B316" s="21"/>
      <c r="C316" s="41"/>
      <c r="D316" s="41"/>
    </row>
    <row r="317" spans="2:4" x14ac:dyDescent="0.2">
      <c r="B317" s="21"/>
      <c r="C317" s="41"/>
      <c r="D317" s="41"/>
    </row>
    <row r="318" spans="2:4" x14ac:dyDescent="0.2">
      <c r="B318" s="21"/>
      <c r="C318" s="41"/>
      <c r="D318" s="41"/>
    </row>
    <row r="319" spans="2:4" x14ac:dyDescent="0.2">
      <c r="B319" s="21"/>
      <c r="C319" s="41"/>
      <c r="D319" s="41"/>
    </row>
    <row r="320" spans="2:4" x14ac:dyDescent="0.2">
      <c r="B320" s="21"/>
      <c r="C320" s="41"/>
      <c r="D320" s="41"/>
    </row>
    <row r="321" spans="2:4" x14ac:dyDescent="0.2">
      <c r="B321" s="21"/>
      <c r="C321" s="41"/>
      <c r="D321" s="41"/>
    </row>
    <row r="322" spans="2:4" x14ac:dyDescent="0.2">
      <c r="B322" s="21"/>
      <c r="C322" s="41"/>
      <c r="D322" s="41"/>
    </row>
    <row r="323" spans="2:4" x14ac:dyDescent="0.2">
      <c r="B323" s="21"/>
      <c r="C323" s="41"/>
      <c r="D323" s="41"/>
    </row>
    <row r="324" spans="2:4" x14ac:dyDescent="0.2">
      <c r="B324" s="21"/>
      <c r="C324" s="41"/>
      <c r="D324" s="41"/>
    </row>
    <row r="325" spans="2:4" x14ac:dyDescent="0.2">
      <c r="B325" s="21"/>
      <c r="C325" s="41"/>
      <c r="D325" s="41"/>
    </row>
    <row r="326" spans="2:4" x14ac:dyDescent="0.2">
      <c r="B326" s="21"/>
      <c r="C326" s="41"/>
      <c r="D326" s="41"/>
    </row>
    <row r="327" spans="2:4" x14ac:dyDescent="0.2">
      <c r="B327" s="21"/>
      <c r="C327" s="41"/>
      <c r="D327" s="41"/>
    </row>
    <row r="328" spans="2:4" x14ac:dyDescent="0.2">
      <c r="B328" s="21"/>
      <c r="C328" s="41"/>
      <c r="D328" s="41"/>
    </row>
    <row r="329" spans="2:4" x14ac:dyDescent="0.2">
      <c r="B329" s="21"/>
      <c r="C329" s="41"/>
      <c r="D329" s="41"/>
    </row>
    <row r="330" spans="2:4" x14ac:dyDescent="0.2">
      <c r="B330" s="21"/>
      <c r="C330" s="41"/>
      <c r="D330" s="41"/>
    </row>
    <row r="331" spans="2:4" x14ac:dyDescent="0.2">
      <c r="B331" s="21"/>
      <c r="C331" s="41"/>
      <c r="D331" s="41"/>
    </row>
    <row r="332" spans="2:4" x14ac:dyDescent="0.2">
      <c r="B332" s="21"/>
      <c r="C332" s="41"/>
      <c r="D332" s="41"/>
    </row>
    <row r="333" spans="2:4" x14ac:dyDescent="0.2">
      <c r="B333" s="21"/>
      <c r="C333" s="41"/>
      <c r="D333" s="41"/>
    </row>
    <row r="334" spans="2:4" x14ac:dyDescent="0.2">
      <c r="B334" s="21"/>
      <c r="C334" s="41"/>
      <c r="D334" s="41"/>
    </row>
    <row r="335" spans="2:4" x14ac:dyDescent="0.2">
      <c r="B335" s="21"/>
      <c r="C335" s="41"/>
      <c r="D335" s="41"/>
    </row>
    <row r="336" spans="2:4" x14ac:dyDescent="0.2">
      <c r="B336" s="21"/>
      <c r="C336" s="41"/>
      <c r="D336" s="41"/>
    </row>
    <row r="337" spans="2:4" x14ac:dyDescent="0.2">
      <c r="B337" s="21"/>
      <c r="C337" s="41"/>
      <c r="D337" s="41"/>
    </row>
    <row r="338" spans="2:4" x14ac:dyDescent="0.2">
      <c r="B338" s="21"/>
      <c r="C338" s="41"/>
      <c r="D338" s="41"/>
    </row>
    <row r="339" spans="2:4" x14ac:dyDescent="0.2">
      <c r="B339" s="21"/>
      <c r="C339" s="41"/>
      <c r="D339" s="41"/>
    </row>
    <row r="340" spans="2:4" x14ac:dyDescent="0.2">
      <c r="B340" s="21"/>
      <c r="C340" s="41"/>
      <c r="D340" s="41"/>
    </row>
    <row r="341" spans="2:4" x14ac:dyDescent="0.2">
      <c r="B341" s="21"/>
      <c r="C341" s="41"/>
      <c r="D341" s="41"/>
    </row>
    <row r="342" spans="2:4" x14ac:dyDescent="0.2">
      <c r="B342" s="21"/>
      <c r="C342" s="41"/>
      <c r="D342" s="41"/>
    </row>
    <row r="343" spans="2:4" x14ac:dyDescent="0.2">
      <c r="B343" s="21"/>
      <c r="C343" s="41"/>
      <c r="D343" s="41"/>
    </row>
    <row r="344" spans="2:4" x14ac:dyDescent="0.2">
      <c r="B344" s="21"/>
      <c r="C344" s="41"/>
      <c r="D344" s="41"/>
    </row>
    <row r="345" spans="2:4" x14ac:dyDescent="0.2">
      <c r="B345" s="21"/>
      <c r="C345" s="41"/>
      <c r="D345" s="41"/>
    </row>
    <row r="346" spans="2:4" x14ac:dyDescent="0.2">
      <c r="B346" s="21"/>
      <c r="C346" s="41"/>
      <c r="D346" s="41"/>
    </row>
    <row r="347" spans="2:4" x14ac:dyDescent="0.2">
      <c r="B347" s="21"/>
      <c r="C347" s="41"/>
      <c r="D347" s="41"/>
    </row>
    <row r="348" spans="2:4" x14ac:dyDescent="0.2">
      <c r="B348" s="21"/>
      <c r="C348" s="41"/>
      <c r="D348" s="41"/>
    </row>
    <row r="349" spans="2:4" x14ac:dyDescent="0.2">
      <c r="B349" s="21"/>
      <c r="C349" s="41"/>
      <c r="D349" s="41"/>
    </row>
    <row r="350" spans="2:4" x14ac:dyDescent="0.2">
      <c r="B350" s="21"/>
      <c r="C350" s="41"/>
      <c r="D350" s="41"/>
    </row>
    <row r="351" spans="2:4" x14ac:dyDescent="0.2">
      <c r="B351" s="21"/>
      <c r="C351" s="41"/>
      <c r="D351" s="41"/>
    </row>
    <row r="352" spans="2:4" x14ac:dyDescent="0.2">
      <c r="B352" s="21"/>
      <c r="C352" s="41"/>
      <c r="D352" s="41"/>
    </row>
    <row r="353" spans="2:4" x14ac:dyDescent="0.2">
      <c r="B353" s="21"/>
      <c r="C353" s="41"/>
      <c r="D353" s="41"/>
    </row>
    <row r="354" spans="2:4" x14ac:dyDescent="0.2">
      <c r="B354" s="21"/>
      <c r="C354" s="41"/>
      <c r="D354" s="41"/>
    </row>
    <row r="355" spans="2:4" x14ac:dyDescent="0.2">
      <c r="B355" s="21"/>
      <c r="C355" s="41"/>
      <c r="D355" s="41"/>
    </row>
    <row r="356" spans="2:4" x14ac:dyDescent="0.2">
      <c r="B356" s="21"/>
      <c r="C356" s="41"/>
      <c r="D356" s="41"/>
    </row>
    <row r="357" spans="2:4" x14ac:dyDescent="0.2">
      <c r="B357" s="21"/>
      <c r="C357" s="41"/>
      <c r="D357" s="41"/>
    </row>
    <row r="358" spans="2:4" x14ac:dyDescent="0.2">
      <c r="B358" s="21"/>
      <c r="C358" s="41"/>
      <c r="D358" s="41"/>
    </row>
    <row r="359" spans="2:4" x14ac:dyDescent="0.2">
      <c r="B359" s="21"/>
      <c r="C359" s="41"/>
      <c r="D359" s="41"/>
    </row>
    <row r="360" spans="2:4" x14ac:dyDescent="0.2">
      <c r="B360" s="21"/>
      <c r="C360" s="41"/>
      <c r="D360" s="41"/>
    </row>
    <row r="361" spans="2:4" x14ac:dyDescent="0.2">
      <c r="B361" s="21"/>
      <c r="C361" s="41"/>
      <c r="D361" s="41"/>
    </row>
    <row r="362" spans="2:4" x14ac:dyDescent="0.2">
      <c r="B362" s="21"/>
      <c r="C362" s="41"/>
      <c r="D362" s="41"/>
    </row>
    <row r="363" spans="2:4" x14ac:dyDescent="0.2">
      <c r="B363" s="21"/>
      <c r="C363" s="41"/>
      <c r="D363" s="41"/>
    </row>
    <row r="364" spans="2:4" x14ac:dyDescent="0.2">
      <c r="B364" s="21"/>
      <c r="C364" s="41"/>
      <c r="D364" s="41"/>
    </row>
    <row r="365" spans="2:4" x14ac:dyDescent="0.2">
      <c r="B365" s="21"/>
      <c r="C365" s="41"/>
      <c r="D365" s="41"/>
    </row>
    <row r="366" spans="2:4" x14ac:dyDescent="0.2">
      <c r="B366" s="21"/>
      <c r="C366" s="41"/>
      <c r="D366" s="41"/>
    </row>
    <row r="367" spans="2:4" x14ac:dyDescent="0.2">
      <c r="B367" s="21"/>
      <c r="C367" s="41"/>
      <c r="D367" s="41"/>
    </row>
    <row r="368" spans="2:4" x14ac:dyDescent="0.2">
      <c r="B368" s="21"/>
      <c r="C368" s="41"/>
      <c r="D368" s="41"/>
    </row>
    <row r="369" spans="2:4" x14ac:dyDescent="0.2">
      <c r="B369" s="21"/>
      <c r="C369" s="41"/>
      <c r="D369" s="41"/>
    </row>
    <row r="370" spans="2:4" x14ac:dyDescent="0.2">
      <c r="B370" s="21"/>
      <c r="C370" s="41"/>
      <c r="D370" s="41"/>
    </row>
    <row r="371" spans="2:4" x14ac:dyDescent="0.2">
      <c r="B371" s="21"/>
      <c r="C371" s="41"/>
      <c r="D371" s="41"/>
    </row>
    <row r="372" spans="2:4" x14ac:dyDescent="0.2">
      <c r="B372" s="21"/>
      <c r="C372" s="41"/>
      <c r="D372" s="41"/>
    </row>
    <row r="373" spans="2:4" x14ac:dyDescent="0.2">
      <c r="B373" s="21"/>
      <c r="C373" s="41"/>
      <c r="D373" s="41"/>
    </row>
    <row r="374" spans="2:4" x14ac:dyDescent="0.2">
      <c r="B374" s="21"/>
      <c r="C374" s="41"/>
      <c r="D374" s="41"/>
    </row>
    <row r="375" spans="2:4" x14ac:dyDescent="0.2">
      <c r="B375" s="21"/>
      <c r="C375" s="41"/>
      <c r="D375" s="41"/>
    </row>
    <row r="376" spans="2:4" x14ac:dyDescent="0.2">
      <c r="B376" s="21"/>
      <c r="C376" s="41"/>
      <c r="D376" s="41"/>
    </row>
    <row r="377" spans="2:4" x14ac:dyDescent="0.2">
      <c r="B377" s="21"/>
      <c r="C377" s="41"/>
      <c r="D377" s="41"/>
    </row>
    <row r="378" spans="2:4" x14ac:dyDescent="0.2">
      <c r="B378" s="21"/>
      <c r="C378" s="41"/>
      <c r="D378" s="41"/>
    </row>
    <row r="379" spans="2:4" x14ac:dyDescent="0.2">
      <c r="B379" s="21"/>
      <c r="C379" s="41"/>
      <c r="D379" s="41"/>
    </row>
    <row r="380" spans="2:4" x14ac:dyDescent="0.2">
      <c r="B380" s="21"/>
      <c r="C380" s="41"/>
      <c r="D380" s="41"/>
    </row>
    <row r="381" spans="2:4" x14ac:dyDescent="0.2">
      <c r="B381" s="21"/>
      <c r="C381" s="41"/>
      <c r="D381" s="41"/>
    </row>
    <row r="382" spans="2:4" x14ac:dyDescent="0.2">
      <c r="B382" s="21"/>
      <c r="C382" s="41"/>
      <c r="D382" s="41"/>
    </row>
    <row r="383" spans="2:4" x14ac:dyDescent="0.2">
      <c r="B383" s="21"/>
      <c r="C383" s="41"/>
      <c r="D383" s="41"/>
    </row>
    <row r="384" spans="2:4" x14ac:dyDescent="0.2">
      <c r="B384" s="21"/>
      <c r="C384" s="41"/>
      <c r="D384" s="41"/>
    </row>
    <row r="385" spans="2:4" x14ac:dyDescent="0.2">
      <c r="B385" s="21"/>
      <c r="C385" s="41"/>
      <c r="D385" s="41"/>
    </row>
    <row r="386" spans="2:4" x14ac:dyDescent="0.2">
      <c r="B386" s="21"/>
      <c r="C386" s="41"/>
      <c r="D386" s="41"/>
    </row>
    <row r="387" spans="2:4" x14ac:dyDescent="0.2">
      <c r="B387" s="21"/>
      <c r="C387" s="41"/>
      <c r="D387" s="41"/>
    </row>
    <row r="388" spans="2:4" x14ac:dyDescent="0.2">
      <c r="B388" s="21"/>
      <c r="C388" s="41"/>
      <c r="D388" s="41"/>
    </row>
    <row r="389" spans="2:4" x14ac:dyDescent="0.2">
      <c r="B389" s="21"/>
      <c r="C389" s="41"/>
      <c r="D389" s="41"/>
    </row>
    <row r="390" spans="2:4" x14ac:dyDescent="0.2">
      <c r="B390" s="21"/>
      <c r="C390" s="41"/>
    </row>
    <row r="391" spans="2:4" x14ac:dyDescent="0.2">
      <c r="B391" s="21"/>
      <c r="C391" s="41"/>
    </row>
    <row r="392" spans="2:4" x14ac:dyDescent="0.2">
      <c r="B392" s="21"/>
      <c r="C392" s="41"/>
    </row>
    <row r="393" spans="2:4" x14ac:dyDescent="0.2">
      <c r="B393" s="21"/>
      <c r="C393" s="41"/>
    </row>
    <row r="394" spans="2:4" x14ac:dyDescent="0.2">
      <c r="B394" s="21"/>
      <c r="C394" s="41"/>
    </row>
    <row r="395" spans="2:4" x14ac:dyDescent="0.2">
      <c r="B395" s="21"/>
    </row>
    <row r="396" spans="2:4" x14ac:dyDescent="0.2">
      <c r="B396" s="21"/>
    </row>
    <row r="397" spans="2:4" x14ac:dyDescent="0.2">
      <c r="B397" s="21"/>
    </row>
    <row r="398" spans="2:4" x14ac:dyDescent="0.2">
      <c r="B398" s="21"/>
    </row>
    <row r="399" spans="2:4" x14ac:dyDescent="0.2">
      <c r="B399" s="21"/>
    </row>
    <row r="400" spans="2:4" x14ac:dyDescent="0.2">
      <c r="B400" s="21"/>
    </row>
    <row r="401" spans="2:2" x14ac:dyDescent="0.2">
      <c r="B401" s="21"/>
    </row>
    <row r="402" spans="2:2" x14ac:dyDescent="0.2">
      <c r="B402" s="21"/>
    </row>
    <row r="403" spans="2:2" x14ac:dyDescent="0.2">
      <c r="B403" s="21"/>
    </row>
    <row r="404" spans="2:2" x14ac:dyDescent="0.2">
      <c r="B404" s="21"/>
    </row>
    <row r="405" spans="2:2" x14ac:dyDescent="0.2">
      <c r="B405" s="21"/>
    </row>
    <row r="406" spans="2:2" x14ac:dyDescent="0.2">
      <c r="B406" s="21"/>
    </row>
    <row r="407" spans="2:2" x14ac:dyDescent="0.2">
      <c r="B407" s="21"/>
    </row>
    <row r="408" spans="2:2" x14ac:dyDescent="0.2">
      <c r="B408" s="21"/>
    </row>
    <row r="409" spans="2:2" x14ac:dyDescent="0.2">
      <c r="B409" s="21"/>
    </row>
    <row r="410" spans="2:2" x14ac:dyDescent="0.2">
      <c r="B410" s="21"/>
    </row>
    <row r="411" spans="2:2" x14ac:dyDescent="0.2">
      <c r="B411" s="21"/>
    </row>
    <row r="412" spans="2:2" x14ac:dyDescent="0.2">
      <c r="B412" s="21"/>
    </row>
    <row r="413" spans="2:2" x14ac:dyDescent="0.2">
      <c r="B413" s="21"/>
    </row>
    <row r="414" spans="2:2" x14ac:dyDescent="0.2">
      <c r="B414" s="21"/>
    </row>
    <row r="415" spans="2:2" x14ac:dyDescent="0.2">
      <c r="B415" s="21"/>
    </row>
    <row r="416" spans="2:2" x14ac:dyDescent="0.2">
      <c r="B416" s="21"/>
    </row>
    <row r="417" spans="2:2" x14ac:dyDescent="0.2">
      <c r="B417" s="21"/>
    </row>
    <row r="418" spans="2:2" x14ac:dyDescent="0.2">
      <c r="B418" s="21"/>
    </row>
    <row r="419" spans="2:2" x14ac:dyDescent="0.2">
      <c r="B419" s="21"/>
    </row>
    <row r="420" spans="2:2" x14ac:dyDescent="0.2">
      <c r="B420" s="21"/>
    </row>
    <row r="421" spans="2:2" x14ac:dyDescent="0.2">
      <c r="B421" s="21"/>
    </row>
    <row r="422" spans="2:2" x14ac:dyDescent="0.2">
      <c r="B422" s="21"/>
    </row>
    <row r="423" spans="2:2" x14ac:dyDescent="0.2">
      <c r="B423" s="21"/>
    </row>
    <row r="424" spans="2:2" x14ac:dyDescent="0.2">
      <c r="B424" s="21"/>
    </row>
    <row r="425" spans="2:2" x14ac:dyDescent="0.2">
      <c r="B425" s="21"/>
    </row>
    <row r="426" spans="2:2" x14ac:dyDescent="0.2">
      <c r="B426" s="21"/>
    </row>
    <row r="427" spans="2:2" x14ac:dyDescent="0.2">
      <c r="B427" s="21"/>
    </row>
    <row r="428" spans="2:2" x14ac:dyDescent="0.2">
      <c r="B428" s="21"/>
    </row>
    <row r="429" spans="2:2" x14ac:dyDescent="0.2">
      <c r="B429" s="21"/>
    </row>
    <row r="430" spans="2:2" x14ac:dyDescent="0.2">
      <c r="B430" s="21"/>
    </row>
    <row r="431" spans="2:2" x14ac:dyDescent="0.2">
      <c r="B431" s="21"/>
    </row>
    <row r="432" spans="2:2" x14ac:dyDescent="0.2">
      <c r="B432" s="21"/>
    </row>
    <row r="433" spans="2:2" x14ac:dyDescent="0.2">
      <c r="B433" s="21"/>
    </row>
    <row r="434" spans="2:2" x14ac:dyDescent="0.2">
      <c r="B434" s="21"/>
    </row>
    <row r="435" spans="2:2" x14ac:dyDescent="0.2">
      <c r="B435" s="21"/>
    </row>
    <row r="436" spans="2:2" x14ac:dyDescent="0.2">
      <c r="B436" s="21"/>
    </row>
    <row r="437" spans="2:2" x14ac:dyDescent="0.2">
      <c r="B437" s="21"/>
    </row>
    <row r="438" spans="2:2" x14ac:dyDescent="0.2">
      <c r="B438" s="21"/>
    </row>
    <row r="439" spans="2:2" x14ac:dyDescent="0.2">
      <c r="B439" s="21"/>
    </row>
    <row r="440" spans="2:2" x14ac:dyDescent="0.2">
      <c r="B440" s="21"/>
    </row>
    <row r="441" spans="2:2" x14ac:dyDescent="0.2">
      <c r="B441" s="21"/>
    </row>
    <row r="442" spans="2:2" x14ac:dyDescent="0.2">
      <c r="B442" s="21"/>
    </row>
    <row r="443" spans="2:2" x14ac:dyDescent="0.2">
      <c r="B443" s="21"/>
    </row>
    <row r="444" spans="2:2" x14ac:dyDescent="0.2">
      <c r="B444" s="21"/>
    </row>
    <row r="445" spans="2:2" x14ac:dyDescent="0.2">
      <c r="B445" s="21"/>
    </row>
    <row r="446" spans="2:2" x14ac:dyDescent="0.2">
      <c r="B446" s="21"/>
    </row>
    <row r="447" spans="2:2" x14ac:dyDescent="0.2">
      <c r="B447" s="21"/>
    </row>
    <row r="448" spans="2:2" x14ac:dyDescent="0.2">
      <c r="B448" s="21"/>
    </row>
    <row r="449" spans="2:2" x14ac:dyDescent="0.2">
      <c r="B449" s="21"/>
    </row>
    <row r="450" spans="2:2" x14ac:dyDescent="0.2">
      <c r="B450" s="21"/>
    </row>
    <row r="451" spans="2:2" x14ac:dyDescent="0.2">
      <c r="B451" s="21"/>
    </row>
    <row r="452" spans="2:2" x14ac:dyDescent="0.2">
      <c r="B452" s="21"/>
    </row>
    <row r="453" spans="2:2" x14ac:dyDescent="0.2">
      <c r="B453" s="21"/>
    </row>
    <row r="454" spans="2:2" x14ac:dyDescent="0.2">
      <c r="B454" s="21"/>
    </row>
    <row r="455" spans="2:2" x14ac:dyDescent="0.2">
      <c r="B455" s="21"/>
    </row>
    <row r="456" spans="2:2" x14ac:dyDescent="0.2">
      <c r="B456" s="21"/>
    </row>
    <row r="457" spans="2:2" x14ac:dyDescent="0.2">
      <c r="B457" s="21"/>
    </row>
    <row r="458" spans="2:2" x14ac:dyDescent="0.2">
      <c r="B458" s="21"/>
    </row>
    <row r="459" spans="2:2" x14ac:dyDescent="0.2">
      <c r="B459" s="21"/>
    </row>
    <row r="460" spans="2:2" x14ac:dyDescent="0.2">
      <c r="B460" s="21"/>
    </row>
    <row r="461" spans="2:2" x14ac:dyDescent="0.2">
      <c r="B461" s="21"/>
    </row>
    <row r="462" spans="2:2" x14ac:dyDescent="0.2">
      <c r="B462" s="21"/>
    </row>
    <row r="463" spans="2:2" x14ac:dyDescent="0.2">
      <c r="B463" s="21"/>
    </row>
    <row r="464" spans="2:2" x14ac:dyDescent="0.2">
      <c r="B464" s="21"/>
    </row>
    <row r="465" spans="2:2" x14ac:dyDescent="0.2">
      <c r="B465" s="21"/>
    </row>
    <row r="466" spans="2:2" x14ac:dyDescent="0.2">
      <c r="B466" s="21"/>
    </row>
    <row r="467" spans="2:2" x14ac:dyDescent="0.2">
      <c r="B467" s="21"/>
    </row>
    <row r="468" spans="2:2" x14ac:dyDescent="0.2">
      <c r="B468" s="21"/>
    </row>
    <row r="469" spans="2:2" x14ac:dyDescent="0.2">
      <c r="B469" s="21"/>
    </row>
    <row r="470" spans="2:2" x14ac:dyDescent="0.2">
      <c r="B470" s="21"/>
    </row>
    <row r="471" spans="2:2" x14ac:dyDescent="0.2">
      <c r="B471" s="21"/>
    </row>
    <row r="472" spans="2:2" x14ac:dyDescent="0.2">
      <c r="B472" s="21"/>
    </row>
    <row r="473" spans="2:2" x14ac:dyDescent="0.2">
      <c r="B473" s="21"/>
    </row>
    <row r="474" spans="2:2" x14ac:dyDescent="0.2">
      <c r="B474" s="21"/>
    </row>
    <row r="475" spans="2:2" x14ac:dyDescent="0.2">
      <c r="B475" s="21"/>
    </row>
    <row r="476" spans="2:2" x14ac:dyDescent="0.2">
      <c r="B476" s="21"/>
    </row>
    <row r="477" spans="2:2" x14ac:dyDescent="0.2">
      <c r="B477" s="21"/>
    </row>
    <row r="478" spans="2:2" x14ac:dyDescent="0.2">
      <c r="B478" s="21"/>
    </row>
    <row r="479" spans="2:2" x14ac:dyDescent="0.2">
      <c r="B479" s="21"/>
    </row>
    <row r="480" spans="2:2" x14ac:dyDescent="0.2">
      <c r="B480" s="21"/>
    </row>
    <row r="481" spans="2:2" x14ac:dyDescent="0.2">
      <c r="B481" s="21"/>
    </row>
    <row r="482" spans="2:2" x14ac:dyDescent="0.2">
      <c r="B482" s="21"/>
    </row>
    <row r="483" spans="2:2" x14ac:dyDescent="0.2">
      <c r="B483" s="21"/>
    </row>
    <row r="484" spans="2:2" x14ac:dyDescent="0.2">
      <c r="B484" s="21"/>
    </row>
    <row r="485" spans="2:2" x14ac:dyDescent="0.2">
      <c r="B485" s="21"/>
    </row>
    <row r="486" spans="2:2" x14ac:dyDescent="0.2">
      <c r="B486" s="21"/>
    </row>
    <row r="487" spans="2:2" x14ac:dyDescent="0.2">
      <c r="B487" s="21"/>
    </row>
    <row r="488" spans="2:2" x14ac:dyDescent="0.2">
      <c r="B488" s="21"/>
    </row>
    <row r="489" spans="2:2" x14ac:dyDescent="0.2">
      <c r="B489" s="21"/>
    </row>
    <row r="490" spans="2:2" x14ac:dyDescent="0.2">
      <c r="B490" s="21"/>
    </row>
    <row r="491" spans="2:2" x14ac:dyDescent="0.2">
      <c r="B491" s="21"/>
    </row>
    <row r="492" spans="2:2" x14ac:dyDescent="0.2">
      <c r="B492" s="21"/>
    </row>
    <row r="493" spans="2:2" x14ac:dyDescent="0.2">
      <c r="B493" s="21"/>
    </row>
    <row r="494" spans="2:2" x14ac:dyDescent="0.2">
      <c r="B494" s="21"/>
    </row>
    <row r="495" spans="2:2" x14ac:dyDescent="0.2">
      <c r="B495" s="21"/>
    </row>
    <row r="496" spans="2:2" x14ac:dyDescent="0.2">
      <c r="B496" s="21"/>
    </row>
    <row r="497" spans="2:2" x14ac:dyDescent="0.2">
      <c r="B497" s="21"/>
    </row>
    <row r="498" spans="2:2" x14ac:dyDescent="0.2">
      <c r="B498" s="21"/>
    </row>
    <row r="499" spans="2:2" x14ac:dyDescent="0.2">
      <c r="B499" s="21"/>
    </row>
    <row r="500" spans="2:2" x14ac:dyDescent="0.2">
      <c r="B500" s="21"/>
    </row>
    <row r="501" spans="2:2" x14ac:dyDescent="0.2">
      <c r="B501" s="21"/>
    </row>
    <row r="502" spans="2:2" x14ac:dyDescent="0.2">
      <c r="B502" s="21"/>
    </row>
    <row r="503" spans="2:2" x14ac:dyDescent="0.2">
      <c r="B503" s="21"/>
    </row>
    <row r="504" spans="2:2" x14ac:dyDescent="0.2">
      <c r="B504" s="21"/>
    </row>
    <row r="505" spans="2:2" x14ac:dyDescent="0.2">
      <c r="B505" s="21"/>
    </row>
    <row r="506" spans="2:2" x14ac:dyDescent="0.2">
      <c r="B506" s="21"/>
    </row>
    <row r="507" spans="2:2" x14ac:dyDescent="0.2">
      <c r="B507" s="21"/>
    </row>
    <row r="508" spans="2:2" x14ac:dyDescent="0.2">
      <c r="B508" s="21"/>
    </row>
    <row r="509" spans="2:2" x14ac:dyDescent="0.2">
      <c r="B509" s="21"/>
    </row>
    <row r="510" spans="2:2" x14ac:dyDescent="0.2">
      <c r="B510" s="21"/>
    </row>
    <row r="511" spans="2:2" x14ac:dyDescent="0.2">
      <c r="B511" s="21"/>
    </row>
    <row r="512" spans="2:2" x14ac:dyDescent="0.2">
      <c r="B512" s="21"/>
    </row>
    <row r="513" spans="2:2" x14ac:dyDescent="0.2">
      <c r="B513" s="21"/>
    </row>
    <row r="514" spans="2:2" x14ac:dyDescent="0.2">
      <c r="B514" s="21"/>
    </row>
    <row r="515" spans="2:2" x14ac:dyDescent="0.2">
      <c r="B515" s="21"/>
    </row>
    <row r="516" spans="2:2" x14ac:dyDescent="0.2">
      <c r="B516" s="21"/>
    </row>
    <row r="517" spans="2:2" x14ac:dyDescent="0.2">
      <c r="B517" s="21"/>
    </row>
    <row r="518" spans="2:2" x14ac:dyDescent="0.2">
      <c r="B518" s="21"/>
    </row>
    <row r="519" spans="2:2" x14ac:dyDescent="0.2">
      <c r="B519" s="21"/>
    </row>
    <row r="520" spans="2:2" x14ac:dyDescent="0.2">
      <c r="B520" s="21"/>
    </row>
    <row r="521" spans="2:2" x14ac:dyDescent="0.2">
      <c r="B521" s="21"/>
    </row>
    <row r="522" spans="2:2" x14ac:dyDescent="0.2">
      <c r="B522" s="21"/>
    </row>
    <row r="523" spans="2:2" x14ac:dyDescent="0.2">
      <c r="B523" s="21"/>
    </row>
    <row r="524" spans="2:2" x14ac:dyDescent="0.2">
      <c r="B524" s="21"/>
    </row>
    <row r="525" spans="2:2" x14ac:dyDescent="0.2">
      <c r="B525" s="21"/>
    </row>
    <row r="526" spans="2:2" x14ac:dyDescent="0.2">
      <c r="B526" s="21"/>
    </row>
    <row r="527" spans="2:2" x14ac:dyDescent="0.2">
      <c r="B527" s="21"/>
    </row>
    <row r="528" spans="2:2" x14ac:dyDescent="0.2">
      <c r="B528" s="21"/>
    </row>
  </sheetData>
  <protectedRanges>
    <protectedRange sqref="A220:D221" name="Range1"/>
  </protectedRanges>
  <phoneticPr fontId="0" type="noConversion"/>
  <hyperlinks>
    <hyperlink ref="H3621" r:id="rId1" display="http://vsolj.cetus-net.org/bulletin.html" xr:uid="{00000000-0004-0000-0000-000000000000}"/>
    <hyperlink ref="H65049" r:id="rId2" display="http://vsolj.cetus-net.org/bulletin.html" xr:uid="{00000000-0004-0000-0000-000001000000}"/>
    <hyperlink ref="H65042" r:id="rId3" display="http://vsolj.cetus-net.org/bulletin.html" xr:uid="{00000000-0004-0000-0000-000002000000}"/>
    <hyperlink ref="AP2539" r:id="rId4" display="http://cdsbib.u-strasbg.fr/cgi-bin/cdsbib?1990RMxAA..21..381G" xr:uid="{00000000-0004-0000-0000-000003000000}"/>
    <hyperlink ref="AP2542" r:id="rId5" display="http://cdsbib.u-strasbg.fr/cgi-bin/cdsbib?1990RMxAA..21..381G" xr:uid="{00000000-0004-0000-0000-000004000000}"/>
    <hyperlink ref="AP2540" r:id="rId6" display="http://cdsbib.u-strasbg.fr/cgi-bin/cdsbib?1990RMxAA..21..381G" xr:uid="{00000000-0004-0000-0000-000005000000}"/>
    <hyperlink ref="AP2518" r:id="rId7" display="http://cdsbib.u-strasbg.fr/cgi-bin/cdsbib?1990RMxAA..21..381G" xr:uid="{00000000-0004-0000-0000-000006000000}"/>
    <hyperlink ref="I65049" r:id="rId8" display="http://vsolj.cetus-net.org/bulletin.html" xr:uid="{00000000-0004-0000-0000-000007000000}"/>
    <hyperlink ref="AQ2652" r:id="rId9" display="http://cdsbib.u-strasbg.fr/cgi-bin/cdsbib?1990RMxAA..21..381G" xr:uid="{00000000-0004-0000-0000-000008000000}"/>
    <hyperlink ref="AQ921" r:id="rId10" display="http://cdsbib.u-strasbg.fr/cgi-bin/cdsbib?1990RMxAA..21..381G" xr:uid="{00000000-0004-0000-0000-000009000000}"/>
    <hyperlink ref="AQ2653" r:id="rId11" display="http://cdsbib.u-strasbg.fr/cgi-bin/cdsbib?1990RMxAA..21..381G" xr:uid="{00000000-0004-0000-0000-00000A000000}"/>
    <hyperlink ref="H65046" r:id="rId12" display="https://www.aavso.org/ejaavso" xr:uid="{00000000-0004-0000-0000-00000B000000}"/>
    <hyperlink ref="H65027" r:id="rId13" display="http://vsolj.cetus-net.org/bulletin.html" xr:uid="{00000000-0004-0000-0000-00000C000000}"/>
    <hyperlink ref="H65020" r:id="rId14" display="https://www.aavso.org/ejaavso" xr:uid="{00000000-0004-0000-0000-00000D000000}"/>
    <hyperlink ref="AP1878" r:id="rId15" display="http://cdsbib.u-strasbg.fr/cgi-bin/cdsbib?1990RMxAA..21..381G" xr:uid="{00000000-0004-0000-0000-00000E000000}"/>
    <hyperlink ref="AP1875" r:id="rId16" display="http://cdsbib.u-strasbg.fr/cgi-bin/cdsbib?1990RMxAA..21..381G" xr:uid="{00000000-0004-0000-0000-00000F000000}"/>
    <hyperlink ref="AP1877" r:id="rId17" display="http://cdsbib.u-strasbg.fr/cgi-bin/cdsbib?1990RMxAA..21..381G" xr:uid="{00000000-0004-0000-0000-000010000000}"/>
    <hyperlink ref="AP1853" r:id="rId18" display="http://cdsbib.u-strasbg.fr/cgi-bin/cdsbib?1990RMxAA..21..381G" xr:uid="{00000000-0004-0000-0000-000011000000}"/>
    <hyperlink ref="I65027" r:id="rId19" display="http://vsolj.cetus-net.org/bulletin.html" xr:uid="{00000000-0004-0000-0000-000012000000}"/>
    <hyperlink ref="AQ2014" r:id="rId20" display="http://cdsbib.u-strasbg.fr/cgi-bin/cdsbib?1990RMxAA..21..381G" xr:uid="{00000000-0004-0000-0000-000013000000}"/>
    <hyperlink ref="AQ3658" r:id="rId21" display="http://cdsbib.u-strasbg.fr/cgi-bin/cdsbib?1990RMxAA..21..381G" xr:uid="{00000000-0004-0000-0000-000014000000}"/>
    <hyperlink ref="AQ2015" r:id="rId22" display="http://cdsbib.u-strasbg.fr/cgi-bin/cdsbib?1990RMxAA..21..381G" xr:uid="{00000000-0004-0000-0000-000015000000}"/>
    <hyperlink ref="H65024" r:id="rId23" display="https://www.aavso.org/ejaavso" xr:uid="{00000000-0004-0000-0000-000016000000}"/>
    <hyperlink ref="H2865" r:id="rId24" display="http://vsolj.cetus-net.org/bulletin.html" xr:uid="{00000000-0004-0000-0000-000017000000}"/>
    <hyperlink ref="AP6103" r:id="rId25" display="http://cdsbib.u-strasbg.fr/cgi-bin/cdsbib?1990RMxAA..21..381G" xr:uid="{00000000-0004-0000-0000-000018000000}"/>
    <hyperlink ref="AP6106" r:id="rId26" display="http://cdsbib.u-strasbg.fr/cgi-bin/cdsbib?1990RMxAA..21..381G" xr:uid="{00000000-0004-0000-0000-000019000000}"/>
    <hyperlink ref="AP6104" r:id="rId27" display="http://cdsbib.u-strasbg.fr/cgi-bin/cdsbib?1990RMxAA..21..381G" xr:uid="{00000000-0004-0000-0000-00001A000000}"/>
    <hyperlink ref="AP6082" r:id="rId28" display="http://cdsbib.u-strasbg.fr/cgi-bin/cdsbib?1990RMxAA..21..381G" xr:uid="{00000000-0004-0000-0000-00001B000000}"/>
    <hyperlink ref="I2865" r:id="rId29" display="http://vsolj.cetus-net.org/bulletin.html" xr:uid="{00000000-0004-0000-0000-00001C000000}"/>
    <hyperlink ref="AQ6216" r:id="rId30" display="http://cdsbib.u-strasbg.fr/cgi-bin/cdsbib?1990RMxAA..21..381G" xr:uid="{00000000-0004-0000-0000-00001D000000}"/>
    <hyperlink ref="AQ768" r:id="rId31" display="http://cdsbib.u-strasbg.fr/cgi-bin/cdsbib?1990RMxAA..21..381G" xr:uid="{00000000-0004-0000-0000-00001E000000}"/>
    <hyperlink ref="AQ6217" r:id="rId32" display="http://cdsbib.u-strasbg.fr/cgi-bin/cdsbib?1990RMxAA..21..381G" xr:uid="{00000000-0004-0000-0000-00001F000000}"/>
    <hyperlink ref="H65075" r:id="rId33" display="http://vsolj.cetus-net.org/bulletin.html" xr:uid="{00000000-0004-0000-0000-000020000000}"/>
    <hyperlink ref="H65068" r:id="rId34" display="https://www.aavso.org/ejaavso" xr:uid="{00000000-0004-0000-0000-000021000000}"/>
    <hyperlink ref="I65075" r:id="rId35" display="http://vsolj.cetus-net.org/bulletin.html" xr:uid="{00000000-0004-0000-0000-000022000000}"/>
    <hyperlink ref="AQ58725" r:id="rId36" display="http://cdsbib.u-strasbg.fr/cgi-bin/cdsbib?1990RMxAA..21..381G" xr:uid="{00000000-0004-0000-0000-000023000000}"/>
    <hyperlink ref="H65072" r:id="rId37" display="https://www.aavso.org/ejaavso" xr:uid="{00000000-0004-0000-0000-000024000000}"/>
    <hyperlink ref="AP6089" r:id="rId38" display="http://cdsbib.u-strasbg.fr/cgi-bin/cdsbib?1990RMxAA..21..381G" xr:uid="{00000000-0004-0000-0000-000025000000}"/>
    <hyperlink ref="AP6092" r:id="rId39" display="http://cdsbib.u-strasbg.fr/cgi-bin/cdsbib?1990RMxAA..21..381G" xr:uid="{00000000-0004-0000-0000-000026000000}"/>
    <hyperlink ref="AP6090" r:id="rId40" display="http://cdsbib.u-strasbg.fr/cgi-bin/cdsbib?1990RMxAA..21..381G" xr:uid="{00000000-0004-0000-0000-000027000000}"/>
    <hyperlink ref="AP6074" r:id="rId41" display="http://cdsbib.u-strasbg.fr/cgi-bin/cdsbib?1990RMxAA..21..381G" xr:uid="{00000000-0004-0000-0000-000028000000}"/>
    <hyperlink ref="AQ6303" r:id="rId42" display="http://cdsbib.u-strasbg.fr/cgi-bin/cdsbib?1990RMxAA..21..381G" xr:uid="{00000000-0004-0000-0000-000029000000}"/>
    <hyperlink ref="AQ6307" r:id="rId43" display="http://cdsbib.u-strasbg.fr/cgi-bin/cdsbib?1990RMxAA..21..381G" xr:uid="{00000000-0004-0000-0000-00002A000000}"/>
    <hyperlink ref="AQ812" r:id="rId44" display="http://cdsbib.u-strasbg.fr/cgi-bin/cdsbib?1990RMxAA..21..381G" xr:uid="{00000000-0004-0000-0000-00002B000000}"/>
    <hyperlink ref="I4949" r:id="rId45" display="http://vsolj.cetus-net.org/bulletin.html" xr:uid="{00000000-0004-0000-0000-00002C000000}"/>
    <hyperlink ref="H4949" r:id="rId46" display="http://vsolj.cetus-net.org/bulletin.html" xr:uid="{00000000-0004-0000-0000-00002D000000}"/>
    <hyperlink ref="AQ2375" r:id="rId47" display="http://cdsbib.u-strasbg.fr/cgi-bin/cdsbib?1990RMxAA..21..381G" xr:uid="{00000000-0004-0000-0000-00002E000000}"/>
    <hyperlink ref="AQ2374" r:id="rId48" display="http://cdsbib.u-strasbg.fr/cgi-bin/cdsbib?1990RMxAA..21..381G" xr:uid="{00000000-0004-0000-0000-00002F000000}"/>
    <hyperlink ref="AP2129" r:id="rId49" display="http://cdsbib.u-strasbg.fr/cgi-bin/cdsbib?1990RMxAA..21..381G" xr:uid="{00000000-0004-0000-0000-000030000000}"/>
    <hyperlink ref="AP2155" r:id="rId50" display="http://cdsbib.u-strasbg.fr/cgi-bin/cdsbib?1990RMxAA..21..381G" xr:uid="{00000000-0004-0000-0000-000031000000}"/>
    <hyperlink ref="AP2156" r:id="rId51" display="http://cdsbib.u-strasbg.fr/cgi-bin/cdsbib?1990RMxAA..21..381G" xr:uid="{00000000-0004-0000-0000-000032000000}"/>
    <hyperlink ref="AP2152" r:id="rId52" display="http://cdsbib.u-strasbg.fr/cgi-bin/cdsbib?1990RMxAA..21..381G" xr:uid="{00000000-0004-0000-0000-000033000000}"/>
  </hyperlinks>
  <pageMargins left="0.75" right="0.75" top="1" bottom="1" header="0.5" footer="0.5"/>
  <pageSetup orientation="portrait" horizontalDpi="300" verticalDpi="30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sqref="A1:A16"/>
    </sheetView>
  </sheetViews>
  <sheetFormatPr defaultRowHeight="12.75" x14ac:dyDescent="0.2"/>
  <sheetData>
    <row r="1" spans="1:8" x14ac:dyDescent="0.2">
      <c r="A1">
        <v>43019.762999999999</v>
      </c>
      <c r="B1">
        <v>779</v>
      </c>
      <c r="C1">
        <v>5.0000000000000001E-3</v>
      </c>
      <c r="D1">
        <v>11</v>
      </c>
      <c r="E1" t="s">
        <v>39</v>
      </c>
      <c r="F1" t="s">
        <v>40</v>
      </c>
    </row>
    <row r="2" spans="1:8" x14ac:dyDescent="0.2">
      <c r="A2">
        <v>43344.716999999997</v>
      </c>
      <c r="B2">
        <v>875.5</v>
      </c>
      <c r="C2">
        <v>-3.0000000000000001E-3</v>
      </c>
      <c r="D2">
        <v>16</v>
      </c>
      <c r="E2" t="s">
        <v>41</v>
      </c>
      <c r="F2" t="s">
        <v>42</v>
      </c>
    </row>
    <row r="3" spans="1:8" x14ac:dyDescent="0.2">
      <c r="A3">
        <v>44457.661</v>
      </c>
      <c r="B3">
        <v>1206</v>
      </c>
      <c r="C3">
        <v>-1.0999999999999999E-2</v>
      </c>
      <c r="D3">
        <v>10</v>
      </c>
      <c r="E3" t="s">
        <v>41</v>
      </c>
      <c r="F3" t="s">
        <v>42</v>
      </c>
    </row>
    <row r="4" spans="1:8" x14ac:dyDescent="0.2">
      <c r="A4">
        <v>44792.733999999997</v>
      </c>
      <c r="B4">
        <v>1305.5</v>
      </c>
      <c r="C4">
        <v>-2E-3</v>
      </c>
      <c r="D4">
        <v>13</v>
      </c>
      <c r="E4" t="s">
        <v>41</v>
      </c>
      <c r="F4" t="s">
        <v>42</v>
      </c>
    </row>
    <row r="5" spans="1:8" x14ac:dyDescent="0.2">
      <c r="A5">
        <v>45122.754999999997</v>
      </c>
      <c r="B5">
        <v>1403.5</v>
      </c>
      <c r="C5">
        <v>6.0000000000000001E-3</v>
      </c>
      <c r="D5">
        <v>13</v>
      </c>
      <c r="E5" t="s">
        <v>41</v>
      </c>
      <c r="F5" t="s">
        <v>42</v>
      </c>
    </row>
    <row r="6" spans="1:8" x14ac:dyDescent="0.2">
      <c r="A6">
        <v>45905.69</v>
      </c>
      <c r="B6">
        <v>1636</v>
      </c>
      <c r="C6">
        <v>2E-3</v>
      </c>
      <c r="D6">
        <v>14</v>
      </c>
      <c r="E6" t="s">
        <v>39</v>
      </c>
      <c r="F6" t="s">
        <v>43</v>
      </c>
    </row>
    <row r="7" spans="1:8" x14ac:dyDescent="0.2">
      <c r="A7">
        <v>45910.737000000001</v>
      </c>
      <c r="B7">
        <v>1637.5</v>
      </c>
      <c r="C7">
        <v>-2E-3</v>
      </c>
      <c r="D7">
        <v>14</v>
      </c>
      <c r="E7" t="s">
        <v>39</v>
      </c>
      <c r="F7" t="s">
        <v>43</v>
      </c>
    </row>
    <row r="8" spans="1:8" x14ac:dyDescent="0.2">
      <c r="A8">
        <v>45964.62</v>
      </c>
      <c r="B8">
        <v>1653.5</v>
      </c>
      <c r="C8">
        <v>1E-3</v>
      </c>
      <c r="D8">
        <v>15</v>
      </c>
      <c r="E8" t="s">
        <v>39</v>
      </c>
      <c r="F8" t="s">
        <v>43</v>
      </c>
    </row>
    <row r="9" spans="1:8" x14ac:dyDescent="0.2">
      <c r="A9">
        <v>45991.565000000002</v>
      </c>
      <c r="B9">
        <v>1661.5</v>
      </c>
      <c r="C9">
        <v>6.0000000000000001E-3</v>
      </c>
      <c r="D9">
        <v>10</v>
      </c>
      <c r="E9" t="s">
        <v>41</v>
      </c>
      <c r="F9" t="s">
        <v>42</v>
      </c>
    </row>
    <row r="10" spans="1:8" x14ac:dyDescent="0.2">
      <c r="A10">
        <v>47688.775999999998</v>
      </c>
      <c r="B10">
        <v>2165.5</v>
      </c>
      <c r="C10">
        <v>8.0000000000000002E-3</v>
      </c>
      <c r="D10">
        <v>18</v>
      </c>
      <c r="E10" t="s">
        <v>41</v>
      </c>
      <c r="F10" t="s">
        <v>42</v>
      </c>
    </row>
    <row r="11" spans="1:8" x14ac:dyDescent="0.2">
      <c r="A11">
        <v>49914.652000000002</v>
      </c>
      <c r="B11" t="s">
        <v>44</v>
      </c>
      <c r="C11">
        <v>2826.5</v>
      </c>
      <c r="D11">
        <v>-0.02</v>
      </c>
      <c r="E11">
        <v>15</v>
      </c>
      <c r="F11" t="s">
        <v>45</v>
      </c>
      <c r="G11" t="s">
        <v>46</v>
      </c>
      <c r="H11" t="s">
        <v>47</v>
      </c>
    </row>
    <row r="12" spans="1:8" x14ac:dyDescent="0.2">
      <c r="A12">
        <v>51394.654999999999</v>
      </c>
      <c r="B12">
        <v>3266</v>
      </c>
      <c r="C12">
        <v>-2.5000000000000001E-2</v>
      </c>
      <c r="D12">
        <v>15</v>
      </c>
      <c r="E12" t="s">
        <v>48</v>
      </c>
      <c r="F12" t="s">
        <v>49</v>
      </c>
    </row>
    <row r="13" spans="1:8" x14ac:dyDescent="0.2">
      <c r="A13">
        <v>51421.605000000003</v>
      </c>
      <c r="B13">
        <v>3274</v>
      </c>
      <c r="C13">
        <v>-1.4E-2</v>
      </c>
      <c r="D13">
        <v>14</v>
      </c>
      <c r="E13" t="s">
        <v>48</v>
      </c>
      <c r="F13" t="s">
        <v>49</v>
      </c>
    </row>
    <row r="14" spans="1:8" x14ac:dyDescent="0.2">
      <c r="A14">
        <v>51426.669000000002</v>
      </c>
      <c r="B14">
        <v>3275.5</v>
      </c>
      <c r="C14">
        <v>-2E-3</v>
      </c>
      <c r="D14">
        <v>15</v>
      </c>
      <c r="E14" t="s">
        <v>39</v>
      </c>
      <c r="F14" t="s">
        <v>43</v>
      </c>
    </row>
    <row r="15" spans="1:8" x14ac:dyDescent="0.2">
      <c r="A15">
        <v>51431.709000000003</v>
      </c>
      <c r="B15" t="s">
        <v>50</v>
      </c>
      <c r="C15">
        <v>3277</v>
      </c>
      <c r="D15">
        <v>-1.2999999999999999E-2</v>
      </c>
      <c r="E15">
        <v>8</v>
      </c>
      <c r="F15" t="s">
        <v>48</v>
      </c>
      <c r="G15" t="s">
        <v>49</v>
      </c>
    </row>
    <row r="16" spans="1:8" x14ac:dyDescent="0.2">
      <c r="A16">
        <v>51724.688999999998</v>
      </c>
      <c r="B16">
        <v>3364</v>
      </c>
      <c r="C16">
        <v>-4.0000000000000001E-3</v>
      </c>
      <c r="D16">
        <v>10</v>
      </c>
      <c r="E16" t="s">
        <v>48</v>
      </c>
      <c r="F16" t="s">
        <v>49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7"/>
  <sheetViews>
    <sheetView topLeftCell="A151" workbookViewId="0">
      <selection activeCell="A120" sqref="A120:D186"/>
    </sheetView>
  </sheetViews>
  <sheetFormatPr defaultRowHeight="12.75" x14ac:dyDescent="0.2"/>
  <cols>
    <col min="1" max="1" width="19.7109375" style="59" customWidth="1"/>
    <col min="2" max="2" width="4.42578125" style="14" customWidth="1"/>
    <col min="3" max="3" width="12.7109375" style="59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59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58" t="s">
        <v>128</v>
      </c>
      <c r="I1" s="60" t="s">
        <v>129</v>
      </c>
      <c r="J1" s="61" t="s">
        <v>130</v>
      </c>
    </row>
    <row r="2" spans="1:16" x14ac:dyDescent="0.2">
      <c r="I2" s="62" t="s">
        <v>131</v>
      </c>
      <c r="J2" s="63" t="s">
        <v>117</v>
      </c>
    </row>
    <row r="3" spans="1:16" x14ac:dyDescent="0.2">
      <c r="A3" s="64" t="s">
        <v>132</v>
      </c>
      <c r="I3" s="62" t="s">
        <v>133</v>
      </c>
      <c r="J3" s="63" t="s">
        <v>134</v>
      </c>
    </row>
    <row r="4" spans="1:16" x14ac:dyDescent="0.2">
      <c r="I4" s="62" t="s">
        <v>135</v>
      </c>
      <c r="J4" s="63" t="s">
        <v>134</v>
      </c>
    </row>
    <row r="5" spans="1:16" ht="13.5" thickBot="1" x14ac:dyDescent="0.25">
      <c r="I5" s="65" t="s">
        <v>136</v>
      </c>
      <c r="J5" s="66" t="s">
        <v>113</v>
      </c>
    </row>
    <row r="10" spans="1:16" ht="13.5" thickBot="1" x14ac:dyDescent="0.25"/>
    <row r="11" spans="1:16" ht="12.75" customHeight="1" thickBot="1" x14ac:dyDescent="0.25">
      <c r="A11" s="59" t="str">
        <f t="shared" ref="A11:A42" si="0">P11</f>
        <v>BAVM 8 </v>
      </c>
      <c r="B11" s="18" t="str">
        <f t="shared" ref="B11:B42" si="1">IF(H11=INT(H11),"I","II")</f>
        <v>II</v>
      </c>
      <c r="C11" s="59">
        <f t="shared" ref="C11:C42" si="2">1*G11</f>
        <v>33858.548999999999</v>
      </c>
      <c r="D11" s="14" t="str">
        <f t="shared" ref="D11:D42" si="3">VLOOKUP(F11,I$1:J$5,2,FALSE)</f>
        <v>vis</v>
      </c>
      <c r="E11" s="67">
        <f>VLOOKUP(C11,Active!C$21:E$970,3,FALSE)</f>
        <v>-1941.4942318922854</v>
      </c>
      <c r="F11" s="18" t="s">
        <v>136</v>
      </c>
      <c r="G11" s="14" t="str">
        <f t="shared" ref="G11:G42" si="4">MID(I11,3,LEN(I11)-3)</f>
        <v>33858.549</v>
      </c>
      <c r="H11" s="59">
        <f t="shared" ref="H11:H42" si="5">1*K11</f>
        <v>-4992.5</v>
      </c>
      <c r="I11" s="68" t="s">
        <v>215</v>
      </c>
      <c r="J11" s="69" t="s">
        <v>216</v>
      </c>
      <c r="K11" s="68">
        <v>-4992.5</v>
      </c>
      <c r="L11" s="68" t="s">
        <v>217</v>
      </c>
      <c r="M11" s="69" t="s">
        <v>168</v>
      </c>
      <c r="N11" s="69"/>
      <c r="O11" s="70" t="s">
        <v>218</v>
      </c>
      <c r="P11" s="71" t="s">
        <v>219</v>
      </c>
    </row>
    <row r="12" spans="1:16" ht="12.75" customHeight="1" thickBot="1" x14ac:dyDescent="0.25">
      <c r="A12" s="59" t="str">
        <f t="shared" si="0"/>
        <v> AJ 66.35 </v>
      </c>
      <c r="B12" s="18" t="str">
        <f t="shared" si="1"/>
        <v>I</v>
      </c>
      <c r="C12" s="59">
        <f t="shared" si="2"/>
        <v>34910.858999999997</v>
      </c>
      <c r="D12" s="14" t="str">
        <f t="shared" si="3"/>
        <v>vis</v>
      </c>
      <c r="E12" s="67">
        <f>VLOOKUP(C12,Active!C$21:E$970,3,FALSE)</f>
        <v>-1629.0023601895091</v>
      </c>
      <c r="F12" s="18" t="s">
        <v>136</v>
      </c>
      <c r="G12" s="14" t="str">
        <f t="shared" si="4"/>
        <v>34910.859</v>
      </c>
      <c r="H12" s="59">
        <f t="shared" si="5"/>
        <v>-4680</v>
      </c>
      <c r="I12" s="68" t="s">
        <v>223</v>
      </c>
      <c r="J12" s="69" t="s">
        <v>224</v>
      </c>
      <c r="K12" s="68">
        <v>-4680</v>
      </c>
      <c r="L12" s="68" t="s">
        <v>225</v>
      </c>
      <c r="M12" s="69" t="s">
        <v>138</v>
      </c>
      <c r="N12" s="69"/>
      <c r="O12" s="70" t="s">
        <v>226</v>
      </c>
      <c r="P12" s="70" t="s">
        <v>227</v>
      </c>
    </row>
    <row r="13" spans="1:16" ht="12.75" customHeight="1" thickBot="1" x14ac:dyDescent="0.25">
      <c r="A13" s="59" t="str">
        <f t="shared" si="0"/>
        <v>BAVM 12 </v>
      </c>
      <c r="B13" s="18" t="str">
        <f t="shared" si="1"/>
        <v>II</v>
      </c>
      <c r="C13" s="59">
        <f t="shared" si="2"/>
        <v>35333.485000000001</v>
      </c>
      <c r="D13" s="14" t="str">
        <f t="shared" si="3"/>
        <v>vis</v>
      </c>
      <c r="E13" s="67">
        <f>VLOOKUP(C13,Active!C$21:E$970,3,FALSE)</f>
        <v>-1503.5001889944629</v>
      </c>
      <c r="F13" s="18" t="s">
        <v>136</v>
      </c>
      <c r="G13" s="14" t="str">
        <f t="shared" si="4"/>
        <v>35333.485</v>
      </c>
      <c r="H13" s="59">
        <f t="shared" si="5"/>
        <v>-4554.5</v>
      </c>
      <c r="I13" s="68" t="s">
        <v>232</v>
      </c>
      <c r="J13" s="69" t="s">
        <v>233</v>
      </c>
      <c r="K13" s="68">
        <v>-4554.5</v>
      </c>
      <c r="L13" s="68" t="s">
        <v>234</v>
      </c>
      <c r="M13" s="69" t="s">
        <v>168</v>
      </c>
      <c r="N13" s="69"/>
      <c r="O13" s="70" t="s">
        <v>235</v>
      </c>
      <c r="P13" s="71" t="s">
        <v>231</v>
      </c>
    </row>
    <row r="14" spans="1:16" ht="12.75" customHeight="1" thickBot="1" x14ac:dyDescent="0.25">
      <c r="A14" s="59" t="str">
        <f t="shared" si="0"/>
        <v>BAVM 12 </v>
      </c>
      <c r="B14" s="18" t="str">
        <f t="shared" si="1"/>
        <v>I</v>
      </c>
      <c r="C14" s="59">
        <f t="shared" si="2"/>
        <v>35355.364000000001</v>
      </c>
      <c r="D14" s="14" t="str">
        <f t="shared" si="3"/>
        <v>vis</v>
      </c>
      <c r="E14" s="67">
        <f>VLOOKUP(C14,Active!C$21:E$970,3,FALSE)</f>
        <v>-1497.0030449390179</v>
      </c>
      <c r="F14" s="18" t="s">
        <v>136</v>
      </c>
      <c r="G14" s="14" t="str">
        <f t="shared" si="4"/>
        <v>35355.364</v>
      </c>
      <c r="H14" s="59">
        <f t="shared" si="5"/>
        <v>-4548</v>
      </c>
      <c r="I14" s="68" t="s">
        <v>236</v>
      </c>
      <c r="J14" s="69" t="s">
        <v>237</v>
      </c>
      <c r="K14" s="68">
        <v>-4548</v>
      </c>
      <c r="L14" s="68" t="s">
        <v>238</v>
      </c>
      <c r="M14" s="69" t="s">
        <v>168</v>
      </c>
      <c r="N14" s="69"/>
      <c r="O14" s="70" t="s">
        <v>239</v>
      </c>
      <c r="P14" s="71" t="s">
        <v>231</v>
      </c>
    </row>
    <row r="15" spans="1:16" ht="12.75" customHeight="1" thickBot="1" x14ac:dyDescent="0.25">
      <c r="A15" s="59" t="str">
        <f t="shared" si="0"/>
        <v>BAVM 12 </v>
      </c>
      <c r="B15" s="18" t="str">
        <f t="shared" si="1"/>
        <v>I</v>
      </c>
      <c r="C15" s="59">
        <f t="shared" si="2"/>
        <v>36025.506999999998</v>
      </c>
      <c r="D15" s="14" t="str">
        <f t="shared" si="3"/>
        <v>vis</v>
      </c>
      <c r="E15" s="67">
        <f>VLOOKUP(C15,Active!C$21:E$970,3,FALSE)</f>
        <v>-1297.9987207583933</v>
      </c>
      <c r="F15" s="18" t="s">
        <v>136</v>
      </c>
      <c r="G15" s="14" t="str">
        <f t="shared" si="4"/>
        <v>36025.507</v>
      </c>
      <c r="H15" s="59">
        <f t="shared" si="5"/>
        <v>-4349</v>
      </c>
      <c r="I15" s="68" t="s">
        <v>244</v>
      </c>
      <c r="J15" s="69" t="s">
        <v>245</v>
      </c>
      <c r="K15" s="68">
        <v>-4349</v>
      </c>
      <c r="L15" s="68" t="s">
        <v>246</v>
      </c>
      <c r="M15" s="69" t="s">
        <v>168</v>
      </c>
      <c r="N15" s="69"/>
      <c r="O15" s="70" t="s">
        <v>239</v>
      </c>
      <c r="P15" s="71" t="s">
        <v>231</v>
      </c>
    </row>
    <row r="16" spans="1:16" ht="12.75" customHeight="1" thickBot="1" x14ac:dyDescent="0.25">
      <c r="A16" s="59" t="str">
        <f t="shared" si="0"/>
        <v>BAVM 12 </v>
      </c>
      <c r="B16" s="18" t="str">
        <f t="shared" si="1"/>
        <v>I</v>
      </c>
      <c r="C16" s="59">
        <f t="shared" si="2"/>
        <v>36106.330999999998</v>
      </c>
      <c r="D16" s="14" t="str">
        <f t="shared" si="3"/>
        <v>vis</v>
      </c>
      <c r="E16" s="67">
        <f>VLOOKUP(C16,Active!C$21:E$970,3,FALSE)</f>
        <v>-1273.997387464492</v>
      </c>
      <c r="F16" s="18" t="s">
        <v>136</v>
      </c>
      <c r="G16" s="14" t="str">
        <f t="shared" si="4"/>
        <v>36106.331</v>
      </c>
      <c r="H16" s="59">
        <f t="shared" si="5"/>
        <v>-4325</v>
      </c>
      <c r="I16" s="68" t="s">
        <v>261</v>
      </c>
      <c r="J16" s="69" t="s">
        <v>262</v>
      </c>
      <c r="K16" s="68">
        <v>-4325</v>
      </c>
      <c r="L16" s="68" t="s">
        <v>263</v>
      </c>
      <c r="M16" s="69" t="s">
        <v>168</v>
      </c>
      <c r="N16" s="69"/>
      <c r="O16" s="70" t="s">
        <v>239</v>
      </c>
      <c r="P16" s="71" t="s">
        <v>231</v>
      </c>
    </row>
    <row r="17" spans="1:16" ht="12.75" customHeight="1" thickBot="1" x14ac:dyDescent="0.25">
      <c r="A17" s="59" t="str">
        <f t="shared" si="0"/>
        <v>BAVM 13 </v>
      </c>
      <c r="B17" s="18" t="str">
        <f t="shared" si="1"/>
        <v>II</v>
      </c>
      <c r="C17" s="59">
        <f t="shared" si="2"/>
        <v>36451.502</v>
      </c>
      <c r="D17" s="14" t="str">
        <f t="shared" si="3"/>
        <v>vis</v>
      </c>
      <c r="E17" s="67">
        <f>VLOOKUP(C17,Active!C$21:E$970,3,FALSE)</f>
        <v>-1171.4960980654366</v>
      </c>
      <c r="F17" s="18" t="s">
        <v>136</v>
      </c>
      <c r="G17" s="14" t="str">
        <f t="shared" si="4"/>
        <v>36451.502</v>
      </c>
      <c r="H17" s="59">
        <f t="shared" si="5"/>
        <v>-4222.5</v>
      </c>
      <c r="I17" s="68" t="s">
        <v>264</v>
      </c>
      <c r="J17" s="69" t="s">
        <v>265</v>
      </c>
      <c r="K17" s="68">
        <v>-4222.5</v>
      </c>
      <c r="L17" s="68" t="s">
        <v>266</v>
      </c>
      <c r="M17" s="69" t="s">
        <v>168</v>
      </c>
      <c r="N17" s="69"/>
      <c r="O17" s="70" t="s">
        <v>267</v>
      </c>
      <c r="P17" s="71" t="s">
        <v>268</v>
      </c>
    </row>
    <row r="18" spans="1:16" ht="12.75" customHeight="1" thickBot="1" x14ac:dyDescent="0.25">
      <c r="A18" s="59" t="str">
        <f t="shared" si="0"/>
        <v>BAVM 13 </v>
      </c>
      <c r="B18" s="18" t="str">
        <f t="shared" si="1"/>
        <v>I</v>
      </c>
      <c r="C18" s="59">
        <f t="shared" si="2"/>
        <v>36712.464999999997</v>
      </c>
      <c r="D18" s="14" t="str">
        <f t="shared" si="3"/>
        <v>vis</v>
      </c>
      <c r="E18" s="67">
        <f>VLOOKUP(C18,Active!C$21:E$970,3,FALSE)</f>
        <v>-1094.0010478281772</v>
      </c>
      <c r="F18" s="18" t="s">
        <v>136</v>
      </c>
      <c r="G18" s="14" t="str">
        <f t="shared" si="4"/>
        <v>36712.465</v>
      </c>
      <c r="H18" s="59">
        <f t="shared" si="5"/>
        <v>-4145</v>
      </c>
      <c r="I18" s="68" t="s">
        <v>269</v>
      </c>
      <c r="J18" s="69" t="s">
        <v>270</v>
      </c>
      <c r="K18" s="68">
        <v>-4145</v>
      </c>
      <c r="L18" s="68" t="s">
        <v>271</v>
      </c>
      <c r="M18" s="69" t="s">
        <v>168</v>
      </c>
      <c r="N18" s="69"/>
      <c r="O18" s="70" t="s">
        <v>239</v>
      </c>
      <c r="P18" s="71" t="s">
        <v>268</v>
      </c>
    </row>
    <row r="19" spans="1:16" ht="12.75" customHeight="1" thickBot="1" x14ac:dyDescent="0.25">
      <c r="A19" s="59" t="str">
        <f t="shared" si="0"/>
        <v>BAVM 15 </v>
      </c>
      <c r="B19" s="18" t="str">
        <f t="shared" si="1"/>
        <v>I</v>
      </c>
      <c r="C19" s="59">
        <f t="shared" si="2"/>
        <v>37921.377</v>
      </c>
      <c r="D19" s="14" t="str">
        <f t="shared" si="3"/>
        <v>vis</v>
      </c>
      <c r="E19" s="67">
        <f>VLOOKUP(C19,Active!C$21:E$970,3,FALSE)</f>
        <v>-735.00495959947193</v>
      </c>
      <c r="F19" s="18" t="s">
        <v>136</v>
      </c>
      <c r="G19" s="14" t="str">
        <f t="shared" si="4"/>
        <v>37921.377</v>
      </c>
      <c r="H19" s="59">
        <f t="shared" si="5"/>
        <v>-3786</v>
      </c>
      <c r="I19" s="68" t="s">
        <v>300</v>
      </c>
      <c r="J19" s="69" t="s">
        <v>301</v>
      </c>
      <c r="K19" s="68">
        <v>-3786</v>
      </c>
      <c r="L19" s="68" t="s">
        <v>302</v>
      </c>
      <c r="M19" s="69" t="s">
        <v>168</v>
      </c>
      <c r="N19" s="69"/>
      <c r="O19" s="70" t="s">
        <v>303</v>
      </c>
      <c r="P19" s="71" t="s">
        <v>299</v>
      </c>
    </row>
    <row r="20" spans="1:16" ht="12.75" customHeight="1" thickBot="1" x14ac:dyDescent="0.25">
      <c r="A20" s="59" t="str">
        <f t="shared" si="0"/>
        <v>BAVM 15 </v>
      </c>
      <c r="B20" s="18" t="str">
        <f t="shared" si="1"/>
        <v>I</v>
      </c>
      <c r="C20" s="59">
        <f t="shared" si="2"/>
        <v>37948.322</v>
      </c>
      <c r="D20" s="14" t="str">
        <f t="shared" si="3"/>
        <v>vis</v>
      </c>
      <c r="E20" s="67">
        <f>VLOOKUP(C20,Active!C$21:E$970,3,FALSE)</f>
        <v>-727.0034263221761</v>
      </c>
      <c r="F20" s="18" t="s">
        <v>136</v>
      </c>
      <c r="G20" s="14" t="str">
        <f t="shared" si="4"/>
        <v>37948.322</v>
      </c>
      <c r="H20" s="59">
        <f t="shared" si="5"/>
        <v>-3778</v>
      </c>
      <c r="I20" s="68" t="s">
        <v>304</v>
      </c>
      <c r="J20" s="69" t="s">
        <v>305</v>
      </c>
      <c r="K20" s="68">
        <v>-3778</v>
      </c>
      <c r="L20" s="68" t="s">
        <v>186</v>
      </c>
      <c r="M20" s="69" t="s">
        <v>168</v>
      </c>
      <c r="N20" s="69"/>
      <c r="O20" s="70" t="s">
        <v>303</v>
      </c>
      <c r="P20" s="71" t="s">
        <v>299</v>
      </c>
    </row>
    <row r="21" spans="1:16" ht="12.75" customHeight="1" thickBot="1" x14ac:dyDescent="0.25">
      <c r="A21" s="59" t="str">
        <f t="shared" si="0"/>
        <v>IBVS 456 </v>
      </c>
      <c r="B21" s="18" t="str">
        <f t="shared" si="1"/>
        <v>II</v>
      </c>
      <c r="C21" s="59">
        <f t="shared" si="2"/>
        <v>40098.470999999998</v>
      </c>
      <c r="D21" s="14" t="str">
        <f t="shared" si="3"/>
        <v>vis</v>
      </c>
      <c r="E21" s="67">
        <f>VLOOKUP(C21,Active!C$21:E$970,3,FALSE)</f>
        <v>-88.499482189882855</v>
      </c>
      <c r="F21" s="18" t="s">
        <v>136</v>
      </c>
      <c r="G21" s="14" t="str">
        <f t="shared" si="4"/>
        <v>40098.471</v>
      </c>
      <c r="H21" s="59">
        <f t="shared" si="5"/>
        <v>-3139.5</v>
      </c>
      <c r="I21" s="68" t="s">
        <v>309</v>
      </c>
      <c r="J21" s="69" t="s">
        <v>310</v>
      </c>
      <c r="K21" s="68">
        <v>-3139.5</v>
      </c>
      <c r="L21" s="68" t="s">
        <v>246</v>
      </c>
      <c r="M21" s="69" t="s">
        <v>311</v>
      </c>
      <c r="N21" s="69" t="s">
        <v>312</v>
      </c>
      <c r="O21" s="70" t="s">
        <v>313</v>
      </c>
      <c r="P21" s="71" t="s">
        <v>314</v>
      </c>
    </row>
    <row r="22" spans="1:16" ht="12.75" customHeight="1" thickBot="1" x14ac:dyDescent="0.25">
      <c r="A22" s="59" t="str">
        <f t="shared" si="0"/>
        <v>IBVS 502 </v>
      </c>
      <c r="B22" s="18" t="str">
        <f t="shared" si="1"/>
        <v>I</v>
      </c>
      <c r="C22" s="59">
        <f t="shared" si="2"/>
        <v>40396.491399999999</v>
      </c>
      <c r="D22" s="14" t="str">
        <f t="shared" si="3"/>
        <v>vis</v>
      </c>
      <c r="E22" s="67">
        <f>VLOOKUP(C22,Active!C$21:E$970,3,FALSE)</f>
        <v>5.9391600417549271E-5</v>
      </c>
      <c r="F22" s="18" t="s">
        <v>136</v>
      </c>
      <c r="G22" s="14" t="str">
        <f t="shared" si="4"/>
        <v>40396.4914</v>
      </c>
      <c r="H22" s="59">
        <f t="shared" si="5"/>
        <v>-3051</v>
      </c>
      <c r="I22" s="68" t="s">
        <v>315</v>
      </c>
      <c r="J22" s="69" t="s">
        <v>316</v>
      </c>
      <c r="K22" s="68">
        <v>-3051</v>
      </c>
      <c r="L22" s="68" t="s">
        <v>317</v>
      </c>
      <c r="M22" s="69" t="s">
        <v>311</v>
      </c>
      <c r="N22" s="69" t="s">
        <v>312</v>
      </c>
      <c r="O22" s="70" t="s">
        <v>313</v>
      </c>
      <c r="P22" s="71" t="s">
        <v>318</v>
      </c>
    </row>
    <row r="23" spans="1:16" ht="12.75" customHeight="1" thickBot="1" x14ac:dyDescent="0.25">
      <c r="A23" s="59" t="str">
        <f t="shared" si="0"/>
        <v> ORI 120 </v>
      </c>
      <c r="B23" s="18" t="str">
        <f t="shared" si="1"/>
        <v>I</v>
      </c>
      <c r="C23" s="59">
        <f t="shared" si="2"/>
        <v>40753.440000000002</v>
      </c>
      <c r="D23" s="14" t="str">
        <f t="shared" si="3"/>
        <v>vis</v>
      </c>
      <c r="E23" s="67">
        <f>VLOOKUP(C23,Active!C$21:E$970,3,FALSE)</f>
        <v>105.99880131716124</v>
      </c>
      <c r="F23" s="18" t="s">
        <v>136</v>
      </c>
      <c r="G23" s="14" t="str">
        <f t="shared" si="4"/>
        <v>40753.440</v>
      </c>
      <c r="H23" s="59">
        <f t="shared" si="5"/>
        <v>-2945</v>
      </c>
      <c r="I23" s="68" t="s">
        <v>319</v>
      </c>
      <c r="J23" s="69" t="s">
        <v>320</v>
      </c>
      <c r="K23" s="68">
        <v>-2945</v>
      </c>
      <c r="L23" s="68" t="s">
        <v>234</v>
      </c>
      <c r="M23" s="69" t="s">
        <v>168</v>
      </c>
      <c r="N23" s="69"/>
      <c r="O23" s="70" t="s">
        <v>321</v>
      </c>
      <c r="P23" s="70" t="s">
        <v>322</v>
      </c>
    </row>
    <row r="24" spans="1:16" ht="12.75" customHeight="1" thickBot="1" x14ac:dyDescent="0.25">
      <c r="A24" s="59" t="str">
        <f t="shared" si="0"/>
        <v> ORI 120 </v>
      </c>
      <c r="B24" s="18" t="str">
        <f t="shared" si="1"/>
        <v>I</v>
      </c>
      <c r="C24" s="59">
        <f t="shared" si="2"/>
        <v>40763.557000000001</v>
      </c>
      <c r="D24" s="14" t="str">
        <f t="shared" si="3"/>
        <v>vis</v>
      </c>
      <c r="E24" s="67">
        <f>VLOOKUP(C24,Active!C$21:E$970,3,FALSE)</f>
        <v>109.00312539088142</v>
      </c>
      <c r="F24" s="18" t="s">
        <v>136</v>
      </c>
      <c r="G24" s="14" t="str">
        <f t="shared" si="4"/>
        <v>40763.557</v>
      </c>
      <c r="H24" s="59">
        <f t="shared" si="5"/>
        <v>-2942</v>
      </c>
      <c r="I24" s="68" t="s">
        <v>323</v>
      </c>
      <c r="J24" s="69" t="s">
        <v>324</v>
      </c>
      <c r="K24" s="68">
        <v>-2942</v>
      </c>
      <c r="L24" s="68" t="s">
        <v>266</v>
      </c>
      <c r="M24" s="69" t="s">
        <v>168</v>
      </c>
      <c r="N24" s="69"/>
      <c r="O24" s="70" t="s">
        <v>321</v>
      </c>
      <c r="P24" s="70" t="s">
        <v>322</v>
      </c>
    </row>
    <row r="25" spans="1:16" ht="12.75" customHeight="1" thickBot="1" x14ac:dyDescent="0.25">
      <c r="A25" s="59" t="str">
        <f t="shared" si="0"/>
        <v> ORI 120 </v>
      </c>
      <c r="B25" s="18" t="str">
        <f t="shared" si="1"/>
        <v>I</v>
      </c>
      <c r="C25" s="59">
        <f t="shared" si="2"/>
        <v>40790.483999999997</v>
      </c>
      <c r="D25" s="14" t="str">
        <f t="shared" si="3"/>
        <v>vis</v>
      </c>
      <c r="E25" s="67">
        <f>VLOOKUP(C25,Active!C$21:E$970,3,FALSE)</f>
        <v>116.99931342419806</v>
      </c>
      <c r="F25" s="18" t="s">
        <v>136</v>
      </c>
      <c r="G25" s="14" t="str">
        <f t="shared" si="4"/>
        <v>40790.484</v>
      </c>
      <c r="H25" s="59">
        <f t="shared" si="5"/>
        <v>-2934</v>
      </c>
      <c r="I25" s="68" t="s">
        <v>325</v>
      </c>
      <c r="J25" s="69" t="s">
        <v>326</v>
      </c>
      <c r="K25" s="68">
        <v>-2934</v>
      </c>
      <c r="L25" s="68" t="s">
        <v>327</v>
      </c>
      <c r="M25" s="69" t="s">
        <v>168</v>
      </c>
      <c r="N25" s="69"/>
      <c r="O25" s="70" t="s">
        <v>321</v>
      </c>
      <c r="P25" s="70" t="s">
        <v>322</v>
      </c>
    </row>
    <row r="26" spans="1:16" ht="12.75" customHeight="1" thickBot="1" x14ac:dyDescent="0.25">
      <c r="A26" s="59" t="str">
        <f t="shared" si="0"/>
        <v> ORI 120 </v>
      </c>
      <c r="B26" s="18" t="str">
        <f t="shared" si="1"/>
        <v>II</v>
      </c>
      <c r="C26" s="59">
        <f t="shared" si="2"/>
        <v>40795.534</v>
      </c>
      <c r="D26" s="14" t="str">
        <f t="shared" si="3"/>
        <v>vis</v>
      </c>
      <c r="E26" s="67">
        <f>VLOOKUP(C26,Active!C$21:E$970,3,FALSE)</f>
        <v>118.49895131806959</v>
      </c>
      <c r="F26" s="18" t="s">
        <v>136</v>
      </c>
      <c r="G26" s="14" t="str">
        <f t="shared" si="4"/>
        <v>40795.534</v>
      </c>
      <c r="H26" s="59">
        <f t="shared" si="5"/>
        <v>-2932.5</v>
      </c>
      <c r="I26" s="68" t="s">
        <v>328</v>
      </c>
      <c r="J26" s="69" t="s">
        <v>329</v>
      </c>
      <c r="K26" s="68">
        <v>-2932.5</v>
      </c>
      <c r="L26" s="68" t="s">
        <v>234</v>
      </c>
      <c r="M26" s="69" t="s">
        <v>168</v>
      </c>
      <c r="N26" s="69"/>
      <c r="O26" s="70" t="s">
        <v>321</v>
      </c>
      <c r="P26" s="70" t="s">
        <v>322</v>
      </c>
    </row>
    <row r="27" spans="1:16" ht="12.75" customHeight="1" thickBot="1" x14ac:dyDescent="0.25">
      <c r="A27" s="59" t="str">
        <f t="shared" si="0"/>
        <v>IBVS 502 </v>
      </c>
      <c r="B27" s="18" t="str">
        <f t="shared" si="1"/>
        <v>II</v>
      </c>
      <c r="C27" s="59">
        <f t="shared" si="2"/>
        <v>40822.476999999999</v>
      </c>
      <c r="D27" s="14" t="str">
        <f t="shared" si="3"/>
        <v>vis</v>
      </c>
      <c r="E27" s="67">
        <f>VLOOKUP(C27,Active!C$21:E$970,3,FALSE)</f>
        <v>126.49989067936778</v>
      </c>
      <c r="F27" s="18" t="s">
        <v>136</v>
      </c>
      <c r="G27" s="14" t="str">
        <f t="shared" si="4"/>
        <v>40822.477</v>
      </c>
      <c r="H27" s="59">
        <f t="shared" si="5"/>
        <v>-2924.5</v>
      </c>
      <c r="I27" s="68" t="s">
        <v>330</v>
      </c>
      <c r="J27" s="69" t="s">
        <v>331</v>
      </c>
      <c r="K27" s="68">
        <v>-2924.5</v>
      </c>
      <c r="L27" s="68" t="s">
        <v>230</v>
      </c>
      <c r="M27" s="69" t="s">
        <v>311</v>
      </c>
      <c r="N27" s="69" t="s">
        <v>312</v>
      </c>
      <c r="O27" s="70" t="s">
        <v>313</v>
      </c>
      <c r="P27" s="71" t="s">
        <v>318</v>
      </c>
    </row>
    <row r="28" spans="1:16" ht="12.75" customHeight="1" thickBot="1" x14ac:dyDescent="0.25">
      <c r="A28" s="59" t="str">
        <f t="shared" si="0"/>
        <v>IBVS 502 </v>
      </c>
      <c r="B28" s="18" t="str">
        <f t="shared" si="1"/>
        <v>II</v>
      </c>
      <c r="C28" s="59">
        <f t="shared" si="2"/>
        <v>40839.312899999997</v>
      </c>
      <c r="D28" s="14" t="str">
        <f t="shared" si="3"/>
        <v>vis</v>
      </c>
      <c r="E28" s="67">
        <f>VLOOKUP(C28,Active!C$21:E$970,3,FALSE)</f>
        <v>131.49944585113298</v>
      </c>
      <c r="F28" s="18" t="s">
        <v>136</v>
      </c>
      <c r="G28" s="14" t="str">
        <f t="shared" si="4"/>
        <v>40839.3129</v>
      </c>
      <c r="H28" s="59">
        <f t="shared" si="5"/>
        <v>-2919.5</v>
      </c>
      <c r="I28" s="68" t="s">
        <v>332</v>
      </c>
      <c r="J28" s="69" t="s">
        <v>333</v>
      </c>
      <c r="K28" s="68">
        <v>-2919.5</v>
      </c>
      <c r="L28" s="68" t="s">
        <v>334</v>
      </c>
      <c r="M28" s="69" t="s">
        <v>311</v>
      </c>
      <c r="N28" s="69" t="s">
        <v>312</v>
      </c>
      <c r="O28" s="70" t="s">
        <v>313</v>
      </c>
      <c r="P28" s="71" t="s">
        <v>318</v>
      </c>
    </row>
    <row r="29" spans="1:16" ht="12.75" customHeight="1" thickBot="1" x14ac:dyDescent="0.25">
      <c r="A29" s="59" t="str">
        <f t="shared" si="0"/>
        <v> ORI 121 </v>
      </c>
      <c r="B29" s="18" t="str">
        <f t="shared" si="1"/>
        <v>I</v>
      </c>
      <c r="C29" s="59">
        <f t="shared" si="2"/>
        <v>40844.372000000003</v>
      </c>
      <c r="D29" s="14" t="str">
        <f t="shared" si="3"/>
        <v>vis</v>
      </c>
      <c r="E29" s="67">
        <f>VLOOKUP(C29,Active!C$21:E$970,3,FALSE)</f>
        <v>133.00178606279431</v>
      </c>
      <c r="F29" s="18" t="s">
        <v>136</v>
      </c>
      <c r="G29" s="14" t="str">
        <f t="shared" si="4"/>
        <v>40844.372</v>
      </c>
      <c r="H29" s="59">
        <f t="shared" si="5"/>
        <v>-2918</v>
      </c>
      <c r="I29" s="68" t="s">
        <v>335</v>
      </c>
      <c r="J29" s="69" t="s">
        <v>336</v>
      </c>
      <c r="K29" s="68">
        <v>-2918</v>
      </c>
      <c r="L29" s="68" t="s">
        <v>263</v>
      </c>
      <c r="M29" s="69" t="s">
        <v>168</v>
      </c>
      <c r="N29" s="69"/>
      <c r="O29" s="70" t="s">
        <v>337</v>
      </c>
      <c r="P29" s="70" t="s">
        <v>338</v>
      </c>
    </row>
    <row r="30" spans="1:16" ht="12.75" customHeight="1" thickBot="1" x14ac:dyDescent="0.25">
      <c r="A30" s="59" t="str">
        <f t="shared" si="0"/>
        <v>IBVS 502 </v>
      </c>
      <c r="B30" s="18" t="str">
        <f t="shared" si="1"/>
        <v>II</v>
      </c>
      <c r="C30" s="59">
        <f t="shared" si="2"/>
        <v>40866.2526</v>
      </c>
      <c r="D30" s="14" t="str">
        <f t="shared" si="3"/>
        <v>vis</v>
      </c>
      <c r="E30" s="67">
        <f>VLOOKUP(C30,Active!C$21:E$970,3,FALSE)</f>
        <v>139.49940525103617</v>
      </c>
      <c r="F30" s="18" t="s">
        <v>136</v>
      </c>
      <c r="G30" s="14" t="str">
        <f t="shared" si="4"/>
        <v>40866.2526</v>
      </c>
      <c r="H30" s="59">
        <f t="shared" si="5"/>
        <v>-2911.5</v>
      </c>
      <c r="I30" s="68" t="s">
        <v>339</v>
      </c>
      <c r="J30" s="69" t="s">
        <v>340</v>
      </c>
      <c r="K30" s="68">
        <v>-2911.5</v>
      </c>
      <c r="L30" s="68" t="s">
        <v>341</v>
      </c>
      <c r="M30" s="69" t="s">
        <v>311</v>
      </c>
      <c r="N30" s="69" t="s">
        <v>312</v>
      </c>
      <c r="O30" s="70" t="s">
        <v>313</v>
      </c>
      <c r="P30" s="71" t="s">
        <v>318</v>
      </c>
    </row>
    <row r="31" spans="1:16" ht="12.75" customHeight="1" thickBot="1" x14ac:dyDescent="0.25">
      <c r="A31" s="59" t="str">
        <f t="shared" si="0"/>
        <v> ORI 122 </v>
      </c>
      <c r="B31" s="18" t="str">
        <f t="shared" si="1"/>
        <v>II</v>
      </c>
      <c r="C31" s="59">
        <f t="shared" si="2"/>
        <v>40876.351999999999</v>
      </c>
      <c r="D31" s="14" t="str">
        <f t="shared" si="3"/>
        <v>vis</v>
      </c>
      <c r="E31" s="67">
        <f>VLOOKUP(C31,Active!C$21:E$970,3,FALSE)</f>
        <v>142.49850286397793</v>
      </c>
      <c r="F31" s="18" t="s">
        <v>136</v>
      </c>
      <c r="G31" s="14" t="str">
        <f t="shared" si="4"/>
        <v>40876.352</v>
      </c>
      <c r="H31" s="59">
        <f t="shared" si="5"/>
        <v>-2908.5</v>
      </c>
      <c r="I31" s="68" t="s">
        <v>342</v>
      </c>
      <c r="J31" s="69" t="s">
        <v>343</v>
      </c>
      <c r="K31" s="68">
        <v>-2908.5</v>
      </c>
      <c r="L31" s="68" t="s">
        <v>344</v>
      </c>
      <c r="M31" s="69" t="s">
        <v>168</v>
      </c>
      <c r="N31" s="69"/>
      <c r="O31" s="70" t="s">
        <v>337</v>
      </c>
      <c r="P31" s="70" t="s">
        <v>345</v>
      </c>
    </row>
    <row r="32" spans="1:16" ht="12.75" customHeight="1" thickBot="1" x14ac:dyDescent="0.25">
      <c r="A32" s="59" t="str">
        <f t="shared" si="0"/>
        <v> ORI 126 </v>
      </c>
      <c r="B32" s="18" t="str">
        <f t="shared" si="1"/>
        <v>I</v>
      </c>
      <c r="C32" s="59">
        <f t="shared" si="2"/>
        <v>41147.430999999997</v>
      </c>
      <c r="D32" s="14" t="str">
        <f t="shared" si="3"/>
        <v>vis</v>
      </c>
      <c r="E32" s="67">
        <f>VLOOKUP(C32,Active!C$21:E$970,3,FALSE)</f>
        <v>222.99758021695988</v>
      </c>
      <c r="F32" s="18" t="s">
        <v>136</v>
      </c>
      <c r="G32" s="14" t="str">
        <f t="shared" si="4"/>
        <v>41147.431</v>
      </c>
      <c r="H32" s="59">
        <f t="shared" si="5"/>
        <v>-2828</v>
      </c>
      <c r="I32" s="68" t="s">
        <v>350</v>
      </c>
      <c r="J32" s="69" t="s">
        <v>351</v>
      </c>
      <c r="K32" s="68">
        <v>-2828</v>
      </c>
      <c r="L32" s="68" t="s">
        <v>183</v>
      </c>
      <c r="M32" s="69" t="s">
        <v>168</v>
      </c>
      <c r="N32" s="69"/>
      <c r="O32" s="70" t="s">
        <v>337</v>
      </c>
      <c r="P32" s="70" t="s">
        <v>352</v>
      </c>
    </row>
    <row r="33" spans="1:16" ht="12.75" customHeight="1" thickBot="1" x14ac:dyDescent="0.25">
      <c r="A33" s="59" t="str">
        <f t="shared" si="0"/>
        <v>IBVS 647 </v>
      </c>
      <c r="B33" s="18" t="str">
        <f t="shared" si="1"/>
        <v>I</v>
      </c>
      <c r="C33" s="59">
        <f t="shared" si="2"/>
        <v>41157.536</v>
      </c>
      <c r="D33" s="14" t="str">
        <f t="shared" si="3"/>
        <v>vis</v>
      </c>
      <c r="E33" s="67">
        <f>VLOOKUP(C33,Active!C$21:E$970,3,FALSE)</f>
        <v>225.99834079469605</v>
      </c>
      <c r="F33" s="18" t="s">
        <v>136</v>
      </c>
      <c r="G33" s="14" t="str">
        <f t="shared" si="4"/>
        <v>41157.536</v>
      </c>
      <c r="H33" s="59">
        <f t="shared" si="5"/>
        <v>-2825</v>
      </c>
      <c r="I33" s="68" t="s">
        <v>353</v>
      </c>
      <c r="J33" s="69" t="s">
        <v>354</v>
      </c>
      <c r="K33" s="68">
        <v>-2825</v>
      </c>
      <c r="L33" s="68" t="s">
        <v>271</v>
      </c>
      <c r="M33" s="69" t="s">
        <v>311</v>
      </c>
      <c r="N33" s="69" t="s">
        <v>312</v>
      </c>
      <c r="O33" s="70" t="s">
        <v>355</v>
      </c>
      <c r="P33" s="71" t="s">
        <v>349</v>
      </c>
    </row>
    <row r="34" spans="1:16" ht="12.75" customHeight="1" thickBot="1" x14ac:dyDescent="0.25">
      <c r="A34" s="59" t="str">
        <f t="shared" si="0"/>
        <v>IBVS 647 </v>
      </c>
      <c r="B34" s="18" t="str">
        <f t="shared" si="1"/>
        <v>I</v>
      </c>
      <c r="C34" s="59">
        <f t="shared" si="2"/>
        <v>41238.358999999997</v>
      </c>
      <c r="D34" s="14" t="str">
        <f t="shared" si="3"/>
        <v>vis</v>
      </c>
      <c r="E34" s="67">
        <f>VLOOKUP(C34,Active!C$21:E$970,3,FALSE)</f>
        <v>249.99937713059757</v>
      </c>
      <c r="F34" s="18" t="s">
        <v>136</v>
      </c>
      <c r="G34" s="14" t="str">
        <f t="shared" si="4"/>
        <v>41238.359</v>
      </c>
      <c r="H34" s="59">
        <f t="shared" si="5"/>
        <v>-2801</v>
      </c>
      <c r="I34" s="68" t="s">
        <v>356</v>
      </c>
      <c r="J34" s="69" t="s">
        <v>357</v>
      </c>
      <c r="K34" s="68">
        <v>-2801</v>
      </c>
      <c r="L34" s="68" t="s">
        <v>278</v>
      </c>
      <c r="M34" s="69" t="s">
        <v>311</v>
      </c>
      <c r="N34" s="69" t="s">
        <v>312</v>
      </c>
      <c r="O34" s="70" t="s">
        <v>355</v>
      </c>
      <c r="P34" s="71" t="s">
        <v>349</v>
      </c>
    </row>
    <row r="35" spans="1:16" ht="12.75" customHeight="1" thickBot="1" x14ac:dyDescent="0.25">
      <c r="A35" s="59" t="str">
        <f t="shared" si="0"/>
        <v>BAVM 25 </v>
      </c>
      <c r="B35" s="18" t="str">
        <f t="shared" si="1"/>
        <v>I</v>
      </c>
      <c r="C35" s="59">
        <f t="shared" si="2"/>
        <v>41248.322</v>
      </c>
      <c r="D35" s="14" t="str">
        <f t="shared" si="3"/>
        <v>vis</v>
      </c>
      <c r="E35" s="67">
        <f>VLOOKUP(C35,Active!C$21:E$970,3,FALSE)</f>
        <v>252.95796967250612</v>
      </c>
      <c r="F35" s="18" t="s">
        <v>136</v>
      </c>
      <c r="G35" s="14" t="str">
        <f t="shared" si="4"/>
        <v>41248.322</v>
      </c>
      <c r="H35" s="59">
        <f t="shared" si="5"/>
        <v>-2798</v>
      </c>
      <c r="I35" s="68" t="s">
        <v>358</v>
      </c>
      <c r="J35" s="69" t="s">
        <v>359</v>
      </c>
      <c r="K35" s="68">
        <v>-2798</v>
      </c>
      <c r="L35" s="68" t="s">
        <v>360</v>
      </c>
      <c r="M35" s="69" t="s">
        <v>168</v>
      </c>
      <c r="N35" s="69"/>
      <c r="O35" s="70" t="s">
        <v>303</v>
      </c>
      <c r="P35" s="71" t="s">
        <v>361</v>
      </c>
    </row>
    <row r="36" spans="1:16" ht="12.75" customHeight="1" thickBot="1" x14ac:dyDescent="0.25">
      <c r="A36" s="59" t="str">
        <f t="shared" si="0"/>
        <v>IBVS 937 </v>
      </c>
      <c r="B36" s="18" t="str">
        <f t="shared" si="1"/>
        <v>II</v>
      </c>
      <c r="C36" s="59">
        <f t="shared" si="2"/>
        <v>41499.341999999997</v>
      </c>
      <c r="D36" s="14" t="str">
        <f t="shared" si="3"/>
        <v>vis</v>
      </c>
      <c r="E36" s="67">
        <f>VLOOKUP(C36,Active!C$21:E$970,3,FALSE)</f>
        <v>327.50036652783399</v>
      </c>
      <c r="F36" s="18" t="s">
        <v>136</v>
      </c>
      <c r="G36" s="14" t="str">
        <f t="shared" si="4"/>
        <v>41499.3420</v>
      </c>
      <c r="H36" s="59">
        <f t="shared" si="5"/>
        <v>-2723.5</v>
      </c>
      <c r="I36" s="68" t="s">
        <v>362</v>
      </c>
      <c r="J36" s="69" t="s">
        <v>363</v>
      </c>
      <c r="K36" s="68">
        <v>-2723.5</v>
      </c>
      <c r="L36" s="68" t="s">
        <v>364</v>
      </c>
      <c r="M36" s="69" t="s">
        <v>311</v>
      </c>
      <c r="N36" s="69" t="s">
        <v>312</v>
      </c>
      <c r="O36" s="70" t="s">
        <v>348</v>
      </c>
      <c r="P36" s="71" t="s">
        <v>365</v>
      </c>
    </row>
    <row r="37" spans="1:16" ht="12.75" customHeight="1" thickBot="1" x14ac:dyDescent="0.25">
      <c r="A37" s="59" t="str">
        <f t="shared" si="0"/>
        <v>IBVS 937 </v>
      </c>
      <c r="B37" s="18" t="str">
        <f t="shared" si="1"/>
        <v>I</v>
      </c>
      <c r="C37" s="59">
        <f t="shared" si="2"/>
        <v>41834.406999999999</v>
      </c>
      <c r="D37" s="14" t="str">
        <f t="shared" si="3"/>
        <v>vis</v>
      </c>
      <c r="E37" s="67">
        <f>VLOOKUP(C37,Active!C$21:E$970,3,FALSE)</f>
        <v>427.00059839115539</v>
      </c>
      <c r="F37" s="18" t="s">
        <v>136</v>
      </c>
      <c r="G37" s="14" t="str">
        <f t="shared" si="4"/>
        <v>41834.4070</v>
      </c>
      <c r="H37" s="59">
        <f t="shared" si="5"/>
        <v>-2624</v>
      </c>
      <c r="I37" s="68" t="s">
        <v>366</v>
      </c>
      <c r="J37" s="69" t="s">
        <v>367</v>
      </c>
      <c r="K37" s="68">
        <v>-2624</v>
      </c>
      <c r="L37" s="68" t="s">
        <v>368</v>
      </c>
      <c r="M37" s="69" t="s">
        <v>311</v>
      </c>
      <c r="N37" s="69" t="s">
        <v>312</v>
      </c>
      <c r="O37" s="70" t="s">
        <v>348</v>
      </c>
      <c r="P37" s="71" t="s">
        <v>365</v>
      </c>
    </row>
    <row r="38" spans="1:16" ht="12.75" customHeight="1" thickBot="1" x14ac:dyDescent="0.25">
      <c r="A38" s="59" t="str">
        <f t="shared" si="0"/>
        <v>IBVS 937 </v>
      </c>
      <c r="B38" s="18" t="str">
        <f t="shared" si="1"/>
        <v>I</v>
      </c>
      <c r="C38" s="59">
        <f t="shared" si="2"/>
        <v>41861.347500000003</v>
      </c>
      <c r="D38" s="14" t="str">
        <f t="shared" si="3"/>
        <v>vis</v>
      </c>
      <c r="E38" s="67">
        <f>VLOOKUP(C38,Active!C$21:E$970,3,FALSE)</f>
        <v>435.00079535745806</v>
      </c>
      <c r="F38" s="18" t="s">
        <v>136</v>
      </c>
      <c r="G38" s="14" t="str">
        <f t="shared" si="4"/>
        <v>41861.3475</v>
      </c>
      <c r="H38" s="59">
        <f t="shared" si="5"/>
        <v>-2616</v>
      </c>
      <c r="I38" s="68" t="s">
        <v>369</v>
      </c>
      <c r="J38" s="69" t="s">
        <v>370</v>
      </c>
      <c r="K38" s="68">
        <v>-2616</v>
      </c>
      <c r="L38" s="68" t="s">
        <v>371</v>
      </c>
      <c r="M38" s="69" t="s">
        <v>311</v>
      </c>
      <c r="N38" s="69" t="s">
        <v>312</v>
      </c>
      <c r="O38" s="70" t="s">
        <v>313</v>
      </c>
      <c r="P38" s="71" t="s">
        <v>365</v>
      </c>
    </row>
    <row r="39" spans="1:16" ht="12.75" customHeight="1" thickBot="1" x14ac:dyDescent="0.25">
      <c r="A39" s="59" t="str">
        <f t="shared" si="0"/>
        <v>IBVS 937 </v>
      </c>
      <c r="B39" s="18" t="str">
        <f t="shared" si="1"/>
        <v>I</v>
      </c>
      <c r="C39" s="59">
        <f t="shared" si="2"/>
        <v>41898.390399999997</v>
      </c>
      <c r="D39" s="14" t="str">
        <f t="shared" si="3"/>
        <v>vis</v>
      </c>
      <c r="E39" s="67">
        <f>VLOOKUP(C39,Active!C$21:E$970,3,FALSE)</f>
        <v>446.00098081069586</v>
      </c>
      <c r="F39" s="18" t="s">
        <v>136</v>
      </c>
      <c r="G39" s="14" t="str">
        <f t="shared" si="4"/>
        <v>41898.3904</v>
      </c>
      <c r="H39" s="59">
        <f t="shared" si="5"/>
        <v>-2605</v>
      </c>
      <c r="I39" s="68" t="s">
        <v>372</v>
      </c>
      <c r="J39" s="69" t="s">
        <v>373</v>
      </c>
      <c r="K39" s="68">
        <v>-2605</v>
      </c>
      <c r="L39" s="68" t="s">
        <v>374</v>
      </c>
      <c r="M39" s="69" t="s">
        <v>311</v>
      </c>
      <c r="N39" s="69" t="s">
        <v>312</v>
      </c>
      <c r="O39" s="70" t="s">
        <v>313</v>
      </c>
      <c r="P39" s="71" t="s">
        <v>365</v>
      </c>
    </row>
    <row r="40" spans="1:16" ht="12.75" customHeight="1" thickBot="1" x14ac:dyDescent="0.25">
      <c r="A40" s="59" t="str">
        <f t="shared" si="0"/>
        <v>IBVS 937 </v>
      </c>
      <c r="B40" s="18" t="str">
        <f t="shared" si="1"/>
        <v>II</v>
      </c>
      <c r="C40" s="59">
        <f t="shared" si="2"/>
        <v>41903.441599999998</v>
      </c>
      <c r="D40" s="14" t="str">
        <f t="shared" si="3"/>
        <v>vis</v>
      </c>
      <c r="E40" s="67">
        <f>VLOOKUP(C40,Active!C$21:E$970,3,FALSE)</f>
        <v>447.50097505416556</v>
      </c>
      <c r="F40" s="18" t="s">
        <v>136</v>
      </c>
      <c r="G40" s="14" t="str">
        <f t="shared" si="4"/>
        <v>41903.4416</v>
      </c>
      <c r="H40" s="59">
        <f t="shared" si="5"/>
        <v>-2603.5</v>
      </c>
      <c r="I40" s="68" t="s">
        <v>375</v>
      </c>
      <c r="J40" s="69" t="s">
        <v>376</v>
      </c>
      <c r="K40" s="68">
        <v>-2603.5</v>
      </c>
      <c r="L40" s="68" t="s">
        <v>377</v>
      </c>
      <c r="M40" s="69" t="s">
        <v>311</v>
      </c>
      <c r="N40" s="69" t="s">
        <v>312</v>
      </c>
      <c r="O40" s="70" t="s">
        <v>313</v>
      </c>
      <c r="P40" s="71" t="s">
        <v>365</v>
      </c>
    </row>
    <row r="41" spans="1:16" ht="12.75" customHeight="1" thickBot="1" x14ac:dyDescent="0.25">
      <c r="A41" s="59" t="str">
        <f t="shared" si="0"/>
        <v> BBS 11 </v>
      </c>
      <c r="B41" s="18" t="str">
        <f t="shared" si="1"/>
        <v>II</v>
      </c>
      <c r="C41" s="59">
        <f t="shared" si="2"/>
        <v>41930.372000000003</v>
      </c>
      <c r="D41" s="14" t="str">
        <f t="shared" si="3"/>
        <v>vis</v>
      </c>
      <c r="E41" s="67">
        <f>VLOOKUP(C41,Active!C$21:E$970,3,FALSE)</f>
        <v>455.49817274468063</v>
      </c>
      <c r="F41" s="18" t="str">
        <f>LEFT(M41,1)</f>
        <v>V</v>
      </c>
      <c r="G41" s="14" t="str">
        <f t="shared" si="4"/>
        <v>41930.372</v>
      </c>
      <c r="H41" s="59">
        <f t="shared" si="5"/>
        <v>-2595.5</v>
      </c>
      <c r="I41" s="68" t="s">
        <v>378</v>
      </c>
      <c r="J41" s="69" t="s">
        <v>379</v>
      </c>
      <c r="K41" s="68">
        <v>-2595.5</v>
      </c>
      <c r="L41" s="68" t="s">
        <v>271</v>
      </c>
      <c r="M41" s="69" t="s">
        <v>168</v>
      </c>
      <c r="N41" s="69"/>
      <c r="O41" s="70" t="s">
        <v>337</v>
      </c>
      <c r="P41" s="70" t="s">
        <v>380</v>
      </c>
    </row>
    <row r="42" spans="1:16" ht="12.75" customHeight="1" thickBot="1" x14ac:dyDescent="0.25">
      <c r="A42" s="59" t="str">
        <f t="shared" si="0"/>
        <v> BBS 16 </v>
      </c>
      <c r="B42" s="18" t="str">
        <f t="shared" si="1"/>
        <v>II</v>
      </c>
      <c r="C42" s="59">
        <f t="shared" si="2"/>
        <v>42233.457000000002</v>
      </c>
      <c r="D42" s="14" t="str">
        <f t="shared" si="3"/>
        <v>vis</v>
      </c>
      <c r="E42" s="67">
        <f>VLOOKUP(C42,Active!C$21:E$970,3,FALSE)</f>
        <v>545.50168780681622</v>
      </c>
      <c r="F42" s="18" t="str">
        <f>LEFT(M42,1)</f>
        <v>V</v>
      </c>
      <c r="G42" s="14" t="str">
        <f t="shared" si="4"/>
        <v>42233.457</v>
      </c>
      <c r="H42" s="59">
        <f t="shared" si="5"/>
        <v>-2505.5</v>
      </c>
      <c r="I42" s="68" t="s">
        <v>381</v>
      </c>
      <c r="J42" s="69" t="s">
        <v>382</v>
      </c>
      <c r="K42" s="68">
        <v>-2505.5</v>
      </c>
      <c r="L42" s="68" t="s">
        <v>263</v>
      </c>
      <c r="M42" s="69" t="s">
        <v>168</v>
      </c>
      <c r="N42" s="69"/>
      <c r="O42" s="70" t="s">
        <v>383</v>
      </c>
      <c r="P42" s="70" t="s">
        <v>384</v>
      </c>
    </row>
    <row r="43" spans="1:16" ht="12.75" customHeight="1" thickBot="1" x14ac:dyDescent="0.25">
      <c r="A43" s="59" t="str">
        <f t="shared" ref="A43:A74" si="6">P43</f>
        <v> BBS 23 </v>
      </c>
      <c r="B43" s="18" t="str">
        <f t="shared" ref="B43:B74" si="7">IF(H43=INT(H43),"I","II")</f>
        <v>II</v>
      </c>
      <c r="C43" s="59">
        <f t="shared" ref="C43:C74" si="8">1*G43</f>
        <v>42600.502</v>
      </c>
      <c r="D43" s="14" t="str">
        <f t="shared" ref="D43:D74" si="9">VLOOKUP(F43,I$1:J$5,2,FALSE)</f>
        <v>vis</v>
      </c>
      <c r="E43" s="67">
        <f>VLOOKUP(C43,Active!C$21:E$970,3,FALSE)</f>
        <v>654.49863647132122</v>
      </c>
      <c r="F43" s="18" t="str">
        <f>LEFT(M43,1)</f>
        <v>V</v>
      </c>
      <c r="G43" s="14" t="str">
        <f t="shared" ref="G43:G74" si="10">MID(I43,3,LEN(I43)-3)</f>
        <v>42600.502</v>
      </c>
      <c r="H43" s="59">
        <f t="shared" ref="H43:H74" si="11">1*K43</f>
        <v>-2396.5</v>
      </c>
      <c r="I43" s="68" t="s">
        <v>385</v>
      </c>
      <c r="J43" s="69" t="s">
        <v>386</v>
      </c>
      <c r="K43" s="68">
        <v>-2396.5</v>
      </c>
      <c r="L43" s="68" t="s">
        <v>234</v>
      </c>
      <c r="M43" s="69" t="s">
        <v>168</v>
      </c>
      <c r="N43" s="69"/>
      <c r="O43" s="70" t="s">
        <v>383</v>
      </c>
      <c r="P43" s="70" t="s">
        <v>387</v>
      </c>
    </row>
    <row r="44" spans="1:16" ht="12.75" customHeight="1" thickBot="1" x14ac:dyDescent="0.25">
      <c r="A44" s="59" t="str">
        <f t="shared" si="6"/>
        <v>IBVS 1358 </v>
      </c>
      <c r="B44" s="18" t="str">
        <f t="shared" si="7"/>
        <v>I</v>
      </c>
      <c r="C44" s="59">
        <f t="shared" si="8"/>
        <v>42989.447</v>
      </c>
      <c r="D44" s="14" t="str">
        <f t="shared" si="9"/>
        <v>PE</v>
      </c>
      <c r="E44" s="67">
        <f>VLOOKUP(C44,Active!C$21:E$970,3,FALSE)</f>
        <v>769.99896530924582</v>
      </c>
      <c r="F44" s="18" t="str">
        <f>LEFT(M44,1)</f>
        <v>E</v>
      </c>
      <c r="G44" s="14" t="str">
        <f t="shared" si="10"/>
        <v>42989.447</v>
      </c>
      <c r="H44" s="59">
        <f t="shared" si="11"/>
        <v>-2281</v>
      </c>
      <c r="I44" s="68" t="s">
        <v>388</v>
      </c>
      <c r="J44" s="69" t="s">
        <v>389</v>
      </c>
      <c r="K44" s="68">
        <v>-2281</v>
      </c>
      <c r="L44" s="68" t="s">
        <v>278</v>
      </c>
      <c r="M44" s="69" t="s">
        <v>311</v>
      </c>
      <c r="N44" s="69" t="s">
        <v>312</v>
      </c>
      <c r="O44" s="70" t="s">
        <v>390</v>
      </c>
      <c r="P44" s="71" t="s">
        <v>391</v>
      </c>
    </row>
    <row r="45" spans="1:16" ht="12.75" customHeight="1" thickBot="1" x14ac:dyDescent="0.25">
      <c r="A45" s="59" t="str">
        <f t="shared" si="6"/>
        <v> AOEB 6 </v>
      </c>
      <c r="B45" s="18" t="str">
        <f t="shared" si="7"/>
        <v>I</v>
      </c>
      <c r="C45" s="59">
        <f t="shared" si="8"/>
        <v>43019.762999999999</v>
      </c>
      <c r="D45" s="14" t="str">
        <f t="shared" si="9"/>
        <v>vis</v>
      </c>
      <c r="E45" s="67">
        <f>VLOOKUP(C45,Active!C$21:E$970,3,FALSE)</f>
        <v>779.00154400045005</v>
      </c>
      <c r="F45" s="18" t="str">
        <f>LEFT(M45,1)</f>
        <v>V</v>
      </c>
      <c r="G45" s="14" t="str">
        <f t="shared" si="10"/>
        <v>43019.763</v>
      </c>
      <c r="H45" s="59">
        <f t="shared" si="11"/>
        <v>-2272</v>
      </c>
      <c r="I45" s="68" t="s">
        <v>392</v>
      </c>
      <c r="J45" s="69" t="s">
        <v>393</v>
      </c>
      <c r="K45" s="68">
        <v>-2272</v>
      </c>
      <c r="L45" s="68" t="s">
        <v>263</v>
      </c>
      <c r="M45" s="69" t="s">
        <v>168</v>
      </c>
      <c r="N45" s="69"/>
      <c r="O45" s="70" t="s">
        <v>394</v>
      </c>
      <c r="P45" s="70" t="s">
        <v>395</v>
      </c>
    </row>
    <row r="46" spans="1:16" ht="12.75" customHeight="1" thickBot="1" x14ac:dyDescent="0.25">
      <c r="A46" s="59" t="str">
        <f t="shared" si="6"/>
        <v> AOEB 6 </v>
      </c>
      <c r="B46" s="18" t="str">
        <f t="shared" si="7"/>
        <v>II</v>
      </c>
      <c r="C46" s="59">
        <f t="shared" si="8"/>
        <v>43344.716999999997</v>
      </c>
      <c r="D46" s="14" t="str">
        <f t="shared" si="9"/>
        <v>vis</v>
      </c>
      <c r="E46" s="67">
        <f>VLOOKUP(C46,Active!C$21:E$970,3,FALSE)</f>
        <v>875.49923353804206</v>
      </c>
      <c r="F46" s="18" t="s">
        <v>136</v>
      </c>
      <c r="G46" s="14" t="str">
        <f t="shared" si="10"/>
        <v>43344.717</v>
      </c>
      <c r="H46" s="59">
        <f t="shared" si="11"/>
        <v>-2175.5</v>
      </c>
      <c r="I46" s="68" t="s">
        <v>396</v>
      </c>
      <c r="J46" s="69" t="s">
        <v>397</v>
      </c>
      <c r="K46" s="68">
        <v>-2175.5</v>
      </c>
      <c r="L46" s="68" t="s">
        <v>230</v>
      </c>
      <c r="M46" s="69" t="s">
        <v>168</v>
      </c>
      <c r="N46" s="69"/>
      <c r="O46" s="70" t="s">
        <v>398</v>
      </c>
      <c r="P46" s="70" t="s">
        <v>395</v>
      </c>
    </row>
    <row r="47" spans="1:16" ht="12.75" customHeight="1" thickBot="1" x14ac:dyDescent="0.25">
      <c r="A47" s="59" t="str">
        <f t="shared" si="6"/>
        <v> BBS 38 </v>
      </c>
      <c r="B47" s="18" t="str">
        <f t="shared" si="7"/>
        <v>I</v>
      </c>
      <c r="C47" s="59">
        <f t="shared" si="8"/>
        <v>43740.392</v>
      </c>
      <c r="D47" s="14" t="str">
        <f t="shared" si="9"/>
        <v>vis</v>
      </c>
      <c r="E47" s="67">
        <f>VLOOKUP(C47,Active!C$21:E$970,3,FALSE)</f>
        <v>992.99808970779929</v>
      </c>
      <c r="F47" s="18" t="s">
        <v>136</v>
      </c>
      <c r="G47" s="14" t="str">
        <f t="shared" si="10"/>
        <v>43740.392</v>
      </c>
      <c r="H47" s="59">
        <f t="shared" si="11"/>
        <v>-2058</v>
      </c>
      <c r="I47" s="68" t="s">
        <v>399</v>
      </c>
      <c r="J47" s="69" t="s">
        <v>400</v>
      </c>
      <c r="K47" s="68">
        <v>-2058</v>
      </c>
      <c r="L47" s="68" t="s">
        <v>344</v>
      </c>
      <c r="M47" s="69" t="s">
        <v>168</v>
      </c>
      <c r="N47" s="69"/>
      <c r="O47" s="70" t="s">
        <v>383</v>
      </c>
      <c r="P47" s="70" t="s">
        <v>401</v>
      </c>
    </row>
    <row r="48" spans="1:16" ht="12.75" customHeight="1" thickBot="1" x14ac:dyDescent="0.25">
      <c r="A48" s="59" t="str">
        <f t="shared" si="6"/>
        <v> BBS 45 </v>
      </c>
      <c r="B48" s="18" t="str">
        <f t="shared" si="7"/>
        <v>II</v>
      </c>
      <c r="C48" s="59">
        <f t="shared" si="8"/>
        <v>44129.34</v>
      </c>
      <c r="D48" s="14" t="str">
        <f t="shared" si="9"/>
        <v>vis</v>
      </c>
      <c r="E48" s="67">
        <f>VLOOKUP(C48,Active!C$21:E$970,3,FALSE)</f>
        <v>1108.4993094197193</v>
      </c>
      <c r="F48" s="18" t="s">
        <v>136</v>
      </c>
      <c r="G48" s="14" t="str">
        <f t="shared" si="10"/>
        <v>44129.340</v>
      </c>
      <c r="H48" s="59">
        <f t="shared" si="11"/>
        <v>-1942.5</v>
      </c>
      <c r="I48" s="68" t="s">
        <v>407</v>
      </c>
      <c r="J48" s="69" t="s">
        <v>408</v>
      </c>
      <c r="K48" s="68">
        <v>-1942.5</v>
      </c>
      <c r="L48" s="68" t="s">
        <v>274</v>
      </c>
      <c r="M48" s="69" t="s">
        <v>168</v>
      </c>
      <c r="N48" s="69"/>
      <c r="O48" s="70" t="s">
        <v>383</v>
      </c>
      <c r="P48" s="70" t="s">
        <v>409</v>
      </c>
    </row>
    <row r="49" spans="1:16" ht="12.75" customHeight="1" thickBot="1" x14ac:dyDescent="0.25">
      <c r="A49" s="59" t="str">
        <f t="shared" si="6"/>
        <v> BBS 45 </v>
      </c>
      <c r="B49" s="18" t="str">
        <f t="shared" si="7"/>
        <v>I</v>
      </c>
      <c r="C49" s="59">
        <f t="shared" si="8"/>
        <v>44134.398000000001</v>
      </c>
      <c r="D49" s="14" t="str">
        <f t="shared" si="9"/>
        <v>vis</v>
      </c>
      <c r="E49" s="67">
        <f>VLOOKUP(C49,Active!C$21:E$970,3,FALSE)</f>
        <v>1110.0013229775818</v>
      </c>
      <c r="F49" s="18" t="s">
        <v>136</v>
      </c>
      <c r="G49" s="14" t="str">
        <f t="shared" si="10"/>
        <v>44134.398</v>
      </c>
      <c r="H49" s="59">
        <f t="shared" si="11"/>
        <v>-1941</v>
      </c>
      <c r="I49" s="68" t="s">
        <v>410</v>
      </c>
      <c r="J49" s="69" t="s">
        <v>411</v>
      </c>
      <c r="K49" s="68">
        <v>-1941</v>
      </c>
      <c r="L49" s="68" t="s">
        <v>263</v>
      </c>
      <c r="M49" s="69" t="s">
        <v>168</v>
      </c>
      <c r="N49" s="69"/>
      <c r="O49" s="70" t="s">
        <v>383</v>
      </c>
      <c r="P49" s="70" t="s">
        <v>409</v>
      </c>
    </row>
    <row r="50" spans="1:16" ht="12.75" customHeight="1" thickBot="1" x14ac:dyDescent="0.25">
      <c r="A50" s="59" t="str">
        <f t="shared" si="6"/>
        <v> AOEB 6 </v>
      </c>
      <c r="B50" s="18" t="str">
        <f t="shared" si="7"/>
        <v>I</v>
      </c>
      <c r="C50" s="59">
        <f t="shared" si="8"/>
        <v>44457.661</v>
      </c>
      <c r="D50" s="14" t="str">
        <f t="shared" si="9"/>
        <v>vis</v>
      </c>
      <c r="E50" s="67">
        <f>VLOOKUP(C50,Active!C$21:E$970,3,FALSE)</f>
        <v>1205.9968565392267</v>
      </c>
      <c r="F50" s="18" t="s">
        <v>136</v>
      </c>
      <c r="G50" s="14" t="str">
        <f t="shared" si="10"/>
        <v>44457.661</v>
      </c>
      <c r="H50" s="59">
        <f t="shared" si="11"/>
        <v>-1845</v>
      </c>
      <c r="I50" s="68" t="s">
        <v>412</v>
      </c>
      <c r="J50" s="69" t="s">
        <v>413</v>
      </c>
      <c r="K50" s="68">
        <v>-1845</v>
      </c>
      <c r="L50" s="68" t="s">
        <v>414</v>
      </c>
      <c r="M50" s="69" t="s">
        <v>168</v>
      </c>
      <c r="N50" s="69"/>
      <c r="O50" s="70" t="s">
        <v>398</v>
      </c>
      <c r="P50" s="70" t="s">
        <v>395</v>
      </c>
    </row>
    <row r="51" spans="1:16" ht="12.75" customHeight="1" thickBot="1" x14ac:dyDescent="0.25">
      <c r="A51" s="59" t="str">
        <f t="shared" si="6"/>
        <v>BAVM 34 </v>
      </c>
      <c r="B51" s="18" t="str">
        <f t="shared" si="7"/>
        <v>I</v>
      </c>
      <c r="C51" s="59">
        <f t="shared" si="8"/>
        <v>44767.487000000001</v>
      </c>
      <c r="D51" s="14" t="str">
        <f t="shared" si="9"/>
        <v>vis</v>
      </c>
      <c r="E51" s="67">
        <f>VLOOKUP(C51,Active!C$21:E$970,3,FALSE)</f>
        <v>1298.0021654711809</v>
      </c>
      <c r="F51" s="18" t="s">
        <v>136</v>
      </c>
      <c r="G51" s="14" t="str">
        <f t="shared" si="10"/>
        <v>44767.487</v>
      </c>
      <c r="H51" s="59">
        <f t="shared" si="11"/>
        <v>-1753</v>
      </c>
      <c r="I51" s="68" t="s">
        <v>415</v>
      </c>
      <c r="J51" s="69" t="s">
        <v>416</v>
      </c>
      <c r="K51" s="68">
        <v>-1753</v>
      </c>
      <c r="L51" s="68" t="s">
        <v>266</v>
      </c>
      <c r="M51" s="69" t="s">
        <v>168</v>
      </c>
      <c r="N51" s="69"/>
      <c r="O51" s="70" t="s">
        <v>417</v>
      </c>
      <c r="P51" s="71" t="s">
        <v>418</v>
      </c>
    </row>
    <row r="52" spans="1:16" ht="12.75" customHeight="1" thickBot="1" x14ac:dyDescent="0.25">
      <c r="A52" s="59" t="str">
        <f t="shared" si="6"/>
        <v> AOEB 6 </v>
      </c>
      <c r="B52" s="18" t="str">
        <f t="shared" si="7"/>
        <v>II</v>
      </c>
      <c r="C52" s="59">
        <f t="shared" si="8"/>
        <v>44792.733999999997</v>
      </c>
      <c r="D52" s="14" t="str">
        <f t="shared" si="9"/>
        <v>vis</v>
      </c>
      <c r="E52" s="67">
        <f>VLOOKUP(C52,Active!C$21:E$970,3,FALSE)</f>
        <v>1305.4994640665366</v>
      </c>
      <c r="F52" s="18" t="s">
        <v>136</v>
      </c>
      <c r="G52" s="14" t="str">
        <f t="shared" si="10"/>
        <v>44792.734</v>
      </c>
      <c r="H52" s="59">
        <f t="shared" si="11"/>
        <v>-1745.5</v>
      </c>
      <c r="I52" s="68" t="s">
        <v>419</v>
      </c>
      <c r="J52" s="69" t="s">
        <v>420</v>
      </c>
      <c r="K52" s="68">
        <v>-1745.5</v>
      </c>
      <c r="L52" s="68" t="s">
        <v>274</v>
      </c>
      <c r="M52" s="69" t="s">
        <v>168</v>
      </c>
      <c r="N52" s="69"/>
      <c r="O52" s="70" t="s">
        <v>398</v>
      </c>
      <c r="P52" s="70" t="s">
        <v>395</v>
      </c>
    </row>
    <row r="53" spans="1:16" ht="12.75" customHeight="1" thickBot="1" x14ac:dyDescent="0.25">
      <c r="A53" s="59" t="str">
        <f t="shared" si="6"/>
        <v> BBS 57 </v>
      </c>
      <c r="B53" s="18" t="str">
        <f t="shared" si="7"/>
        <v>II</v>
      </c>
      <c r="C53" s="59">
        <f t="shared" si="8"/>
        <v>44890.396999999997</v>
      </c>
      <c r="D53" s="14" t="str">
        <f t="shared" si="9"/>
        <v>vis</v>
      </c>
      <c r="E53" s="67">
        <f>VLOOKUP(C53,Active!C$21:E$970,3,FALSE)</f>
        <v>1334.5012731019999</v>
      </c>
      <c r="F53" s="18" t="s">
        <v>136</v>
      </c>
      <c r="G53" s="14" t="str">
        <f t="shared" si="10"/>
        <v>44890.397</v>
      </c>
      <c r="H53" s="59">
        <f t="shared" si="11"/>
        <v>-1716.5</v>
      </c>
      <c r="I53" s="68" t="s">
        <v>421</v>
      </c>
      <c r="J53" s="69" t="s">
        <v>422</v>
      </c>
      <c r="K53" s="68">
        <v>-1716.5</v>
      </c>
      <c r="L53" s="68" t="s">
        <v>423</v>
      </c>
      <c r="M53" s="69" t="s">
        <v>168</v>
      </c>
      <c r="N53" s="69"/>
      <c r="O53" s="70" t="s">
        <v>383</v>
      </c>
      <c r="P53" s="70" t="s">
        <v>424</v>
      </c>
    </row>
    <row r="54" spans="1:16" ht="12.75" customHeight="1" thickBot="1" x14ac:dyDescent="0.25">
      <c r="A54" s="59" t="str">
        <f t="shared" si="6"/>
        <v> AOEB 6 </v>
      </c>
      <c r="B54" s="18" t="str">
        <f t="shared" si="7"/>
        <v>II</v>
      </c>
      <c r="C54" s="59">
        <f t="shared" si="8"/>
        <v>45122.754999999997</v>
      </c>
      <c r="D54" s="14" t="str">
        <f t="shared" si="9"/>
        <v>vis</v>
      </c>
      <c r="E54" s="67">
        <f>VLOOKUP(C54,Active!C$21:E$970,3,FALSE)</f>
        <v>1403.5018397839794</v>
      </c>
      <c r="F54" s="18" t="s">
        <v>136</v>
      </c>
      <c r="G54" s="14" t="str">
        <f t="shared" si="10"/>
        <v>45122.755</v>
      </c>
      <c r="H54" s="59">
        <f t="shared" si="11"/>
        <v>-1647.5</v>
      </c>
      <c r="I54" s="68" t="s">
        <v>425</v>
      </c>
      <c r="J54" s="69" t="s">
        <v>426</v>
      </c>
      <c r="K54" s="68">
        <v>-1647.5</v>
      </c>
      <c r="L54" s="68" t="s">
        <v>173</v>
      </c>
      <c r="M54" s="69" t="s">
        <v>168</v>
      </c>
      <c r="N54" s="69"/>
      <c r="O54" s="70" t="s">
        <v>398</v>
      </c>
      <c r="P54" s="70" t="s">
        <v>395</v>
      </c>
    </row>
    <row r="55" spans="1:16" ht="12.75" customHeight="1" thickBot="1" x14ac:dyDescent="0.25">
      <c r="A55" s="59" t="str">
        <f t="shared" si="6"/>
        <v>BAVM 36 </v>
      </c>
      <c r="B55" s="18" t="str">
        <f t="shared" si="7"/>
        <v>II</v>
      </c>
      <c r="C55" s="59">
        <f t="shared" si="8"/>
        <v>45193.467199999999</v>
      </c>
      <c r="D55" s="14" t="str">
        <f t="shared" si="9"/>
        <v>vis</v>
      </c>
      <c r="E55" s="67">
        <f>VLOOKUP(C55,Active!C$21:E$970,3,FALSE)</f>
        <v>1424.5003931857543</v>
      </c>
      <c r="F55" s="18" t="s">
        <v>136</v>
      </c>
      <c r="G55" s="14" t="str">
        <f t="shared" si="10"/>
        <v>45193.4672</v>
      </c>
      <c r="H55" s="59">
        <f t="shared" si="11"/>
        <v>-1626.5</v>
      </c>
      <c r="I55" s="68" t="s">
        <v>427</v>
      </c>
      <c r="J55" s="69" t="s">
        <v>428</v>
      </c>
      <c r="K55" s="68">
        <v>-1626.5</v>
      </c>
      <c r="L55" s="68" t="s">
        <v>374</v>
      </c>
      <c r="M55" s="69" t="s">
        <v>311</v>
      </c>
      <c r="N55" s="69" t="s">
        <v>136</v>
      </c>
      <c r="O55" s="70" t="s">
        <v>429</v>
      </c>
      <c r="P55" s="71" t="s">
        <v>406</v>
      </c>
    </row>
    <row r="56" spans="1:16" ht="12.75" customHeight="1" thickBot="1" x14ac:dyDescent="0.25">
      <c r="A56" s="59" t="str">
        <f t="shared" si="6"/>
        <v> BBS 73 </v>
      </c>
      <c r="B56" s="18" t="str">
        <f t="shared" si="7"/>
        <v>II</v>
      </c>
      <c r="C56" s="59">
        <f t="shared" si="8"/>
        <v>45890.536</v>
      </c>
      <c r="D56" s="14" t="str">
        <f t="shared" si="9"/>
        <v>vis</v>
      </c>
      <c r="E56" s="67">
        <f>VLOOKUP(C56,Active!C$21:E$970,3,FALSE)</f>
        <v>1631.5005490500994</v>
      </c>
      <c r="F56" s="18" t="s">
        <v>136</v>
      </c>
      <c r="G56" s="14" t="str">
        <f t="shared" si="10"/>
        <v>45890.536</v>
      </c>
      <c r="H56" s="59">
        <f t="shared" si="11"/>
        <v>-1419.5</v>
      </c>
      <c r="I56" s="68" t="s">
        <v>430</v>
      </c>
      <c r="J56" s="69" t="s">
        <v>431</v>
      </c>
      <c r="K56" s="68">
        <v>-1419.5</v>
      </c>
      <c r="L56" s="68" t="s">
        <v>432</v>
      </c>
      <c r="M56" s="69" t="s">
        <v>311</v>
      </c>
      <c r="N56" s="69" t="s">
        <v>312</v>
      </c>
      <c r="O56" s="70" t="s">
        <v>337</v>
      </c>
      <c r="P56" s="70" t="s">
        <v>433</v>
      </c>
    </row>
    <row r="57" spans="1:16" ht="12.75" customHeight="1" thickBot="1" x14ac:dyDescent="0.25">
      <c r="A57" s="59" t="str">
        <f t="shared" si="6"/>
        <v> AOEB 6 </v>
      </c>
      <c r="B57" s="18" t="str">
        <f t="shared" si="7"/>
        <v>I</v>
      </c>
      <c r="C57" s="59">
        <f t="shared" si="8"/>
        <v>45905.69</v>
      </c>
      <c r="D57" s="14" t="str">
        <f t="shared" si="9"/>
        <v>vis</v>
      </c>
      <c r="E57" s="67">
        <f>VLOOKUP(C57,Active!C$21:E$970,3,FALSE)</f>
        <v>1636.000650563707</v>
      </c>
      <c r="F57" s="18" t="s">
        <v>136</v>
      </c>
      <c r="G57" s="14" t="str">
        <f t="shared" si="10"/>
        <v>45905.690</v>
      </c>
      <c r="H57" s="59">
        <f t="shared" si="11"/>
        <v>-1415</v>
      </c>
      <c r="I57" s="68" t="s">
        <v>434</v>
      </c>
      <c r="J57" s="69" t="s">
        <v>435</v>
      </c>
      <c r="K57" s="68">
        <v>-1415</v>
      </c>
      <c r="L57" s="68" t="s">
        <v>432</v>
      </c>
      <c r="M57" s="69" t="s">
        <v>168</v>
      </c>
      <c r="N57" s="69"/>
      <c r="O57" s="70" t="s">
        <v>436</v>
      </c>
      <c r="P57" s="70" t="s">
        <v>395</v>
      </c>
    </row>
    <row r="58" spans="1:16" ht="12.75" customHeight="1" thickBot="1" x14ac:dyDescent="0.25">
      <c r="A58" s="59" t="str">
        <f t="shared" si="6"/>
        <v> AOEB 6 </v>
      </c>
      <c r="B58" s="18" t="str">
        <f t="shared" si="7"/>
        <v>II</v>
      </c>
      <c r="C58" s="59">
        <f t="shared" si="8"/>
        <v>45910.737000000001</v>
      </c>
      <c r="D58" s="14" t="str">
        <f t="shared" si="9"/>
        <v>vis</v>
      </c>
      <c r="E58" s="67">
        <f>VLOOKUP(C58,Active!C$21:E$970,3,FALSE)</f>
        <v>1637.499397583581</v>
      </c>
      <c r="F58" s="18" t="s">
        <v>136</v>
      </c>
      <c r="G58" s="14" t="str">
        <f t="shared" si="10"/>
        <v>45910.737</v>
      </c>
      <c r="H58" s="59">
        <f t="shared" si="11"/>
        <v>-1413.5</v>
      </c>
      <c r="I58" s="68" t="s">
        <v>437</v>
      </c>
      <c r="J58" s="69" t="s">
        <v>438</v>
      </c>
      <c r="K58" s="68">
        <v>-1413.5</v>
      </c>
      <c r="L58" s="68" t="s">
        <v>246</v>
      </c>
      <c r="M58" s="69" t="s">
        <v>168</v>
      </c>
      <c r="N58" s="69"/>
      <c r="O58" s="70" t="s">
        <v>436</v>
      </c>
      <c r="P58" s="70" t="s">
        <v>395</v>
      </c>
    </row>
    <row r="59" spans="1:16" ht="12.75" customHeight="1" thickBot="1" x14ac:dyDescent="0.25">
      <c r="A59" s="59" t="str">
        <f t="shared" si="6"/>
        <v>BAVM 39 </v>
      </c>
      <c r="B59" s="18" t="str">
        <f t="shared" si="7"/>
        <v>I</v>
      </c>
      <c r="C59" s="59">
        <f t="shared" si="8"/>
        <v>45939.343000000001</v>
      </c>
      <c r="D59" s="14" t="str">
        <f t="shared" si="9"/>
        <v>vis</v>
      </c>
      <c r="E59" s="67">
        <f>VLOOKUP(C59,Active!C$21:E$970,3,FALSE)</f>
        <v>1645.9941780968609</v>
      </c>
      <c r="F59" s="18" t="s">
        <v>136</v>
      </c>
      <c r="G59" s="14" t="str">
        <f t="shared" si="10"/>
        <v>45939.343</v>
      </c>
      <c r="H59" s="59">
        <f t="shared" si="11"/>
        <v>-1405</v>
      </c>
      <c r="I59" s="68" t="s">
        <v>439</v>
      </c>
      <c r="J59" s="69" t="s">
        <v>440</v>
      </c>
      <c r="K59" s="68">
        <v>-1405</v>
      </c>
      <c r="L59" s="68" t="s">
        <v>191</v>
      </c>
      <c r="M59" s="69" t="s">
        <v>168</v>
      </c>
      <c r="N59" s="69"/>
      <c r="O59" s="70" t="s">
        <v>303</v>
      </c>
      <c r="P59" s="71" t="s">
        <v>441</v>
      </c>
    </row>
    <row r="60" spans="1:16" ht="12.75" customHeight="1" thickBot="1" x14ac:dyDescent="0.25">
      <c r="A60" s="59" t="str">
        <f t="shared" si="6"/>
        <v> AOEB 6 </v>
      </c>
      <c r="B60" s="18" t="str">
        <f t="shared" si="7"/>
        <v>II</v>
      </c>
      <c r="C60" s="59">
        <f t="shared" si="8"/>
        <v>45964.62</v>
      </c>
      <c r="D60" s="14" t="str">
        <f t="shared" si="9"/>
        <v>vis</v>
      </c>
      <c r="E60" s="67">
        <f>VLOOKUP(C60,Active!C$21:E$970,3,FALSE)</f>
        <v>1653.5003854321819</v>
      </c>
      <c r="F60" s="18" t="s">
        <v>136</v>
      </c>
      <c r="G60" s="14" t="str">
        <f t="shared" si="10"/>
        <v>45964.620</v>
      </c>
      <c r="H60" s="59">
        <f t="shared" si="11"/>
        <v>-1397.5</v>
      </c>
      <c r="I60" s="68" t="s">
        <v>442</v>
      </c>
      <c r="J60" s="69" t="s">
        <v>443</v>
      </c>
      <c r="K60" s="68">
        <v>-1397.5</v>
      </c>
      <c r="L60" s="68" t="s">
        <v>444</v>
      </c>
      <c r="M60" s="69" t="s">
        <v>168</v>
      </c>
      <c r="N60" s="69"/>
      <c r="O60" s="70" t="s">
        <v>436</v>
      </c>
      <c r="P60" s="70" t="s">
        <v>395</v>
      </c>
    </row>
    <row r="61" spans="1:16" ht="12.75" customHeight="1" thickBot="1" x14ac:dyDescent="0.25">
      <c r="A61" s="59" t="str">
        <f t="shared" si="6"/>
        <v> AOEB 6 </v>
      </c>
      <c r="B61" s="18" t="str">
        <f t="shared" si="7"/>
        <v>II</v>
      </c>
      <c r="C61" s="59">
        <f t="shared" si="8"/>
        <v>45991.565000000002</v>
      </c>
      <c r="D61" s="14" t="str">
        <f t="shared" si="9"/>
        <v>vis</v>
      </c>
      <c r="E61" s="67">
        <f>VLOOKUP(C61,Active!C$21:E$970,3,FALSE)</f>
        <v>1661.5019187094779</v>
      </c>
      <c r="F61" s="18" t="s">
        <v>136</v>
      </c>
      <c r="G61" s="14" t="str">
        <f t="shared" si="10"/>
        <v>45991.565</v>
      </c>
      <c r="H61" s="59">
        <f t="shared" si="11"/>
        <v>-1389.5</v>
      </c>
      <c r="I61" s="68" t="s">
        <v>445</v>
      </c>
      <c r="J61" s="69" t="s">
        <v>446</v>
      </c>
      <c r="K61" s="68">
        <v>-1389.5</v>
      </c>
      <c r="L61" s="68" t="s">
        <v>173</v>
      </c>
      <c r="M61" s="69" t="s">
        <v>168</v>
      </c>
      <c r="N61" s="69"/>
      <c r="O61" s="70" t="s">
        <v>398</v>
      </c>
      <c r="P61" s="70" t="s">
        <v>395</v>
      </c>
    </row>
    <row r="62" spans="1:16" ht="12.75" customHeight="1" thickBot="1" x14ac:dyDescent="0.25">
      <c r="A62" s="59" t="str">
        <f t="shared" si="6"/>
        <v> VSSC 63.21 </v>
      </c>
      <c r="B62" s="18" t="str">
        <f t="shared" si="7"/>
        <v>I</v>
      </c>
      <c r="C62" s="59">
        <f t="shared" si="8"/>
        <v>46333.338000000003</v>
      </c>
      <c r="D62" s="14" t="str">
        <f t="shared" si="9"/>
        <v>vis</v>
      </c>
      <c r="E62" s="67">
        <f>VLOOKUP(C62,Active!C$21:E$970,3,FALSE)</f>
        <v>1762.9941448286572</v>
      </c>
      <c r="F62" s="18" t="s">
        <v>136</v>
      </c>
      <c r="G62" s="14" t="str">
        <f t="shared" si="10"/>
        <v>46333.338</v>
      </c>
      <c r="H62" s="59">
        <f t="shared" si="11"/>
        <v>-1288</v>
      </c>
      <c r="I62" s="68" t="s">
        <v>447</v>
      </c>
      <c r="J62" s="69" t="s">
        <v>448</v>
      </c>
      <c r="K62" s="68">
        <v>-1288</v>
      </c>
      <c r="L62" s="68" t="s">
        <v>191</v>
      </c>
      <c r="M62" s="69" t="s">
        <v>168</v>
      </c>
      <c r="N62" s="69"/>
      <c r="O62" s="70" t="s">
        <v>449</v>
      </c>
      <c r="P62" s="70" t="s">
        <v>450</v>
      </c>
    </row>
    <row r="63" spans="1:16" ht="12.75" customHeight="1" thickBot="1" x14ac:dyDescent="0.25">
      <c r="A63" s="59" t="str">
        <f t="shared" si="6"/>
        <v>BAVM 43 </v>
      </c>
      <c r="B63" s="18" t="str">
        <f t="shared" si="7"/>
        <v>I</v>
      </c>
      <c r="C63" s="59">
        <f t="shared" si="8"/>
        <v>46333.351999999999</v>
      </c>
      <c r="D63" s="14" t="str">
        <f t="shared" si="9"/>
        <v>vis</v>
      </c>
      <c r="E63" s="67">
        <f>VLOOKUP(C63,Active!C$21:E$970,3,FALSE)</f>
        <v>1762.9983022406388</v>
      </c>
      <c r="F63" s="18" t="s">
        <v>136</v>
      </c>
      <c r="G63" s="14" t="str">
        <f t="shared" si="10"/>
        <v>46333.352</v>
      </c>
      <c r="H63" s="59">
        <f t="shared" si="11"/>
        <v>-1288</v>
      </c>
      <c r="I63" s="68" t="s">
        <v>451</v>
      </c>
      <c r="J63" s="69" t="s">
        <v>452</v>
      </c>
      <c r="K63" s="68">
        <v>-1288</v>
      </c>
      <c r="L63" s="68" t="s">
        <v>327</v>
      </c>
      <c r="M63" s="69" t="s">
        <v>168</v>
      </c>
      <c r="N63" s="69"/>
      <c r="O63" s="70" t="s">
        <v>453</v>
      </c>
      <c r="P63" s="71" t="s">
        <v>454</v>
      </c>
    </row>
    <row r="64" spans="1:16" ht="12.75" customHeight="1" thickBot="1" x14ac:dyDescent="0.25">
      <c r="A64" s="59" t="str">
        <f t="shared" si="6"/>
        <v> VSSC 70.18 </v>
      </c>
      <c r="B64" s="18" t="str">
        <f t="shared" si="7"/>
        <v>II</v>
      </c>
      <c r="C64" s="59">
        <f t="shared" si="8"/>
        <v>46998.385000000002</v>
      </c>
      <c r="D64" s="14" t="str">
        <f t="shared" si="9"/>
        <v>vis</v>
      </c>
      <c r="E64" s="67">
        <f>VLOOKUP(C64,Active!C$21:E$970,3,FALSE)</f>
        <v>1960.4851710474675</v>
      </c>
      <c r="F64" s="18" t="s">
        <v>136</v>
      </c>
      <c r="G64" s="14" t="str">
        <f t="shared" si="10"/>
        <v>46998.385</v>
      </c>
      <c r="H64" s="59">
        <f t="shared" si="11"/>
        <v>-1090.5</v>
      </c>
      <c r="I64" s="68" t="s">
        <v>455</v>
      </c>
      <c r="J64" s="69" t="s">
        <v>456</v>
      </c>
      <c r="K64" s="68">
        <v>-1090.5</v>
      </c>
      <c r="L64" s="68" t="s">
        <v>286</v>
      </c>
      <c r="M64" s="69" t="s">
        <v>168</v>
      </c>
      <c r="N64" s="69"/>
      <c r="O64" s="70" t="s">
        <v>457</v>
      </c>
      <c r="P64" s="70" t="s">
        <v>458</v>
      </c>
    </row>
    <row r="65" spans="1:16" ht="12.75" customHeight="1" thickBot="1" x14ac:dyDescent="0.25">
      <c r="A65" s="59" t="str">
        <f t="shared" si="6"/>
        <v> VSSC 70.18 </v>
      </c>
      <c r="B65" s="18" t="str">
        <f t="shared" si="7"/>
        <v>I</v>
      </c>
      <c r="C65" s="59">
        <f t="shared" si="8"/>
        <v>47003.457000000002</v>
      </c>
      <c r="D65" s="14" t="str">
        <f t="shared" si="9"/>
        <v>vis</v>
      </c>
      <c r="E65" s="67">
        <f>VLOOKUP(C65,Active!C$21:E$970,3,FALSE)</f>
        <v>1961.9913420173114</v>
      </c>
      <c r="F65" s="18" t="s">
        <v>136</v>
      </c>
      <c r="G65" s="14" t="str">
        <f t="shared" si="10"/>
        <v>47003.457</v>
      </c>
      <c r="H65" s="59">
        <f t="shared" si="11"/>
        <v>-1089</v>
      </c>
      <c r="I65" s="68" t="s">
        <v>459</v>
      </c>
      <c r="J65" s="69" t="s">
        <v>460</v>
      </c>
      <c r="K65" s="68">
        <v>-1089</v>
      </c>
      <c r="L65" s="68" t="s">
        <v>461</v>
      </c>
      <c r="M65" s="69" t="s">
        <v>168</v>
      </c>
      <c r="N65" s="69"/>
      <c r="O65" s="70" t="s">
        <v>457</v>
      </c>
      <c r="P65" s="70" t="s">
        <v>458</v>
      </c>
    </row>
    <row r="66" spans="1:16" ht="12.75" customHeight="1" thickBot="1" x14ac:dyDescent="0.25">
      <c r="A66" s="59" t="str">
        <f t="shared" si="6"/>
        <v> BRNO 30 </v>
      </c>
      <c r="B66" s="18" t="str">
        <f t="shared" si="7"/>
        <v>I</v>
      </c>
      <c r="C66" s="59">
        <f t="shared" si="8"/>
        <v>47003.468000000001</v>
      </c>
      <c r="D66" s="14" t="str">
        <f t="shared" si="9"/>
        <v>vis</v>
      </c>
      <c r="E66" s="67">
        <f>VLOOKUP(C66,Active!C$21:E$970,3,FALSE)</f>
        <v>1961.9946085552976</v>
      </c>
      <c r="F66" s="18" t="s">
        <v>136</v>
      </c>
      <c r="G66" s="14" t="str">
        <f t="shared" si="10"/>
        <v>47003.468</v>
      </c>
      <c r="H66" s="59">
        <f t="shared" si="11"/>
        <v>-1089</v>
      </c>
      <c r="I66" s="68" t="s">
        <v>462</v>
      </c>
      <c r="J66" s="69" t="s">
        <v>463</v>
      </c>
      <c r="K66" s="68">
        <v>-1089</v>
      </c>
      <c r="L66" s="68" t="s">
        <v>464</v>
      </c>
      <c r="M66" s="69" t="s">
        <v>168</v>
      </c>
      <c r="N66" s="69"/>
      <c r="O66" s="70" t="s">
        <v>465</v>
      </c>
      <c r="P66" s="70" t="s">
        <v>466</v>
      </c>
    </row>
    <row r="67" spans="1:16" ht="12.75" customHeight="1" thickBot="1" x14ac:dyDescent="0.25">
      <c r="A67" s="59" t="str">
        <f t="shared" si="6"/>
        <v> BRNO 30 </v>
      </c>
      <c r="B67" s="18" t="str">
        <f t="shared" si="7"/>
        <v>I</v>
      </c>
      <c r="C67" s="59">
        <f t="shared" si="8"/>
        <v>47003.478999999999</v>
      </c>
      <c r="D67" s="14" t="str">
        <f t="shared" si="9"/>
        <v>vis</v>
      </c>
      <c r="E67" s="67">
        <f>VLOOKUP(C67,Active!C$21:E$970,3,FALSE)</f>
        <v>1961.9978750932839</v>
      </c>
      <c r="F67" s="18" t="s">
        <v>136</v>
      </c>
      <c r="G67" s="14" t="str">
        <f t="shared" si="10"/>
        <v>47003.479</v>
      </c>
      <c r="H67" s="59">
        <f t="shared" si="11"/>
        <v>-1089</v>
      </c>
      <c r="I67" s="68" t="s">
        <v>467</v>
      </c>
      <c r="J67" s="69" t="s">
        <v>468</v>
      </c>
      <c r="K67" s="68">
        <v>-1089</v>
      </c>
      <c r="L67" s="68" t="s">
        <v>234</v>
      </c>
      <c r="M67" s="69" t="s">
        <v>168</v>
      </c>
      <c r="N67" s="69"/>
      <c r="O67" s="70" t="s">
        <v>469</v>
      </c>
      <c r="P67" s="70" t="s">
        <v>466</v>
      </c>
    </row>
    <row r="68" spans="1:16" ht="12.75" customHeight="1" thickBot="1" x14ac:dyDescent="0.25">
      <c r="A68" s="59" t="str">
        <f t="shared" si="6"/>
        <v> BRNO 30 </v>
      </c>
      <c r="B68" s="18" t="str">
        <f t="shared" si="7"/>
        <v>I</v>
      </c>
      <c r="C68" s="59">
        <f t="shared" si="8"/>
        <v>47003.48</v>
      </c>
      <c r="D68" s="14" t="str">
        <f t="shared" si="9"/>
        <v>vis</v>
      </c>
      <c r="E68" s="67">
        <f>VLOOKUP(C68,Active!C$21:E$970,3,FALSE)</f>
        <v>1961.9981720512837</v>
      </c>
      <c r="F68" s="18" t="s">
        <v>136</v>
      </c>
      <c r="G68" s="14" t="str">
        <f t="shared" si="10"/>
        <v>47003.480</v>
      </c>
      <c r="H68" s="59">
        <f t="shared" si="11"/>
        <v>-1089</v>
      </c>
      <c r="I68" s="68" t="s">
        <v>470</v>
      </c>
      <c r="J68" s="69" t="s">
        <v>471</v>
      </c>
      <c r="K68" s="68">
        <v>-1089</v>
      </c>
      <c r="L68" s="68" t="s">
        <v>327</v>
      </c>
      <c r="M68" s="69" t="s">
        <v>168</v>
      </c>
      <c r="N68" s="69"/>
      <c r="O68" s="70" t="s">
        <v>472</v>
      </c>
      <c r="P68" s="70" t="s">
        <v>466</v>
      </c>
    </row>
    <row r="69" spans="1:16" ht="12.75" customHeight="1" thickBot="1" x14ac:dyDescent="0.25">
      <c r="A69" s="59" t="str">
        <f t="shared" si="6"/>
        <v> BRNO 30 </v>
      </c>
      <c r="B69" s="18" t="str">
        <f t="shared" si="7"/>
        <v>I</v>
      </c>
      <c r="C69" s="59">
        <f t="shared" si="8"/>
        <v>47030.415999999997</v>
      </c>
      <c r="D69" s="14" t="str">
        <f t="shared" si="9"/>
        <v>vis</v>
      </c>
      <c r="E69" s="67">
        <f>VLOOKUP(C69,Active!C$21:E$970,3,FALSE)</f>
        <v>1969.9970327065889</v>
      </c>
      <c r="F69" s="18" t="s">
        <v>136</v>
      </c>
      <c r="G69" s="14" t="str">
        <f t="shared" si="10"/>
        <v>47030.416</v>
      </c>
      <c r="H69" s="59">
        <f t="shared" si="11"/>
        <v>-1081</v>
      </c>
      <c r="I69" s="68" t="s">
        <v>473</v>
      </c>
      <c r="J69" s="69" t="s">
        <v>474</v>
      </c>
      <c r="K69" s="68">
        <v>-1081</v>
      </c>
      <c r="L69" s="68" t="s">
        <v>271</v>
      </c>
      <c r="M69" s="69" t="s">
        <v>168</v>
      </c>
      <c r="N69" s="69"/>
      <c r="O69" s="70" t="s">
        <v>475</v>
      </c>
      <c r="P69" s="70" t="s">
        <v>466</v>
      </c>
    </row>
    <row r="70" spans="1:16" ht="12.75" customHeight="1" thickBot="1" x14ac:dyDescent="0.25">
      <c r="A70" s="59" t="str">
        <f t="shared" si="6"/>
        <v> BRNO 30 </v>
      </c>
      <c r="B70" s="18" t="str">
        <f t="shared" si="7"/>
        <v>I</v>
      </c>
      <c r="C70" s="59">
        <f t="shared" si="8"/>
        <v>47030.415999999997</v>
      </c>
      <c r="D70" s="14" t="str">
        <f t="shared" si="9"/>
        <v>vis</v>
      </c>
      <c r="E70" s="67">
        <f>VLOOKUP(C70,Active!C$21:E$970,3,FALSE)</f>
        <v>1969.9970327065889</v>
      </c>
      <c r="F70" s="18" t="s">
        <v>136</v>
      </c>
      <c r="G70" s="14" t="str">
        <f t="shared" si="10"/>
        <v>47030.416</v>
      </c>
      <c r="H70" s="59">
        <f t="shared" si="11"/>
        <v>-1081</v>
      </c>
      <c r="I70" s="68" t="s">
        <v>473</v>
      </c>
      <c r="J70" s="69" t="s">
        <v>474</v>
      </c>
      <c r="K70" s="68">
        <v>-1081</v>
      </c>
      <c r="L70" s="68" t="s">
        <v>271</v>
      </c>
      <c r="M70" s="69" t="s">
        <v>168</v>
      </c>
      <c r="N70" s="69"/>
      <c r="O70" s="70" t="s">
        <v>476</v>
      </c>
      <c r="P70" s="70" t="s">
        <v>466</v>
      </c>
    </row>
    <row r="71" spans="1:16" ht="12.75" customHeight="1" thickBot="1" x14ac:dyDescent="0.25">
      <c r="A71" s="59" t="str">
        <f t="shared" si="6"/>
        <v> BRNO 30 </v>
      </c>
      <c r="B71" s="18" t="str">
        <f t="shared" si="7"/>
        <v>I</v>
      </c>
      <c r="C71" s="59">
        <f t="shared" si="8"/>
        <v>47030.423000000003</v>
      </c>
      <c r="D71" s="14" t="str">
        <f t="shared" si="9"/>
        <v>vis</v>
      </c>
      <c r="E71" s="67">
        <f>VLOOKUP(C71,Active!C$21:E$970,3,FALSE)</f>
        <v>1969.9991114125821</v>
      </c>
      <c r="F71" s="18" t="s">
        <v>136</v>
      </c>
      <c r="G71" s="14" t="str">
        <f t="shared" si="10"/>
        <v>47030.423</v>
      </c>
      <c r="H71" s="59">
        <f t="shared" si="11"/>
        <v>-1081</v>
      </c>
      <c r="I71" s="68" t="s">
        <v>477</v>
      </c>
      <c r="J71" s="69" t="s">
        <v>478</v>
      </c>
      <c r="K71" s="68">
        <v>-1081</v>
      </c>
      <c r="L71" s="68" t="s">
        <v>246</v>
      </c>
      <c r="M71" s="69" t="s">
        <v>168</v>
      </c>
      <c r="N71" s="69"/>
      <c r="O71" s="70" t="s">
        <v>479</v>
      </c>
      <c r="P71" s="70" t="s">
        <v>466</v>
      </c>
    </row>
    <row r="72" spans="1:16" ht="12.75" customHeight="1" thickBot="1" x14ac:dyDescent="0.25">
      <c r="A72" s="59" t="str">
        <f t="shared" si="6"/>
        <v> BBS 86 </v>
      </c>
      <c r="B72" s="18" t="str">
        <f t="shared" si="7"/>
        <v>I</v>
      </c>
      <c r="C72" s="59">
        <f t="shared" si="8"/>
        <v>47057.364999999998</v>
      </c>
      <c r="D72" s="14" t="str">
        <f t="shared" si="9"/>
        <v>vis</v>
      </c>
      <c r="E72" s="67">
        <f>VLOOKUP(C72,Active!C$21:E$970,3,FALSE)</f>
        <v>1977.9997538158802</v>
      </c>
      <c r="F72" s="18" t="s">
        <v>136</v>
      </c>
      <c r="G72" s="14" t="str">
        <f t="shared" si="10"/>
        <v>47057.365</v>
      </c>
      <c r="H72" s="59">
        <f t="shared" si="11"/>
        <v>-1073</v>
      </c>
      <c r="I72" s="68" t="s">
        <v>480</v>
      </c>
      <c r="J72" s="69" t="s">
        <v>481</v>
      </c>
      <c r="K72" s="68">
        <v>-1073</v>
      </c>
      <c r="L72" s="68" t="s">
        <v>482</v>
      </c>
      <c r="M72" s="69" t="s">
        <v>168</v>
      </c>
      <c r="N72" s="69"/>
      <c r="O72" s="70" t="s">
        <v>483</v>
      </c>
      <c r="P72" s="70" t="s">
        <v>484</v>
      </c>
    </row>
    <row r="73" spans="1:16" ht="12.75" customHeight="1" thickBot="1" x14ac:dyDescent="0.25">
      <c r="A73" s="59" t="str">
        <f t="shared" si="6"/>
        <v> BBS 89 </v>
      </c>
      <c r="B73" s="18" t="str">
        <f t="shared" si="7"/>
        <v>II</v>
      </c>
      <c r="C73" s="59">
        <f t="shared" si="8"/>
        <v>47382.321000000004</v>
      </c>
      <c r="D73" s="14" t="str">
        <f t="shared" si="9"/>
        <v>vis</v>
      </c>
      <c r="E73" s="67">
        <f>VLOOKUP(C73,Active!C$21:E$970,3,FALSE)</f>
        <v>2074.4980372694722</v>
      </c>
      <c r="F73" s="18" t="s">
        <v>136</v>
      </c>
      <c r="G73" s="14" t="str">
        <f t="shared" si="10"/>
        <v>47382.321</v>
      </c>
      <c r="H73" s="59">
        <f t="shared" si="11"/>
        <v>-976.5</v>
      </c>
      <c r="I73" s="68" t="s">
        <v>485</v>
      </c>
      <c r="J73" s="69" t="s">
        <v>486</v>
      </c>
      <c r="K73" s="68">
        <v>-976.5</v>
      </c>
      <c r="L73" s="68" t="s">
        <v>327</v>
      </c>
      <c r="M73" s="69" t="s">
        <v>168</v>
      </c>
      <c r="N73" s="69"/>
      <c r="O73" s="70" t="s">
        <v>483</v>
      </c>
      <c r="P73" s="70" t="s">
        <v>487</v>
      </c>
    </row>
    <row r="74" spans="1:16" ht="12.75" customHeight="1" thickBot="1" x14ac:dyDescent="0.25">
      <c r="A74" s="59" t="str">
        <f t="shared" si="6"/>
        <v> BRNO 30 </v>
      </c>
      <c r="B74" s="18" t="str">
        <f t="shared" si="7"/>
        <v>II</v>
      </c>
      <c r="C74" s="59">
        <f t="shared" si="8"/>
        <v>47392.42</v>
      </c>
      <c r="D74" s="14" t="str">
        <f t="shared" si="9"/>
        <v>vis</v>
      </c>
      <c r="E74" s="67">
        <f>VLOOKUP(C74,Active!C$21:E$970,3,FALSE)</f>
        <v>2077.4970160992134</v>
      </c>
      <c r="F74" s="18" t="s">
        <v>136</v>
      </c>
      <c r="G74" s="14" t="str">
        <f t="shared" si="10"/>
        <v>47392.420</v>
      </c>
      <c r="H74" s="59">
        <f t="shared" si="11"/>
        <v>-973.5</v>
      </c>
      <c r="I74" s="68" t="s">
        <v>488</v>
      </c>
      <c r="J74" s="69" t="s">
        <v>489</v>
      </c>
      <c r="K74" s="68">
        <v>-973.5</v>
      </c>
      <c r="L74" s="68" t="s">
        <v>271</v>
      </c>
      <c r="M74" s="69" t="s">
        <v>168</v>
      </c>
      <c r="N74" s="69"/>
      <c r="O74" s="70" t="s">
        <v>490</v>
      </c>
      <c r="P74" s="70" t="s">
        <v>466</v>
      </c>
    </row>
    <row r="75" spans="1:16" ht="12.75" customHeight="1" thickBot="1" x14ac:dyDescent="0.25">
      <c r="A75" s="59" t="str">
        <f t="shared" ref="A75:A106" si="12">P75</f>
        <v> BBS 89 </v>
      </c>
      <c r="B75" s="18" t="str">
        <f t="shared" ref="B75:B106" si="13">IF(H75=INT(H75),"I","II")</f>
        <v>II</v>
      </c>
      <c r="C75" s="59">
        <f t="shared" ref="C75:C106" si="14">1*G75</f>
        <v>47392.421000000002</v>
      </c>
      <c r="D75" s="14" t="str">
        <f t="shared" ref="D75:D106" si="15">VLOOKUP(F75,I$1:J$5,2,FALSE)</f>
        <v>vis</v>
      </c>
      <c r="E75" s="67">
        <f>VLOOKUP(C75,Active!C$21:E$970,3,FALSE)</f>
        <v>2077.497313057213</v>
      </c>
      <c r="F75" s="18" t="s">
        <v>136</v>
      </c>
      <c r="G75" s="14" t="str">
        <f t="shared" ref="G75:G106" si="16">MID(I75,3,LEN(I75)-3)</f>
        <v>47392.421</v>
      </c>
      <c r="H75" s="59">
        <f t="shared" ref="H75:H106" si="17">1*K75</f>
        <v>-973.5</v>
      </c>
      <c r="I75" s="68" t="s">
        <v>491</v>
      </c>
      <c r="J75" s="69" t="s">
        <v>492</v>
      </c>
      <c r="K75" s="68">
        <v>-973.5</v>
      </c>
      <c r="L75" s="68" t="s">
        <v>344</v>
      </c>
      <c r="M75" s="69" t="s">
        <v>168</v>
      </c>
      <c r="N75" s="69"/>
      <c r="O75" s="70" t="s">
        <v>383</v>
      </c>
      <c r="P75" s="70" t="s">
        <v>487</v>
      </c>
    </row>
    <row r="76" spans="1:16" ht="12.75" customHeight="1" thickBot="1" x14ac:dyDescent="0.25">
      <c r="A76" s="59" t="str">
        <f t="shared" si="12"/>
        <v> BRNO 30 </v>
      </c>
      <c r="B76" s="18" t="str">
        <f t="shared" si="13"/>
        <v>II</v>
      </c>
      <c r="C76" s="59">
        <f t="shared" si="14"/>
        <v>47392.428999999996</v>
      </c>
      <c r="D76" s="14" t="str">
        <f t="shared" si="15"/>
        <v>vis</v>
      </c>
      <c r="E76" s="67">
        <f>VLOOKUP(C76,Active!C$21:E$970,3,FALSE)</f>
        <v>2077.4996887212019</v>
      </c>
      <c r="F76" s="18" t="s">
        <v>136</v>
      </c>
      <c r="G76" s="14" t="str">
        <f t="shared" si="16"/>
        <v>47392.429</v>
      </c>
      <c r="H76" s="59">
        <f t="shared" si="17"/>
        <v>-973.5</v>
      </c>
      <c r="I76" s="68" t="s">
        <v>493</v>
      </c>
      <c r="J76" s="69" t="s">
        <v>494</v>
      </c>
      <c r="K76" s="68">
        <v>-973.5</v>
      </c>
      <c r="L76" s="68" t="s">
        <v>482</v>
      </c>
      <c r="M76" s="69" t="s">
        <v>168</v>
      </c>
      <c r="N76" s="69"/>
      <c r="O76" s="70" t="s">
        <v>495</v>
      </c>
      <c r="P76" s="70" t="s">
        <v>466</v>
      </c>
    </row>
    <row r="77" spans="1:16" ht="12.75" customHeight="1" thickBot="1" x14ac:dyDescent="0.25">
      <c r="A77" s="59" t="str">
        <f t="shared" si="12"/>
        <v> BRNO 30 </v>
      </c>
      <c r="B77" s="18" t="str">
        <f t="shared" si="13"/>
        <v>II</v>
      </c>
      <c r="C77" s="59">
        <f t="shared" si="14"/>
        <v>47392.43</v>
      </c>
      <c r="D77" s="14" t="str">
        <f t="shared" si="15"/>
        <v>vis</v>
      </c>
      <c r="E77" s="67">
        <f>VLOOKUP(C77,Active!C$21:E$970,3,FALSE)</f>
        <v>2077.4999856792015</v>
      </c>
      <c r="F77" s="18" t="s">
        <v>136</v>
      </c>
      <c r="G77" s="14" t="str">
        <f t="shared" si="16"/>
        <v>47392.430</v>
      </c>
      <c r="H77" s="59">
        <f t="shared" si="17"/>
        <v>-973.5</v>
      </c>
      <c r="I77" s="68" t="s">
        <v>496</v>
      </c>
      <c r="J77" s="69" t="s">
        <v>497</v>
      </c>
      <c r="K77" s="68">
        <v>-973.5</v>
      </c>
      <c r="L77" s="68" t="s">
        <v>444</v>
      </c>
      <c r="M77" s="69" t="s">
        <v>168</v>
      </c>
      <c r="N77" s="69"/>
      <c r="O77" s="70" t="s">
        <v>498</v>
      </c>
      <c r="P77" s="70" t="s">
        <v>466</v>
      </c>
    </row>
    <row r="78" spans="1:16" ht="12.75" customHeight="1" thickBot="1" x14ac:dyDescent="0.25">
      <c r="A78" s="59" t="str">
        <f t="shared" si="12"/>
        <v> BRNO 30 </v>
      </c>
      <c r="B78" s="18" t="str">
        <f t="shared" si="13"/>
        <v>II</v>
      </c>
      <c r="C78" s="59">
        <f t="shared" si="14"/>
        <v>47392.44</v>
      </c>
      <c r="D78" s="14" t="str">
        <f t="shared" si="15"/>
        <v>vis</v>
      </c>
      <c r="E78" s="67">
        <f>VLOOKUP(C78,Active!C$21:E$970,3,FALSE)</f>
        <v>2077.50295525919</v>
      </c>
      <c r="F78" s="18" t="s">
        <v>136</v>
      </c>
      <c r="G78" s="14" t="str">
        <f t="shared" si="16"/>
        <v>47392.440</v>
      </c>
      <c r="H78" s="59">
        <f t="shared" si="17"/>
        <v>-973.5</v>
      </c>
      <c r="I78" s="68" t="s">
        <v>499</v>
      </c>
      <c r="J78" s="69" t="s">
        <v>500</v>
      </c>
      <c r="K78" s="68">
        <v>-973.5</v>
      </c>
      <c r="L78" s="68" t="s">
        <v>501</v>
      </c>
      <c r="M78" s="69" t="s">
        <v>168</v>
      </c>
      <c r="N78" s="69"/>
      <c r="O78" s="70" t="s">
        <v>469</v>
      </c>
      <c r="P78" s="70" t="s">
        <v>466</v>
      </c>
    </row>
    <row r="79" spans="1:16" ht="12.75" customHeight="1" thickBot="1" x14ac:dyDescent="0.25">
      <c r="A79" s="59" t="str">
        <f t="shared" si="12"/>
        <v> AOEB 6 </v>
      </c>
      <c r="B79" s="18" t="str">
        <f t="shared" si="13"/>
        <v>II</v>
      </c>
      <c r="C79" s="59">
        <f t="shared" si="14"/>
        <v>47688.775999999998</v>
      </c>
      <c r="D79" s="14" t="str">
        <f t="shared" si="15"/>
        <v>vis</v>
      </c>
      <c r="E79" s="67">
        <f>VLOOKUP(C79,Active!C$21:E$970,3,FALSE)</f>
        <v>2165.5023007875161</v>
      </c>
      <c r="F79" s="18" t="s">
        <v>136</v>
      </c>
      <c r="G79" s="14" t="str">
        <f t="shared" si="16"/>
        <v>47688.776</v>
      </c>
      <c r="H79" s="59">
        <f t="shared" si="17"/>
        <v>-885.5</v>
      </c>
      <c r="I79" s="68" t="s">
        <v>502</v>
      </c>
      <c r="J79" s="69" t="s">
        <v>503</v>
      </c>
      <c r="K79" s="68">
        <v>-885.5</v>
      </c>
      <c r="L79" s="68" t="s">
        <v>504</v>
      </c>
      <c r="M79" s="69" t="s">
        <v>168</v>
      </c>
      <c r="N79" s="69"/>
      <c r="O79" s="70" t="s">
        <v>398</v>
      </c>
      <c r="P79" s="70" t="s">
        <v>395</v>
      </c>
    </row>
    <row r="80" spans="1:16" ht="12.75" customHeight="1" thickBot="1" x14ac:dyDescent="0.25">
      <c r="A80" s="59" t="str">
        <f t="shared" si="12"/>
        <v> BBS 92 </v>
      </c>
      <c r="B80" s="18" t="str">
        <f t="shared" si="13"/>
        <v>I</v>
      </c>
      <c r="C80" s="59">
        <f t="shared" si="14"/>
        <v>47754.428999999996</v>
      </c>
      <c r="D80" s="14" t="str">
        <f t="shared" si="15"/>
        <v>vis</v>
      </c>
      <c r="E80" s="67">
        <f>VLOOKUP(C80,Active!C$21:E$970,3,FALSE)</f>
        <v>2184.9984842818303</v>
      </c>
      <c r="F80" s="18" t="s">
        <v>136</v>
      </c>
      <c r="G80" s="14" t="str">
        <f t="shared" si="16"/>
        <v>47754.429</v>
      </c>
      <c r="H80" s="59">
        <f t="shared" si="17"/>
        <v>-866</v>
      </c>
      <c r="I80" s="68" t="s">
        <v>505</v>
      </c>
      <c r="J80" s="69" t="s">
        <v>506</v>
      </c>
      <c r="K80" s="68">
        <v>-866</v>
      </c>
      <c r="L80" s="68" t="s">
        <v>230</v>
      </c>
      <c r="M80" s="69" t="s">
        <v>168</v>
      </c>
      <c r="N80" s="69"/>
      <c r="O80" s="70" t="s">
        <v>383</v>
      </c>
      <c r="P80" s="70" t="s">
        <v>507</v>
      </c>
    </row>
    <row r="81" spans="1:16" ht="12.75" customHeight="1" thickBot="1" x14ac:dyDescent="0.25">
      <c r="A81" s="59" t="str">
        <f t="shared" si="12"/>
        <v> BRNO 31 </v>
      </c>
      <c r="B81" s="18" t="str">
        <f t="shared" si="13"/>
        <v>II</v>
      </c>
      <c r="C81" s="59">
        <f t="shared" si="14"/>
        <v>48116.445</v>
      </c>
      <c r="D81" s="14" t="str">
        <f t="shared" si="15"/>
        <v>vis</v>
      </c>
      <c r="E81" s="67">
        <f>VLOOKUP(C81,Active!C$21:E$970,3,FALSE)</f>
        <v>2292.5020311704407</v>
      </c>
      <c r="F81" s="18" t="s">
        <v>136</v>
      </c>
      <c r="G81" s="14" t="str">
        <f t="shared" si="16"/>
        <v>48116.445</v>
      </c>
      <c r="H81" s="59">
        <f t="shared" si="17"/>
        <v>-758.5</v>
      </c>
      <c r="I81" s="68" t="s">
        <v>520</v>
      </c>
      <c r="J81" s="69" t="s">
        <v>521</v>
      </c>
      <c r="K81" s="68">
        <v>-758.5</v>
      </c>
      <c r="L81" s="68" t="s">
        <v>522</v>
      </c>
      <c r="M81" s="69" t="s">
        <v>168</v>
      </c>
      <c r="N81" s="69"/>
      <c r="O81" s="70" t="s">
        <v>523</v>
      </c>
      <c r="P81" s="70" t="s">
        <v>516</v>
      </c>
    </row>
    <row r="82" spans="1:16" ht="12.75" customHeight="1" thickBot="1" x14ac:dyDescent="0.25">
      <c r="A82" s="59" t="str">
        <f t="shared" si="12"/>
        <v>IBVS 4263 </v>
      </c>
      <c r="B82" s="18" t="str">
        <f t="shared" si="13"/>
        <v>II</v>
      </c>
      <c r="C82" s="59">
        <f t="shared" si="14"/>
        <v>48116.445500000002</v>
      </c>
      <c r="D82" s="14" t="str">
        <f t="shared" si="15"/>
        <v>vis</v>
      </c>
      <c r="E82" s="67">
        <f>VLOOKUP(C82,Active!C$21:E$970,3,FALSE)</f>
        <v>2292.5021796494407</v>
      </c>
      <c r="F82" s="18" t="s">
        <v>136</v>
      </c>
      <c r="G82" s="14" t="str">
        <f t="shared" si="16"/>
        <v>48116.4455</v>
      </c>
      <c r="H82" s="59">
        <f t="shared" si="17"/>
        <v>-758.5</v>
      </c>
      <c r="I82" s="68" t="s">
        <v>524</v>
      </c>
      <c r="J82" s="69" t="s">
        <v>525</v>
      </c>
      <c r="K82" s="68">
        <v>-758.5</v>
      </c>
      <c r="L82" s="68" t="s">
        <v>526</v>
      </c>
      <c r="M82" s="69" t="s">
        <v>311</v>
      </c>
      <c r="N82" s="69" t="s">
        <v>312</v>
      </c>
      <c r="O82" s="70" t="s">
        <v>527</v>
      </c>
      <c r="P82" s="71" t="s">
        <v>528</v>
      </c>
    </row>
    <row r="83" spans="1:16" ht="12.75" customHeight="1" thickBot="1" x14ac:dyDescent="0.25">
      <c r="A83" s="59" t="str">
        <f t="shared" si="12"/>
        <v> BRNO 31 </v>
      </c>
      <c r="B83" s="18" t="str">
        <f t="shared" si="13"/>
        <v>II</v>
      </c>
      <c r="C83" s="59">
        <f t="shared" si="14"/>
        <v>48116.45</v>
      </c>
      <c r="D83" s="14" t="str">
        <f t="shared" si="15"/>
        <v>vis</v>
      </c>
      <c r="E83" s="67">
        <f>VLOOKUP(C83,Active!C$21:E$970,3,FALSE)</f>
        <v>2292.503515960434</v>
      </c>
      <c r="F83" s="18" t="s">
        <v>136</v>
      </c>
      <c r="G83" s="14" t="str">
        <f t="shared" si="16"/>
        <v>48116.450</v>
      </c>
      <c r="H83" s="59">
        <f t="shared" si="17"/>
        <v>-758.5</v>
      </c>
      <c r="I83" s="68" t="s">
        <v>529</v>
      </c>
      <c r="J83" s="69" t="s">
        <v>530</v>
      </c>
      <c r="K83" s="68">
        <v>-758.5</v>
      </c>
      <c r="L83" s="68" t="s">
        <v>531</v>
      </c>
      <c r="M83" s="69" t="s">
        <v>168</v>
      </c>
      <c r="N83" s="69"/>
      <c r="O83" s="70" t="s">
        <v>532</v>
      </c>
      <c r="P83" s="70" t="s">
        <v>516</v>
      </c>
    </row>
    <row r="84" spans="1:16" ht="12.75" customHeight="1" thickBot="1" x14ac:dyDescent="0.25">
      <c r="A84" s="59" t="str">
        <f t="shared" si="12"/>
        <v> BBS 96 </v>
      </c>
      <c r="B84" s="18" t="str">
        <f t="shared" si="13"/>
        <v>I</v>
      </c>
      <c r="C84" s="59">
        <f t="shared" si="14"/>
        <v>48175.360000000001</v>
      </c>
      <c r="D84" s="14" t="str">
        <f t="shared" si="15"/>
        <v>vis</v>
      </c>
      <c r="E84" s="67">
        <f>VLOOKUP(C84,Active!C$21:E$970,3,FALSE)</f>
        <v>2309.9973116689339</v>
      </c>
      <c r="F84" s="18" t="s">
        <v>136</v>
      </c>
      <c r="G84" s="14" t="str">
        <f t="shared" si="16"/>
        <v>48175.360</v>
      </c>
      <c r="H84" s="59">
        <f t="shared" si="17"/>
        <v>-741</v>
      </c>
      <c r="I84" s="68" t="s">
        <v>533</v>
      </c>
      <c r="J84" s="69" t="s">
        <v>534</v>
      </c>
      <c r="K84" s="68">
        <v>-741</v>
      </c>
      <c r="L84" s="68" t="s">
        <v>344</v>
      </c>
      <c r="M84" s="69" t="s">
        <v>168</v>
      </c>
      <c r="N84" s="69"/>
      <c r="O84" s="70" t="s">
        <v>383</v>
      </c>
      <c r="P84" s="70" t="s">
        <v>535</v>
      </c>
    </row>
    <row r="85" spans="1:16" ht="12.75" customHeight="1" thickBot="1" x14ac:dyDescent="0.25">
      <c r="A85" s="59" t="str">
        <f t="shared" si="12"/>
        <v> BRNO 31 </v>
      </c>
      <c r="B85" s="18" t="str">
        <f t="shared" si="13"/>
        <v>II</v>
      </c>
      <c r="C85" s="59">
        <f t="shared" si="14"/>
        <v>48446.442000000003</v>
      </c>
      <c r="D85" s="14" t="str">
        <f t="shared" si="15"/>
        <v>vis</v>
      </c>
      <c r="E85" s="67">
        <f>VLOOKUP(C85,Active!C$21:E$970,3,FALSE)</f>
        <v>2390.4972798959134</v>
      </c>
      <c r="F85" s="18" t="s">
        <v>136</v>
      </c>
      <c r="G85" s="14" t="str">
        <f t="shared" si="16"/>
        <v>48446.442</v>
      </c>
      <c r="H85" s="59">
        <f t="shared" si="17"/>
        <v>-660.5</v>
      </c>
      <c r="I85" s="68" t="s">
        <v>536</v>
      </c>
      <c r="J85" s="69" t="s">
        <v>537</v>
      </c>
      <c r="K85" s="68">
        <v>-660.5</v>
      </c>
      <c r="L85" s="68" t="s">
        <v>344</v>
      </c>
      <c r="M85" s="69" t="s">
        <v>168</v>
      </c>
      <c r="N85" s="69"/>
      <c r="O85" s="70" t="s">
        <v>538</v>
      </c>
      <c r="P85" s="70" t="s">
        <v>516</v>
      </c>
    </row>
    <row r="86" spans="1:16" ht="12.75" customHeight="1" thickBot="1" x14ac:dyDescent="0.25">
      <c r="A86" s="59" t="str">
        <f t="shared" si="12"/>
        <v> BRNO 31 </v>
      </c>
      <c r="B86" s="18" t="str">
        <f t="shared" si="13"/>
        <v>II</v>
      </c>
      <c r="C86" s="59">
        <f t="shared" si="14"/>
        <v>48446.45</v>
      </c>
      <c r="D86" s="14" t="str">
        <f t="shared" si="15"/>
        <v>vis</v>
      </c>
      <c r="E86" s="67">
        <f>VLOOKUP(C86,Active!C$21:E$970,3,FALSE)</f>
        <v>2390.4996555599023</v>
      </c>
      <c r="F86" s="18" t="s">
        <v>136</v>
      </c>
      <c r="G86" s="14" t="str">
        <f t="shared" si="16"/>
        <v>48446.450</v>
      </c>
      <c r="H86" s="59">
        <f t="shared" si="17"/>
        <v>-660.5</v>
      </c>
      <c r="I86" s="68" t="s">
        <v>545</v>
      </c>
      <c r="J86" s="69" t="s">
        <v>546</v>
      </c>
      <c r="K86" s="68">
        <v>-660.5</v>
      </c>
      <c r="L86" s="68" t="s">
        <v>482</v>
      </c>
      <c r="M86" s="69" t="s">
        <v>168</v>
      </c>
      <c r="N86" s="69"/>
      <c r="O86" s="70" t="s">
        <v>547</v>
      </c>
      <c r="P86" s="70" t="s">
        <v>516</v>
      </c>
    </row>
    <row r="87" spans="1:16" ht="12.75" customHeight="1" thickBot="1" x14ac:dyDescent="0.25">
      <c r="A87" s="59" t="str">
        <f t="shared" si="12"/>
        <v> BRNO 31 </v>
      </c>
      <c r="B87" s="18" t="str">
        <f t="shared" si="13"/>
        <v>II</v>
      </c>
      <c r="C87" s="59">
        <f t="shared" si="14"/>
        <v>48446.451999999997</v>
      </c>
      <c r="D87" s="14" t="str">
        <f t="shared" si="15"/>
        <v>vis</v>
      </c>
      <c r="E87" s="67">
        <f>VLOOKUP(C87,Active!C$21:E$970,3,FALSE)</f>
        <v>2390.5002494759001</v>
      </c>
      <c r="F87" s="18" t="s">
        <v>136</v>
      </c>
      <c r="G87" s="14" t="str">
        <f t="shared" si="16"/>
        <v>48446.452</v>
      </c>
      <c r="H87" s="59">
        <f t="shared" si="17"/>
        <v>-660.5</v>
      </c>
      <c r="I87" s="68" t="s">
        <v>548</v>
      </c>
      <c r="J87" s="69" t="s">
        <v>549</v>
      </c>
      <c r="K87" s="68">
        <v>-660.5</v>
      </c>
      <c r="L87" s="68" t="s">
        <v>432</v>
      </c>
      <c r="M87" s="69" t="s">
        <v>168</v>
      </c>
      <c r="N87" s="69"/>
      <c r="O87" s="70" t="s">
        <v>550</v>
      </c>
      <c r="P87" s="70" t="s">
        <v>516</v>
      </c>
    </row>
    <row r="88" spans="1:16" ht="12.75" customHeight="1" thickBot="1" x14ac:dyDescent="0.25">
      <c r="A88" s="59" t="str">
        <f t="shared" si="12"/>
        <v> BRNO 31 </v>
      </c>
      <c r="B88" s="18" t="str">
        <f t="shared" si="13"/>
        <v>II</v>
      </c>
      <c r="C88" s="59">
        <f t="shared" si="14"/>
        <v>48446.464</v>
      </c>
      <c r="D88" s="14" t="str">
        <f t="shared" si="15"/>
        <v>vis</v>
      </c>
      <c r="E88" s="67">
        <f>VLOOKUP(C88,Active!C$21:E$970,3,FALSE)</f>
        <v>2390.503812971886</v>
      </c>
      <c r="F88" s="18" t="s">
        <v>136</v>
      </c>
      <c r="G88" s="14" t="str">
        <f t="shared" si="16"/>
        <v>48446.464</v>
      </c>
      <c r="H88" s="59">
        <f t="shared" si="17"/>
        <v>-660.5</v>
      </c>
      <c r="I88" s="68" t="s">
        <v>554</v>
      </c>
      <c r="J88" s="69" t="s">
        <v>555</v>
      </c>
      <c r="K88" s="68">
        <v>-660.5</v>
      </c>
      <c r="L88" s="68" t="s">
        <v>161</v>
      </c>
      <c r="M88" s="69" t="s">
        <v>168</v>
      </c>
      <c r="N88" s="69"/>
      <c r="O88" s="70" t="s">
        <v>495</v>
      </c>
      <c r="P88" s="70" t="s">
        <v>516</v>
      </c>
    </row>
    <row r="89" spans="1:16" ht="12.75" customHeight="1" thickBot="1" x14ac:dyDescent="0.25">
      <c r="A89" s="59" t="str">
        <f t="shared" si="12"/>
        <v> BBS 101 </v>
      </c>
      <c r="B89" s="18" t="str">
        <f t="shared" si="13"/>
        <v>II</v>
      </c>
      <c r="C89" s="59">
        <f t="shared" si="14"/>
        <v>48803.392999999996</v>
      </c>
      <c r="D89" s="14" t="str">
        <f t="shared" si="15"/>
        <v>vis</v>
      </c>
      <c r="E89" s="67">
        <f>VLOOKUP(C89,Active!C$21:E$970,3,FALSE)</f>
        <v>2496.4967345206687</v>
      </c>
      <c r="F89" s="18" t="s">
        <v>136</v>
      </c>
      <c r="G89" s="14" t="str">
        <f t="shared" si="16"/>
        <v>48803.393</v>
      </c>
      <c r="H89" s="59">
        <f t="shared" si="17"/>
        <v>-554.5</v>
      </c>
      <c r="I89" s="68" t="s">
        <v>556</v>
      </c>
      <c r="J89" s="69" t="s">
        <v>557</v>
      </c>
      <c r="K89" s="68">
        <v>-554.5</v>
      </c>
      <c r="L89" s="68" t="s">
        <v>271</v>
      </c>
      <c r="M89" s="69" t="s">
        <v>168</v>
      </c>
      <c r="N89" s="69"/>
      <c r="O89" s="70" t="s">
        <v>383</v>
      </c>
      <c r="P89" s="70" t="s">
        <v>558</v>
      </c>
    </row>
    <row r="90" spans="1:16" ht="12.75" customHeight="1" thickBot="1" x14ac:dyDescent="0.25">
      <c r="A90" s="59" t="str">
        <f t="shared" si="12"/>
        <v> BBS 101 </v>
      </c>
      <c r="B90" s="18" t="str">
        <f t="shared" si="13"/>
        <v>II</v>
      </c>
      <c r="C90" s="59">
        <f t="shared" si="14"/>
        <v>48803.394</v>
      </c>
      <c r="D90" s="14" t="str">
        <f t="shared" si="15"/>
        <v>vis</v>
      </c>
      <c r="E90" s="67">
        <f>VLOOKUP(C90,Active!C$21:E$970,3,FALSE)</f>
        <v>2496.4970314786688</v>
      </c>
      <c r="F90" s="18" t="s">
        <v>136</v>
      </c>
      <c r="G90" s="14" t="str">
        <f t="shared" si="16"/>
        <v>48803.394</v>
      </c>
      <c r="H90" s="59">
        <f t="shared" si="17"/>
        <v>-554.5</v>
      </c>
      <c r="I90" s="68" t="s">
        <v>559</v>
      </c>
      <c r="J90" s="69" t="s">
        <v>560</v>
      </c>
      <c r="K90" s="68">
        <v>-554.5</v>
      </c>
      <c r="L90" s="68" t="s">
        <v>344</v>
      </c>
      <c r="M90" s="69" t="s">
        <v>311</v>
      </c>
      <c r="N90" s="69" t="s">
        <v>60</v>
      </c>
      <c r="O90" s="70" t="s">
        <v>561</v>
      </c>
      <c r="P90" s="70" t="s">
        <v>558</v>
      </c>
    </row>
    <row r="91" spans="1:16" ht="12.75" customHeight="1" thickBot="1" x14ac:dyDescent="0.25">
      <c r="A91" s="59" t="str">
        <f t="shared" si="12"/>
        <v> BBS 102 </v>
      </c>
      <c r="B91" s="18" t="str">
        <f t="shared" si="13"/>
        <v>II</v>
      </c>
      <c r="C91" s="59">
        <f t="shared" si="14"/>
        <v>48840.421999999999</v>
      </c>
      <c r="D91" s="14" t="str">
        <f t="shared" si="15"/>
        <v>vis</v>
      </c>
      <c r="E91" s="67">
        <f>VLOOKUP(C91,Active!C$21:E$970,3,FALSE)</f>
        <v>2507.4927922577258</v>
      </c>
      <c r="F91" s="18" t="s">
        <v>136</v>
      </c>
      <c r="G91" s="14" t="str">
        <f t="shared" si="16"/>
        <v>48840.422</v>
      </c>
      <c r="H91" s="59">
        <f t="shared" si="17"/>
        <v>-543.5</v>
      </c>
      <c r="I91" s="68" t="s">
        <v>562</v>
      </c>
      <c r="J91" s="69" t="s">
        <v>563</v>
      </c>
      <c r="K91" s="68">
        <v>-543.5</v>
      </c>
      <c r="L91" s="68" t="s">
        <v>564</v>
      </c>
      <c r="M91" s="69" t="s">
        <v>168</v>
      </c>
      <c r="N91" s="69"/>
      <c r="O91" s="70" t="s">
        <v>383</v>
      </c>
      <c r="P91" s="70" t="s">
        <v>565</v>
      </c>
    </row>
    <row r="92" spans="1:16" ht="12.75" customHeight="1" thickBot="1" x14ac:dyDescent="0.25">
      <c r="A92" s="59" t="str">
        <f t="shared" si="12"/>
        <v>BAVM 62 </v>
      </c>
      <c r="B92" s="18" t="str">
        <f t="shared" si="13"/>
        <v>II</v>
      </c>
      <c r="C92" s="59">
        <f t="shared" si="14"/>
        <v>48840.440999999999</v>
      </c>
      <c r="D92" s="14" t="str">
        <f t="shared" si="15"/>
        <v>vis</v>
      </c>
      <c r="E92" s="67">
        <f>VLOOKUP(C92,Active!C$21:E$970,3,FALSE)</f>
        <v>2507.4984344597028</v>
      </c>
      <c r="F92" s="18" t="s">
        <v>136</v>
      </c>
      <c r="G92" s="14" t="str">
        <f t="shared" si="16"/>
        <v>48840.441</v>
      </c>
      <c r="H92" s="59">
        <f t="shared" si="17"/>
        <v>-543.5</v>
      </c>
      <c r="I92" s="68" t="s">
        <v>566</v>
      </c>
      <c r="J92" s="69" t="s">
        <v>567</v>
      </c>
      <c r="K92" s="68">
        <v>-543.5</v>
      </c>
      <c r="L92" s="68" t="s">
        <v>230</v>
      </c>
      <c r="M92" s="69" t="s">
        <v>168</v>
      </c>
      <c r="N92" s="69"/>
      <c r="O92" s="70" t="s">
        <v>568</v>
      </c>
      <c r="P92" s="71" t="s">
        <v>569</v>
      </c>
    </row>
    <row r="93" spans="1:16" ht="12.75" customHeight="1" thickBot="1" x14ac:dyDescent="0.25">
      <c r="A93" s="59" t="str">
        <f t="shared" si="12"/>
        <v> BBS 102 </v>
      </c>
      <c r="B93" s="18" t="str">
        <f t="shared" si="13"/>
        <v>I</v>
      </c>
      <c r="C93" s="59">
        <f t="shared" si="14"/>
        <v>48872.423000000003</v>
      </c>
      <c r="D93" s="14" t="str">
        <f t="shared" si="15"/>
        <v>vis</v>
      </c>
      <c r="E93" s="67">
        <f>VLOOKUP(C93,Active!C$21:E$970,3,FALSE)</f>
        <v>2516.9957451768864</v>
      </c>
      <c r="F93" s="18" t="s">
        <v>136</v>
      </c>
      <c r="G93" s="14" t="str">
        <f t="shared" si="16"/>
        <v>48872.423</v>
      </c>
      <c r="H93" s="59">
        <f t="shared" si="17"/>
        <v>-534</v>
      </c>
      <c r="I93" s="68" t="s">
        <v>570</v>
      </c>
      <c r="J93" s="69" t="s">
        <v>571</v>
      </c>
      <c r="K93" s="68">
        <v>-534</v>
      </c>
      <c r="L93" s="68" t="s">
        <v>137</v>
      </c>
      <c r="M93" s="69" t="s">
        <v>168</v>
      </c>
      <c r="N93" s="69"/>
      <c r="O93" s="70" t="s">
        <v>383</v>
      </c>
      <c r="P93" s="70" t="s">
        <v>565</v>
      </c>
    </row>
    <row r="94" spans="1:16" ht="12.75" customHeight="1" thickBot="1" x14ac:dyDescent="0.25">
      <c r="A94" s="59" t="str">
        <f t="shared" si="12"/>
        <v> BBS 105 </v>
      </c>
      <c r="B94" s="18" t="str">
        <f t="shared" si="13"/>
        <v>I</v>
      </c>
      <c r="C94" s="59">
        <f t="shared" si="14"/>
        <v>49229.36</v>
      </c>
      <c r="D94" s="14" t="str">
        <f t="shared" si="15"/>
        <v>vis</v>
      </c>
      <c r="E94" s="67">
        <f>VLOOKUP(C94,Active!C$21:E$970,3,FALSE)</f>
        <v>2622.9910423896599</v>
      </c>
      <c r="F94" s="18" t="s">
        <v>136</v>
      </c>
      <c r="G94" s="14" t="str">
        <f t="shared" si="16"/>
        <v>49229.360</v>
      </c>
      <c r="H94" s="59">
        <f t="shared" si="17"/>
        <v>-428</v>
      </c>
      <c r="I94" s="68" t="s">
        <v>572</v>
      </c>
      <c r="J94" s="69" t="s">
        <v>573</v>
      </c>
      <c r="K94" s="68">
        <v>-428</v>
      </c>
      <c r="L94" s="68" t="s">
        <v>574</v>
      </c>
      <c r="M94" s="69" t="s">
        <v>168</v>
      </c>
      <c r="N94" s="69"/>
      <c r="O94" s="70" t="s">
        <v>383</v>
      </c>
      <c r="P94" s="70" t="s">
        <v>575</v>
      </c>
    </row>
    <row r="95" spans="1:16" ht="12.75" customHeight="1" thickBot="1" x14ac:dyDescent="0.25">
      <c r="A95" s="59" t="str">
        <f t="shared" si="12"/>
        <v> BRNO 31 </v>
      </c>
      <c r="B95" s="18" t="str">
        <f t="shared" si="13"/>
        <v>II</v>
      </c>
      <c r="C95" s="59">
        <f t="shared" si="14"/>
        <v>49564.451000000001</v>
      </c>
      <c r="D95" s="14" t="str">
        <f t="shared" si="15"/>
        <v>vis</v>
      </c>
      <c r="E95" s="67">
        <f>VLOOKUP(C95,Active!C$21:E$970,3,FALSE)</f>
        <v>2722.4989951609491</v>
      </c>
      <c r="F95" s="18" t="s">
        <v>136</v>
      </c>
      <c r="G95" s="14" t="str">
        <f t="shared" si="16"/>
        <v>49564.451</v>
      </c>
      <c r="H95" s="59">
        <f t="shared" si="17"/>
        <v>-328.5</v>
      </c>
      <c r="I95" s="68" t="s">
        <v>576</v>
      </c>
      <c r="J95" s="69" t="s">
        <v>577</v>
      </c>
      <c r="K95" s="68">
        <v>-328.5</v>
      </c>
      <c r="L95" s="68" t="s">
        <v>578</v>
      </c>
      <c r="M95" s="69" t="s">
        <v>168</v>
      </c>
      <c r="N95" s="69"/>
      <c r="O95" s="70" t="s">
        <v>495</v>
      </c>
      <c r="P95" s="70" t="s">
        <v>516</v>
      </c>
    </row>
    <row r="96" spans="1:16" ht="12.75" customHeight="1" thickBot="1" x14ac:dyDescent="0.25">
      <c r="A96" s="59" t="str">
        <f t="shared" si="12"/>
        <v> AOEB 6 </v>
      </c>
      <c r="B96" s="18" t="str">
        <f t="shared" si="13"/>
        <v>II</v>
      </c>
      <c r="C96" s="59">
        <f t="shared" si="14"/>
        <v>49914.652000000002</v>
      </c>
      <c r="D96" s="14" t="str">
        <f t="shared" si="15"/>
        <v>vis</v>
      </c>
      <c r="E96" s="67">
        <f>VLOOKUP(C96,Active!C$21:E$970,3,FALSE)</f>
        <v>2826.493983293899</v>
      </c>
      <c r="F96" s="18" t="s">
        <v>136</v>
      </c>
      <c r="G96" s="14" t="str">
        <f t="shared" si="16"/>
        <v>49914.652</v>
      </c>
      <c r="H96" s="59">
        <f t="shared" si="17"/>
        <v>-224.5</v>
      </c>
      <c r="I96" s="68" t="s">
        <v>579</v>
      </c>
      <c r="J96" s="69" t="s">
        <v>580</v>
      </c>
      <c r="K96" s="68">
        <v>-224.5</v>
      </c>
      <c r="L96" s="68" t="s">
        <v>464</v>
      </c>
      <c r="M96" s="69" t="s">
        <v>581</v>
      </c>
      <c r="N96" s="69" t="s">
        <v>582</v>
      </c>
      <c r="O96" s="70" t="s">
        <v>583</v>
      </c>
      <c r="P96" s="70" t="s">
        <v>395</v>
      </c>
    </row>
    <row r="97" spans="1:16" ht="12.75" customHeight="1" thickBot="1" x14ac:dyDescent="0.25">
      <c r="A97" s="59" t="str">
        <f t="shared" si="12"/>
        <v>BAVM 90 </v>
      </c>
      <c r="B97" s="18" t="str">
        <f t="shared" si="13"/>
        <v>II</v>
      </c>
      <c r="C97" s="59">
        <f t="shared" si="14"/>
        <v>49931.495300000002</v>
      </c>
      <c r="D97" s="14" t="str">
        <f t="shared" si="15"/>
        <v>vis</v>
      </c>
      <c r="E97" s="67">
        <f>VLOOKUP(C97,Active!C$21:E$970,3,FALSE)</f>
        <v>2831.4957359548557</v>
      </c>
      <c r="F97" s="18" t="s">
        <v>136</v>
      </c>
      <c r="G97" s="14" t="str">
        <f t="shared" si="16"/>
        <v>49931.4953</v>
      </c>
      <c r="H97" s="59">
        <f t="shared" si="17"/>
        <v>-219.5</v>
      </c>
      <c r="I97" s="68" t="s">
        <v>604</v>
      </c>
      <c r="J97" s="69" t="s">
        <v>605</v>
      </c>
      <c r="K97" s="68">
        <v>-219.5</v>
      </c>
      <c r="L97" s="68" t="s">
        <v>606</v>
      </c>
      <c r="M97" s="69" t="s">
        <v>311</v>
      </c>
      <c r="N97" s="69" t="s">
        <v>607</v>
      </c>
      <c r="O97" s="70" t="s">
        <v>608</v>
      </c>
      <c r="P97" s="71" t="s">
        <v>609</v>
      </c>
    </row>
    <row r="98" spans="1:16" ht="12.75" customHeight="1" thickBot="1" x14ac:dyDescent="0.25">
      <c r="A98" s="59" t="str">
        <f t="shared" si="12"/>
        <v>IBVS 4597 </v>
      </c>
      <c r="B98" s="18" t="str">
        <f t="shared" si="13"/>
        <v>I</v>
      </c>
      <c r="C98" s="59">
        <f t="shared" si="14"/>
        <v>50670.658600000002</v>
      </c>
      <c r="D98" s="14" t="str">
        <f t="shared" si="15"/>
        <v>vis</v>
      </c>
      <c r="E98" s="67">
        <f>VLOOKUP(C98,Active!C$21:E$970,3,FALSE)</f>
        <v>3050.996190299109</v>
      </c>
      <c r="F98" s="18" t="s">
        <v>136</v>
      </c>
      <c r="G98" s="14" t="str">
        <f t="shared" si="16"/>
        <v>50670.6586</v>
      </c>
      <c r="H98" s="59">
        <f t="shared" si="17"/>
        <v>0</v>
      </c>
      <c r="I98" s="68" t="s">
        <v>613</v>
      </c>
      <c r="J98" s="69" t="s">
        <v>614</v>
      </c>
      <c r="K98" s="68">
        <v>0</v>
      </c>
      <c r="L98" s="68" t="s">
        <v>615</v>
      </c>
      <c r="M98" s="69" t="s">
        <v>311</v>
      </c>
      <c r="N98" s="69" t="s">
        <v>312</v>
      </c>
      <c r="O98" s="70" t="s">
        <v>616</v>
      </c>
      <c r="P98" s="71" t="s">
        <v>617</v>
      </c>
    </row>
    <row r="99" spans="1:16" ht="12.75" customHeight="1" thickBot="1" x14ac:dyDescent="0.25">
      <c r="A99" s="59" t="str">
        <f t="shared" si="12"/>
        <v> AOEB 6 </v>
      </c>
      <c r="B99" s="18" t="str">
        <f t="shared" si="13"/>
        <v>I</v>
      </c>
      <c r="C99" s="59">
        <f t="shared" si="14"/>
        <v>51394.654999999999</v>
      </c>
      <c r="D99" s="14" t="str">
        <f t="shared" si="15"/>
        <v>vis</v>
      </c>
      <c r="E99" s="67">
        <f>VLOOKUP(C99,Active!C$21:E$970,3,FALSE)</f>
        <v>3265.9927123715702</v>
      </c>
      <c r="F99" s="18" t="s">
        <v>136</v>
      </c>
      <c r="G99" s="14" t="str">
        <f t="shared" si="16"/>
        <v>51394.655</v>
      </c>
      <c r="H99" s="59">
        <f t="shared" si="17"/>
        <v>215</v>
      </c>
      <c r="I99" s="68" t="s">
        <v>618</v>
      </c>
      <c r="J99" s="69" t="s">
        <v>619</v>
      </c>
      <c r="K99" s="68">
        <v>215</v>
      </c>
      <c r="L99" s="68" t="s">
        <v>194</v>
      </c>
      <c r="M99" s="69" t="s">
        <v>168</v>
      </c>
      <c r="N99" s="69"/>
      <c r="O99" s="70" t="s">
        <v>620</v>
      </c>
      <c r="P99" s="70" t="s">
        <v>395</v>
      </c>
    </row>
    <row r="100" spans="1:16" ht="12.75" customHeight="1" thickBot="1" x14ac:dyDescent="0.25">
      <c r="A100" s="59" t="str">
        <f t="shared" si="12"/>
        <v> AOEB 6 </v>
      </c>
      <c r="B100" s="18" t="str">
        <f t="shared" si="13"/>
        <v>I</v>
      </c>
      <c r="C100" s="59">
        <f t="shared" si="14"/>
        <v>51421.605000000003</v>
      </c>
      <c r="D100" s="14" t="str">
        <f t="shared" si="15"/>
        <v>vis</v>
      </c>
      <c r="E100" s="67">
        <f>VLOOKUP(C100,Active!C$21:E$970,3,FALSE)</f>
        <v>3273.9957304388613</v>
      </c>
      <c r="F100" s="18" t="s">
        <v>136</v>
      </c>
      <c r="G100" s="14" t="str">
        <f t="shared" si="16"/>
        <v>51421.605</v>
      </c>
      <c r="H100" s="59">
        <f t="shared" si="17"/>
        <v>223</v>
      </c>
      <c r="I100" s="68" t="s">
        <v>621</v>
      </c>
      <c r="J100" s="69" t="s">
        <v>622</v>
      </c>
      <c r="K100" s="68">
        <v>223</v>
      </c>
      <c r="L100" s="68" t="s">
        <v>183</v>
      </c>
      <c r="M100" s="69" t="s">
        <v>168</v>
      </c>
      <c r="N100" s="69"/>
      <c r="O100" s="70" t="s">
        <v>620</v>
      </c>
      <c r="P100" s="70" t="s">
        <v>395</v>
      </c>
    </row>
    <row r="101" spans="1:16" ht="12.75" customHeight="1" thickBot="1" x14ac:dyDescent="0.25">
      <c r="A101" s="59" t="str">
        <f t="shared" si="12"/>
        <v> AOEB 6 </v>
      </c>
      <c r="B101" s="18" t="str">
        <f t="shared" si="13"/>
        <v>II</v>
      </c>
      <c r="C101" s="59">
        <f t="shared" si="14"/>
        <v>51426.669000000002</v>
      </c>
      <c r="D101" s="14" t="str">
        <f t="shared" si="15"/>
        <v>vis</v>
      </c>
      <c r="E101" s="67">
        <f>VLOOKUP(C101,Active!C$21:E$970,3,FALSE)</f>
        <v>3275.4995257447144</v>
      </c>
      <c r="F101" s="18" t="s">
        <v>136</v>
      </c>
      <c r="G101" s="14" t="str">
        <f t="shared" si="16"/>
        <v>51426.669</v>
      </c>
      <c r="H101" s="59">
        <f t="shared" si="17"/>
        <v>224.5</v>
      </c>
      <c r="I101" s="68" t="s">
        <v>623</v>
      </c>
      <c r="J101" s="69" t="s">
        <v>624</v>
      </c>
      <c r="K101" s="68">
        <v>224.5</v>
      </c>
      <c r="L101" s="68" t="s">
        <v>432</v>
      </c>
      <c r="M101" s="69" t="s">
        <v>168</v>
      </c>
      <c r="N101" s="69"/>
      <c r="O101" s="70" t="s">
        <v>436</v>
      </c>
      <c r="P101" s="70" t="s">
        <v>395</v>
      </c>
    </row>
    <row r="102" spans="1:16" ht="12.75" customHeight="1" thickBot="1" x14ac:dyDescent="0.25">
      <c r="A102" s="59" t="str">
        <f t="shared" si="12"/>
        <v> AOEB 6 </v>
      </c>
      <c r="B102" s="18" t="str">
        <f t="shared" si="13"/>
        <v>I</v>
      </c>
      <c r="C102" s="59">
        <f t="shared" si="14"/>
        <v>51431.709000000003</v>
      </c>
      <c r="D102" s="14" t="str">
        <f t="shared" si="15"/>
        <v>vis</v>
      </c>
      <c r="E102" s="67">
        <f>VLOOKUP(C102,Active!C$21:E$970,3,FALSE)</f>
        <v>3276.9961940585977</v>
      </c>
      <c r="F102" s="18" t="s">
        <v>136</v>
      </c>
      <c r="G102" s="14" t="str">
        <f t="shared" si="16"/>
        <v>51431.709</v>
      </c>
      <c r="H102" s="59">
        <f t="shared" si="17"/>
        <v>226</v>
      </c>
      <c r="I102" s="68" t="s">
        <v>625</v>
      </c>
      <c r="J102" s="69" t="s">
        <v>626</v>
      </c>
      <c r="K102" s="68">
        <v>226</v>
      </c>
      <c r="L102" s="68" t="s">
        <v>627</v>
      </c>
      <c r="M102" s="69" t="s">
        <v>168</v>
      </c>
      <c r="N102" s="69"/>
      <c r="O102" s="70" t="s">
        <v>620</v>
      </c>
      <c r="P102" s="70" t="s">
        <v>395</v>
      </c>
    </row>
    <row r="103" spans="1:16" ht="12.75" customHeight="1" thickBot="1" x14ac:dyDescent="0.25">
      <c r="A103" s="59" t="str">
        <f t="shared" si="12"/>
        <v> AOEB 6 </v>
      </c>
      <c r="B103" s="18" t="str">
        <f t="shared" si="13"/>
        <v>I</v>
      </c>
      <c r="C103" s="59">
        <f t="shared" si="14"/>
        <v>51724.688999999998</v>
      </c>
      <c r="D103" s="14" t="str">
        <f t="shared" si="15"/>
        <v>vis</v>
      </c>
      <c r="E103" s="67">
        <f>VLOOKUP(C103,Active!C$21:E$970,3,FALSE)</f>
        <v>3363.9989485429969</v>
      </c>
      <c r="F103" s="18" t="s">
        <v>136</v>
      </c>
      <c r="G103" s="14" t="str">
        <f t="shared" si="16"/>
        <v>51724.689</v>
      </c>
      <c r="H103" s="59">
        <f t="shared" si="17"/>
        <v>313</v>
      </c>
      <c r="I103" s="68" t="s">
        <v>632</v>
      </c>
      <c r="J103" s="69" t="s">
        <v>633</v>
      </c>
      <c r="K103" s="68">
        <v>313</v>
      </c>
      <c r="L103" s="68" t="s">
        <v>482</v>
      </c>
      <c r="M103" s="69" t="s">
        <v>168</v>
      </c>
      <c r="N103" s="69"/>
      <c r="O103" s="70" t="s">
        <v>620</v>
      </c>
      <c r="P103" s="70" t="s">
        <v>395</v>
      </c>
    </row>
    <row r="104" spans="1:16" ht="12.75" customHeight="1" thickBot="1" x14ac:dyDescent="0.25">
      <c r="A104" s="59" t="str">
        <f t="shared" si="12"/>
        <v>IBVS 5067 </v>
      </c>
      <c r="B104" s="18" t="str">
        <f t="shared" si="13"/>
        <v>I</v>
      </c>
      <c r="C104" s="59">
        <f t="shared" si="14"/>
        <v>51751.626400000001</v>
      </c>
      <c r="D104" s="14" t="str">
        <f t="shared" si="15"/>
        <v>vis</v>
      </c>
      <c r="E104" s="67">
        <f>VLOOKUP(C104,Active!C$21:E$970,3,FALSE)</f>
        <v>3371.998224939503</v>
      </c>
      <c r="F104" s="18" t="s">
        <v>136</v>
      </c>
      <c r="G104" s="14" t="str">
        <f t="shared" si="16"/>
        <v>51751.6264</v>
      </c>
      <c r="H104" s="59">
        <f t="shared" si="17"/>
        <v>321</v>
      </c>
      <c r="I104" s="68" t="s">
        <v>634</v>
      </c>
      <c r="J104" s="69" t="s">
        <v>635</v>
      </c>
      <c r="K104" s="68">
        <v>321</v>
      </c>
      <c r="L104" s="68" t="s">
        <v>636</v>
      </c>
      <c r="M104" s="69" t="s">
        <v>311</v>
      </c>
      <c r="N104" s="69" t="s">
        <v>312</v>
      </c>
      <c r="O104" s="70" t="s">
        <v>616</v>
      </c>
      <c r="P104" s="71" t="s">
        <v>637</v>
      </c>
    </row>
    <row r="105" spans="1:16" ht="12.75" customHeight="1" thickBot="1" x14ac:dyDescent="0.25">
      <c r="A105" s="59" t="str">
        <f t="shared" si="12"/>
        <v>BAVM 158 </v>
      </c>
      <c r="B105" s="18" t="str">
        <f t="shared" si="13"/>
        <v>II</v>
      </c>
      <c r="C105" s="59">
        <f t="shared" si="14"/>
        <v>52093.419199999997</v>
      </c>
      <c r="D105" s="14" t="str">
        <f t="shared" si="15"/>
        <v>vis</v>
      </c>
      <c r="E105" s="67">
        <f>VLOOKUP(C105,Active!C$21:E$970,3,FALSE)</f>
        <v>3473.4963308270562</v>
      </c>
      <c r="F105" s="18" t="s">
        <v>136</v>
      </c>
      <c r="G105" s="14" t="str">
        <f t="shared" si="16"/>
        <v>52093.4192</v>
      </c>
      <c r="H105" s="59">
        <f t="shared" si="17"/>
        <v>422.5</v>
      </c>
      <c r="I105" s="68" t="s">
        <v>659</v>
      </c>
      <c r="J105" s="69" t="s">
        <v>660</v>
      </c>
      <c r="K105" s="68">
        <v>422.5</v>
      </c>
      <c r="L105" s="68" t="s">
        <v>661</v>
      </c>
      <c r="M105" s="69" t="s">
        <v>311</v>
      </c>
      <c r="N105" s="69" t="s">
        <v>136</v>
      </c>
      <c r="O105" s="70" t="s">
        <v>662</v>
      </c>
      <c r="P105" s="71" t="s">
        <v>663</v>
      </c>
    </row>
    <row r="106" spans="1:16" ht="12.75" customHeight="1" thickBot="1" x14ac:dyDescent="0.25">
      <c r="A106" s="59" t="str">
        <f t="shared" si="12"/>
        <v>OEJV 0074 </v>
      </c>
      <c r="B106" s="18" t="str">
        <f t="shared" si="13"/>
        <v>II</v>
      </c>
      <c r="C106" s="59">
        <f t="shared" si="14"/>
        <v>52908.343789999999</v>
      </c>
      <c r="D106" s="14" t="str">
        <f t="shared" si="15"/>
        <v>vis</v>
      </c>
      <c r="E106" s="67">
        <f>VLOOKUP(C106,Active!C$21:E$970,3,FALSE)</f>
        <v>3715.4947062351766</v>
      </c>
      <c r="F106" s="18" t="s">
        <v>136</v>
      </c>
      <c r="G106" s="14" t="str">
        <f t="shared" si="16"/>
        <v>52908.34379</v>
      </c>
      <c r="H106" s="59">
        <f t="shared" si="17"/>
        <v>664.5</v>
      </c>
      <c r="I106" s="68" t="s">
        <v>683</v>
      </c>
      <c r="J106" s="69" t="s">
        <v>684</v>
      </c>
      <c r="K106" s="68">
        <v>664.5</v>
      </c>
      <c r="L106" s="68" t="s">
        <v>685</v>
      </c>
      <c r="M106" s="69" t="s">
        <v>581</v>
      </c>
      <c r="N106" s="69" t="s">
        <v>129</v>
      </c>
      <c r="O106" s="70" t="s">
        <v>686</v>
      </c>
      <c r="P106" s="71" t="s">
        <v>641</v>
      </c>
    </row>
    <row r="107" spans="1:16" ht="12.75" customHeight="1" thickBot="1" x14ac:dyDescent="0.25">
      <c r="A107" s="59" t="str">
        <f t="shared" ref="A107:A138" si="18">P107</f>
        <v>BAVM 173 </v>
      </c>
      <c r="B107" s="18" t="str">
        <f t="shared" ref="B107:B138" si="19">IF(H107=INT(H107),"I","II")</f>
        <v>I</v>
      </c>
      <c r="C107" s="59">
        <f t="shared" ref="C107:C138" si="20">1*G107</f>
        <v>53216.467100000002</v>
      </c>
      <c r="D107" s="14" t="str">
        <f t="shared" ref="D107:D138" si="21">VLOOKUP(F107,I$1:J$5,2,FALSE)</f>
        <v>vis</v>
      </c>
      <c r="E107" s="67">
        <f>VLOOKUP(C107,Active!C$21:E$970,3,FALSE)</f>
        <v>3806.9943877521782</v>
      </c>
      <c r="F107" s="18" t="s">
        <v>136</v>
      </c>
      <c r="G107" s="14" t="str">
        <f t="shared" ref="G107:G138" si="22">MID(I107,3,LEN(I107)-3)</f>
        <v>53216.4671</v>
      </c>
      <c r="H107" s="59">
        <f t="shared" ref="H107:H138" si="23">1*K107</f>
        <v>756</v>
      </c>
      <c r="I107" s="68" t="s">
        <v>687</v>
      </c>
      <c r="J107" s="69" t="s">
        <v>688</v>
      </c>
      <c r="K107" s="68">
        <v>756</v>
      </c>
      <c r="L107" s="68" t="s">
        <v>689</v>
      </c>
      <c r="M107" s="69" t="s">
        <v>311</v>
      </c>
      <c r="N107" s="69" t="s">
        <v>607</v>
      </c>
      <c r="O107" s="70" t="s">
        <v>690</v>
      </c>
      <c r="P107" s="71" t="s">
        <v>691</v>
      </c>
    </row>
    <row r="108" spans="1:16" ht="12.75" customHeight="1" thickBot="1" x14ac:dyDescent="0.25">
      <c r="A108" s="59" t="str">
        <f t="shared" si="18"/>
        <v>BAVM 173 </v>
      </c>
      <c r="B108" s="18" t="str">
        <f t="shared" si="19"/>
        <v>I</v>
      </c>
      <c r="C108" s="59">
        <f t="shared" si="20"/>
        <v>53216.467799999999</v>
      </c>
      <c r="D108" s="14" t="str">
        <f t="shared" si="21"/>
        <v>vis</v>
      </c>
      <c r="E108" s="67">
        <f>VLOOKUP(C108,Active!C$21:E$970,3,FALSE)</f>
        <v>3806.9945956227762</v>
      </c>
      <c r="F108" s="18" t="s">
        <v>136</v>
      </c>
      <c r="G108" s="14" t="str">
        <f t="shared" si="22"/>
        <v>53216.4678</v>
      </c>
      <c r="H108" s="59">
        <f t="shared" si="23"/>
        <v>756</v>
      </c>
      <c r="I108" s="68" t="s">
        <v>692</v>
      </c>
      <c r="J108" s="69" t="s">
        <v>693</v>
      </c>
      <c r="K108" s="68">
        <v>756</v>
      </c>
      <c r="L108" s="68" t="s">
        <v>694</v>
      </c>
      <c r="M108" s="69" t="s">
        <v>311</v>
      </c>
      <c r="N108" s="69" t="s">
        <v>607</v>
      </c>
      <c r="O108" s="70" t="s">
        <v>695</v>
      </c>
      <c r="P108" s="71" t="s">
        <v>691</v>
      </c>
    </row>
    <row r="109" spans="1:16" ht="12.75" customHeight="1" thickBot="1" x14ac:dyDescent="0.25">
      <c r="A109" s="59" t="str">
        <f t="shared" si="18"/>
        <v>BAVM 174 </v>
      </c>
      <c r="B109" s="18" t="str">
        <f t="shared" si="19"/>
        <v>I</v>
      </c>
      <c r="C109" s="59">
        <f t="shared" si="20"/>
        <v>53216.474999999999</v>
      </c>
      <c r="D109" s="14" t="str">
        <f t="shared" si="21"/>
        <v>vis</v>
      </c>
      <c r="E109" s="67">
        <f>VLOOKUP(C109,Active!C$21:E$970,3,FALSE)</f>
        <v>3806.9967337203675</v>
      </c>
      <c r="F109" s="18" t="s">
        <v>136</v>
      </c>
      <c r="G109" s="14" t="str">
        <f t="shared" si="22"/>
        <v>53216.475</v>
      </c>
      <c r="H109" s="59">
        <f t="shared" si="23"/>
        <v>756</v>
      </c>
      <c r="I109" s="68" t="s">
        <v>696</v>
      </c>
      <c r="J109" s="69" t="s">
        <v>697</v>
      </c>
      <c r="K109" s="68">
        <v>756</v>
      </c>
      <c r="L109" s="68" t="s">
        <v>234</v>
      </c>
      <c r="M109" s="69" t="s">
        <v>168</v>
      </c>
      <c r="N109" s="69"/>
      <c r="O109" s="70" t="s">
        <v>630</v>
      </c>
      <c r="P109" s="71" t="s">
        <v>698</v>
      </c>
    </row>
    <row r="110" spans="1:16" ht="12.75" customHeight="1" thickBot="1" x14ac:dyDescent="0.25">
      <c r="A110" s="59" t="str">
        <f t="shared" si="18"/>
        <v>BAVM 173 </v>
      </c>
      <c r="B110" s="18" t="str">
        <f t="shared" si="19"/>
        <v>I</v>
      </c>
      <c r="C110" s="59">
        <f t="shared" si="20"/>
        <v>53297.287400000001</v>
      </c>
      <c r="D110" s="14" t="str">
        <f t="shared" si="21"/>
        <v>vis</v>
      </c>
      <c r="E110" s="67">
        <f>VLOOKUP(C110,Active!C$21:E$970,3,FALSE)</f>
        <v>3830.9946223014836</v>
      </c>
      <c r="F110" s="18" t="s">
        <v>136</v>
      </c>
      <c r="G110" s="14" t="str">
        <f t="shared" si="22"/>
        <v>53297.2874</v>
      </c>
      <c r="H110" s="59">
        <f t="shared" si="23"/>
        <v>780</v>
      </c>
      <c r="I110" s="68" t="s">
        <v>699</v>
      </c>
      <c r="J110" s="69" t="s">
        <v>700</v>
      </c>
      <c r="K110" s="68">
        <v>780</v>
      </c>
      <c r="L110" s="68" t="s">
        <v>701</v>
      </c>
      <c r="M110" s="69" t="s">
        <v>311</v>
      </c>
      <c r="N110" s="69" t="s">
        <v>607</v>
      </c>
      <c r="O110" s="70" t="s">
        <v>695</v>
      </c>
      <c r="P110" s="71" t="s">
        <v>691</v>
      </c>
    </row>
    <row r="111" spans="1:16" ht="12.75" customHeight="1" thickBot="1" x14ac:dyDescent="0.25">
      <c r="A111" s="59" t="str">
        <f t="shared" si="18"/>
        <v>JAAVSO 36(2);186 </v>
      </c>
      <c r="B111" s="18" t="str">
        <f t="shared" si="19"/>
        <v>I</v>
      </c>
      <c r="C111" s="59">
        <f t="shared" si="20"/>
        <v>54630.816099999996</v>
      </c>
      <c r="D111" s="14" t="str">
        <f t="shared" si="21"/>
        <v>vis</v>
      </c>
      <c r="E111" s="67">
        <f>VLOOKUP(C111,Active!C$21:E$970,3,FALSE)</f>
        <v>4226.9966363775347</v>
      </c>
      <c r="F111" s="18" t="s">
        <v>136</v>
      </c>
      <c r="G111" s="14" t="str">
        <f t="shared" si="22"/>
        <v>54630.8161</v>
      </c>
      <c r="H111" s="59">
        <f t="shared" si="23"/>
        <v>1176</v>
      </c>
      <c r="I111" s="68" t="s">
        <v>713</v>
      </c>
      <c r="J111" s="69" t="s">
        <v>714</v>
      </c>
      <c r="K111" s="68">
        <v>1176</v>
      </c>
      <c r="L111" s="68" t="s">
        <v>715</v>
      </c>
      <c r="M111" s="69" t="s">
        <v>581</v>
      </c>
      <c r="N111" s="69" t="s">
        <v>607</v>
      </c>
      <c r="O111" s="70" t="s">
        <v>710</v>
      </c>
      <c r="P111" s="71" t="s">
        <v>716</v>
      </c>
    </row>
    <row r="112" spans="1:16" ht="12.75" customHeight="1" thickBot="1" x14ac:dyDescent="0.25">
      <c r="A112" s="59" t="str">
        <f t="shared" si="18"/>
        <v> JAAVSO 38;120 </v>
      </c>
      <c r="B112" s="18" t="str">
        <f t="shared" si="19"/>
        <v>I</v>
      </c>
      <c r="C112" s="59">
        <f t="shared" si="20"/>
        <v>55078.6872</v>
      </c>
      <c r="D112" s="14" t="str">
        <f t="shared" si="21"/>
        <v>vis</v>
      </c>
      <c r="E112" s="67">
        <f>VLOOKUP(C112,Active!C$21:E$970,3,FALSE)</f>
        <v>4359.9955419477401</v>
      </c>
      <c r="F112" s="18" t="s">
        <v>136</v>
      </c>
      <c r="G112" s="14" t="str">
        <f t="shared" si="22"/>
        <v>55078.6872</v>
      </c>
      <c r="H112" s="59">
        <f t="shared" si="23"/>
        <v>1309</v>
      </c>
      <c r="I112" s="68" t="s">
        <v>717</v>
      </c>
      <c r="J112" s="69" t="s">
        <v>718</v>
      </c>
      <c r="K112" s="68">
        <v>1309</v>
      </c>
      <c r="L112" s="68" t="s">
        <v>719</v>
      </c>
      <c r="M112" s="69" t="s">
        <v>581</v>
      </c>
      <c r="N112" s="69" t="s">
        <v>582</v>
      </c>
      <c r="O112" s="70" t="s">
        <v>398</v>
      </c>
      <c r="P112" s="70" t="s">
        <v>720</v>
      </c>
    </row>
    <row r="113" spans="1:16" ht="12.75" customHeight="1" thickBot="1" x14ac:dyDescent="0.25">
      <c r="A113" s="59" t="str">
        <f t="shared" si="18"/>
        <v>BAVM 214 </v>
      </c>
      <c r="B113" s="18" t="str">
        <f t="shared" si="19"/>
        <v>II</v>
      </c>
      <c r="C113" s="59">
        <f t="shared" si="20"/>
        <v>55410.3796</v>
      </c>
      <c r="D113" s="14" t="str">
        <f t="shared" si="21"/>
        <v>vis</v>
      </c>
      <c r="E113" s="67">
        <f>VLOOKUP(C113,Active!C$21:E$970,3,FALSE)</f>
        <v>4458.4942532643545</v>
      </c>
      <c r="F113" s="18" t="s">
        <v>136</v>
      </c>
      <c r="G113" s="14" t="str">
        <f t="shared" si="22"/>
        <v>55410.3796</v>
      </c>
      <c r="H113" s="59">
        <f t="shared" si="23"/>
        <v>1407.5</v>
      </c>
      <c r="I113" s="68" t="s">
        <v>721</v>
      </c>
      <c r="J113" s="69" t="s">
        <v>722</v>
      </c>
      <c r="K113" s="68">
        <v>1407.5</v>
      </c>
      <c r="L113" s="68" t="s">
        <v>723</v>
      </c>
      <c r="M113" s="69" t="s">
        <v>581</v>
      </c>
      <c r="N113" s="69" t="s">
        <v>724</v>
      </c>
      <c r="O113" s="70" t="s">
        <v>725</v>
      </c>
      <c r="P113" s="71" t="s">
        <v>726</v>
      </c>
    </row>
    <row r="114" spans="1:16" ht="12.75" customHeight="1" thickBot="1" x14ac:dyDescent="0.25">
      <c r="A114" s="59" t="str">
        <f t="shared" si="18"/>
        <v>IBVS 5992 </v>
      </c>
      <c r="B114" s="18" t="str">
        <f t="shared" si="19"/>
        <v>I</v>
      </c>
      <c r="C114" s="59">
        <f t="shared" si="20"/>
        <v>55711.765899999999</v>
      </c>
      <c r="D114" s="14" t="str">
        <f t="shared" si="21"/>
        <v>vis</v>
      </c>
      <c r="E114" s="67">
        <f>VLOOKUP(C114,Active!C$21:E$970,3,FALSE)</f>
        <v>4547.9933257739513</v>
      </c>
      <c r="F114" s="18" t="s">
        <v>136</v>
      </c>
      <c r="G114" s="14" t="str">
        <f t="shared" si="22"/>
        <v>55711.7659</v>
      </c>
      <c r="H114" s="59">
        <f t="shared" si="23"/>
        <v>1497</v>
      </c>
      <c r="I114" s="68" t="s">
        <v>727</v>
      </c>
      <c r="J114" s="69" t="s">
        <v>728</v>
      </c>
      <c r="K114" s="68" t="s">
        <v>729</v>
      </c>
      <c r="L114" s="68" t="s">
        <v>730</v>
      </c>
      <c r="M114" s="69" t="s">
        <v>581</v>
      </c>
      <c r="N114" s="69" t="s">
        <v>136</v>
      </c>
      <c r="O114" s="70" t="s">
        <v>337</v>
      </c>
      <c r="P114" s="71" t="s">
        <v>731</v>
      </c>
    </row>
    <row r="115" spans="1:16" ht="12.75" customHeight="1" thickBot="1" x14ac:dyDescent="0.25">
      <c r="A115" s="59" t="str">
        <f t="shared" si="18"/>
        <v>IBVS 6029 </v>
      </c>
      <c r="B115" s="18" t="str">
        <f t="shared" si="19"/>
        <v>II</v>
      </c>
      <c r="C115" s="59">
        <f t="shared" si="20"/>
        <v>56046.8321</v>
      </c>
      <c r="D115" s="14" t="str">
        <f t="shared" si="21"/>
        <v>vis</v>
      </c>
      <c r="E115" s="67">
        <f>VLOOKUP(C115,Active!C$21:E$970,3,FALSE)</f>
        <v>4647.4939139868711</v>
      </c>
      <c r="F115" s="18" t="s">
        <v>136</v>
      </c>
      <c r="G115" s="14" t="str">
        <f t="shared" si="22"/>
        <v>56046.8321</v>
      </c>
      <c r="H115" s="59">
        <f t="shared" si="23"/>
        <v>1596.5</v>
      </c>
      <c r="I115" s="68" t="s">
        <v>732</v>
      </c>
      <c r="J115" s="69" t="s">
        <v>733</v>
      </c>
      <c r="K115" s="68" t="s">
        <v>734</v>
      </c>
      <c r="L115" s="68" t="s">
        <v>709</v>
      </c>
      <c r="M115" s="69" t="s">
        <v>581</v>
      </c>
      <c r="N115" s="69" t="s">
        <v>136</v>
      </c>
      <c r="O115" s="70" t="s">
        <v>337</v>
      </c>
      <c r="P115" s="71" t="s">
        <v>735</v>
      </c>
    </row>
    <row r="116" spans="1:16" ht="12.75" customHeight="1" thickBot="1" x14ac:dyDescent="0.25">
      <c r="A116" s="59" t="str">
        <f t="shared" si="18"/>
        <v>BAVM 234 </v>
      </c>
      <c r="B116" s="18" t="str">
        <f t="shared" si="19"/>
        <v>I</v>
      </c>
      <c r="C116" s="59">
        <f t="shared" si="20"/>
        <v>56496.388400000003</v>
      </c>
      <c r="D116" s="14" t="str">
        <f t="shared" si="21"/>
        <v>vis</v>
      </c>
      <c r="E116" s="67">
        <f>VLOOKUP(C116,Active!C$21:E$970,3,FALSE)</f>
        <v>4780.9932531766308</v>
      </c>
      <c r="F116" s="18" t="s">
        <v>136</v>
      </c>
      <c r="G116" s="14" t="str">
        <f t="shared" si="22"/>
        <v>56496.3884</v>
      </c>
      <c r="H116" s="59">
        <f t="shared" si="23"/>
        <v>1730</v>
      </c>
      <c r="I116" s="68" t="s">
        <v>736</v>
      </c>
      <c r="J116" s="69" t="s">
        <v>737</v>
      </c>
      <c r="K116" s="68" t="s">
        <v>738</v>
      </c>
      <c r="L116" s="68" t="s">
        <v>739</v>
      </c>
      <c r="M116" s="69" t="s">
        <v>581</v>
      </c>
      <c r="N116" s="69" t="s">
        <v>724</v>
      </c>
      <c r="O116" s="70" t="s">
        <v>740</v>
      </c>
      <c r="P116" s="71" t="s">
        <v>741</v>
      </c>
    </row>
    <row r="117" spans="1:16" ht="12.75" customHeight="1" thickBot="1" x14ac:dyDescent="0.25">
      <c r="A117" s="59" t="str">
        <f t="shared" si="18"/>
        <v>BAVM 234 </v>
      </c>
      <c r="B117" s="18" t="str">
        <f t="shared" si="19"/>
        <v>I</v>
      </c>
      <c r="C117" s="59">
        <f t="shared" si="20"/>
        <v>56506.4908</v>
      </c>
      <c r="D117" s="14" t="str">
        <f t="shared" si="21"/>
        <v>vis</v>
      </c>
      <c r="E117" s="67">
        <f>VLOOKUP(C117,Active!C$21:E$970,3,FALSE)</f>
        <v>4783.9932416635684</v>
      </c>
      <c r="F117" s="18" t="s">
        <v>136</v>
      </c>
      <c r="G117" s="14" t="str">
        <f t="shared" si="22"/>
        <v>56506.4908</v>
      </c>
      <c r="H117" s="59">
        <f t="shared" si="23"/>
        <v>1733</v>
      </c>
      <c r="I117" s="68" t="s">
        <v>742</v>
      </c>
      <c r="J117" s="69" t="s">
        <v>743</v>
      </c>
      <c r="K117" s="68" t="s">
        <v>744</v>
      </c>
      <c r="L117" s="68" t="s">
        <v>745</v>
      </c>
      <c r="M117" s="69" t="s">
        <v>581</v>
      </c>
      <c r="N117" s="69" t="s">
        <v>724</v>
      </c>
      <c r="O117" s="70" t="s">
        <v>740</v>
      </c>
      <c r="P117" s="71" t="s">
        <v>741</v>
      </c>
    </row>
    <row r="118" spans="1:16" ht="12.75" customHeight="1" thickBot="1" x14ac:dyDescent="0.25">
      <c r="A118" s="59" t="str">
        <f t="shared" si="18"/>
        <v> JAAVSO 41;328 </v>
      </c>
      <c r="B118" s="18" t="str">
        <f t="shared" si="19"/>
        <v>II</v>
      </c>
      <c r="C118" s="59">
        <f t="shared" si="20"/>
        <v>56521.644899999999</v>
      </c>
      <c r="D118" s="14" t="str">
        <f t="shared" si="21"/>
        <v>vis</v>
      </c>
      <c r="E118" s="67">
        <f>VLOOKUP(C118,Active!C$21:E$970,3,FALSE)</f>
        <v>4788.4933728729748</v>
      </c>
      <c r="F118" s="18" t="s">
        <v>136</v>
      </c>
      <c r="G118" s="14" t="str">
        <f t="shared" si="22"/>
        <v>56521.6449</v>
      </c>
      <c r="H118" s="59">
        <f t="shared" si="23"/>
        <v>1737.5</v>
      </c>
      <c r="I118" s="68" t="s">
        <v>746</v>
      </c>
      <c r="J118" s="69" t="s">
        <v>747</v>
      </c>
      <c r="K118" s="68" t="s">
        <v>748</v>
      </c>
      <c r="L118" s="68" t="s">
        <v>749</v>
      </c>
      <c r="M118" s="69" t="s">
        <v>581</v>
      </c>
      <c r="N118" s="69" t="s">
        <v>136</v>
      </c>
      <c r="O118" s="70" t="s">
        <v>398</v>
      </c>
      <c r="P118" s="70" t="s">
        <v>750</v>
      </c>
    </row>
    <row r="119" spans="1:16" ht="12.75" customHeight="1" thickBot="1" x14ac:dyDescent="0.25">
      <c r="A119" s="59" t="str">
        <f t="shared" si="18"/>
        <v>BAVM 238 </v>
      </c>
      <c r="B119" s="18" t="str">
        <f t="shared" si="19"/>
        <v>II</v>
      </c>
      <c r="C119" s="59">
        <f t="shared" si="20"/>
        <v>56831.452299999997</v>
      </c>
      <c r="D119" s="14" t="str">
        <f t="shared" si="21"/>
        <v>vis</v>
      </c>
      <c r="E119" s="67">
        <f>VLOOKUP(C119,Active!C$21:E$970,3,FALSE)</f>
        <v>4880.4931583861508</v>
      </c>
      <c r="F119" s="18" t="s">
        <v>136</v>
      </c>
      <c r="G119" s="14" t="str">
        <f t="shared" si="22"/>
        <v>56831.4523</v>
      </c>
      <c r="H119" s="59">
        <f t="shared" si="23"/>
        <v>1829.5</v>
      </c>
      <c r="I119" s="68" t="s">
        <v>751</v>
      </c>
      <c r="J119" s="69" t="s">
        <v>752</v>
      </c>
      <c r="K119" s="68" t="s">
        <v>753</v>
      </c>
      <c r="L119" s="68" t="s">
        <v>745</v>
      </c>
      <c r="M119" s="69" t="s">
        <v>581</v>
      </c>
      <c r="N119" s="69" t="s">
        <v>724</v>
      </c>
      <c r="O119" s="70" t="s">
        <v>740</v>
      </c>
      <c r="P119" s="71" t="s">
        <v>754</v>
      </c>
    </row>
    <row r="120" spans="1:16" ht="12.75" customHeight="1" thickBot="1" x14ac:dyDescent="0.25">
      <c r="A120" s="59" t="str">
        <f t="shared" si="18"/>
        <v> PZ 3.135 </v>
      </c>
      <c r="B120" s="18" t="str">
        <f t="shared" si="19"/>
        <v>I</v>
      </c>
      <c r="C120" s="59">
        <f t="shared" si="20"/>
        <v>15227.42</v>
      </c>
      <c r="D120" s="14" t="str">
        <f t="shared" si="21"/>
        <v>vis</v>
      </c>
      <c r="E120" s="67">
        <f>VLOOKUP(C120,Active!C$21:E$970,3,FALSE)</f>
        <v>-7474.1570148610763</v>
      </c>
      <c r="F120" s="18" t="s">
        <v>136</v>
      </c>
      <c r="G120" s="14" t="str">
        <f t="shared" si="22"/>
        <v>15227.42</v>
      </c>
      <c r="H120" s="59">
        <f t="shared" si="23"/>
        <v>-10525</v>
      </c>
      <c r="I120" s="68" t="s">
        <v>139</v>
      </c>
      <c r="J120" s="69" t="s">
        <v>140</v>
      </c>
      <c r="K120" s="68">
        <v>-10525</v>
      </c>
      <c r="L120" s="68" t="s">
        <v>141</v>
      </c>
      <c r="M120" s="69" t="s">
        <v>142</v>
      </c>
      <c r="N120" s="69"/>
      <c r="O120" s="70" t="s">
        <v>143</v>
      </c>
      <c r="P120" s="70" t="s">
        <v>144</v>
      </c>
    </row>
    <row r="121" spans="1:16" ht="12.75" customHeight="1" thickBot="1" x14ac:dyDescent="0.25">
      <c r="A121" s="59" t="str">
        <f t="shared" si="18"/>
        <v> PZ 3.135 </v>
      </c>
      <c r="B121" s="18" t="str">
        <f t="shared" si="19"/>
        <v>I</v>
      </c>
      <c r="C121" s="59">
        <f t="shared" si="20"/>
        <v>15255.34</v>
      </c>
      <c r="D121" s="14" t="str">
        <f t="shared" si="21"/>
        <v>vis</v>
      </c>
      <c r="E121" s="67">
        <f>VLOOKUP(C121,Active!C$21:E$970,3,FALSE)</f>
        <v>-7465.8659475349623</v>
      </c>
      <c r="F121" s="18" t="s">
        <v>136</v>
      </c>
      <c r="G121" s="14" t="str">
        <f t="shared" si="22"/>
        <v>15255.34</v>
      </c>
      <c r="H121" s="59">
        <f t="shared" si="23"/>
        <v>-10517</v>
      </c>
      <c r="I121" s="68" t="s">
        <v>145</v>
      </c>
      <c r="J121" s="69" t="s">
        <v>146</v>
      </c>
      <c r="K121" s="68">
        <v>-10517</v>
      </c>
      <c r="L121" s="68" t="s">
        <v>147</v>
      </c>
      <c r="M121" s="69" t="s">
        <v>142</v>
      </c>
      <c r="N121" s="69"/>
      <c r="O121" s="70" t="s">
        <v>143</v>
      </c>
      <c r="P121" s="70" t="s">
        <v>144</v>
      </c>
    </row>
    <row r="122" spans="1:16" ht="12.75" customHeight="1" thickBot="1" x14ac:dyDescent="0.25">
      <c r="A122" s="59" t="str">
        <f t="shared" si="18"/>
        <v> PZ 3.135 </v>
      </c>
      <c r="B122" s="18" t="str">
        <f t="shared" si="19"/>
        <v>II</v>
      </c>
      <c r="C122" s="59">
        <f t="shared" si="20"/>
        <v>19624.37</v>
      </c>
      <c r="D122" s="14" t="str">
        <f t="shared" si="21"/>
        <v>vis</v>
      </c>
      <c r="E122" s="67">
        <f>VLOOKUP(C122,Active!C$21:E$970,3,FALSE)</f>
        <v>-6168.4475420977979</v>
      </c>
      <c r="F122" s="18" t="s">
        <v>136</v>
      </c>
      <c r="G122" s="14" t="str">
        <f t="shared" si="22"/>
        <v>19624.37</v>
      </c>
      <c r="H122" s="59">
        <f t="shared" si="23"/>
        <v>-9219.5</v>
      </c>
      <c r="I122" s="68" t="s">
        <v>148</v>
      </c>
      <c r="J122" s="69" t="s">
        <v>149</v>
      </c>
      <c r="K122" s="68">
        <v>-9219.5</v>
      </c>
      <c r="L122" s="68" t="s">
        <v>150</v>
      </c>
      <c r="M122" s="69" t="s">
        <v>142</v>
      </c>
      <c r="N122" s="69"/>
      <c r="O122" s="70" t="s">
        <v>143</v>
      </c>
      <c r="P122" s="70" t="s">
        <v>144</v>
      </c>
    </row>
    <row r="123" spans="1:16" ht="12.75" customHeight="1" thickBot="1" x14ac:dyDescent="0.25">
      <c r="A123" s="59" t="str">
        <f t="shared" si="18"/>
        <v> AN 244.292 </v>
      </c>
      <c r="B123" s="18" t="str">
        <f t="shared" si="19"/>
        <v>II</v>
      </c>
      <c r="C123" s="59">
        <f t="shared" si="20"/>
        <v>26096.526000000002</v>
      </c>
      <c r="D123" s="14" t="str">
        <f t="shared" si="21"/>
        <v>vis</v>
      </c>
      <c r="E123" s="67">
        <f>VLOOKUP(C123,Active!C$21:E$970,3,FALSE)</f>
        <v>-4246.4890485052638</v>
      </c>
      <c r="F123" s="18" t="s">
        <v>136</v>
      </c>
      <c r="G123" s="14" t="str">
        <f t="shared" si="22"/>
        <v>26096.526</v>
      </c>
      <c r="H123" s="59">
        <f t="shared" si="23"/>
        <v>-7297.5</v>
      </c>
      <c r="I123" s="68" t="s">
        <v>151</v>
      </c>
      <c r="J123" s="69" t="s">
        <v>152</v>
      </c>
      <c r="K123" s="68">
        <v>-7297.5</v>
      </c>
      <c r="L123" s="68" t="s">
        <v>153</v>
      </c>
      <c r="M123" s="69" t="s">
        <v>142</v>
      </c>
      <c r="N123" s="69"/>
      <c r="O123" s="70" t="s">
        <v>154</v>
      </c>
      <c r="P123" s="70" t="s">
        <v>155</v>
      </c>
    </row>
    <row r="124" spans="1:16" ht="12.75" customHeight="1" thickBot="1" x14ac:dyDescent="0.25">
      <c r="A124" s="59" t="str">
        <f t="shared" si="18"/>
        <v> AN 244.292 </v>
      </c>
      <c r="B124" s="18" t="str">
        <f t="shared" si="19"/>
        <v>II</v>
      </c>
      <c r="C124" s="59">
        <f t="shared" si="20"/>
        <v>26214.381000000001</v>
      </c>
      <c r="D124" s="14" t="str">
        <f t="shared" si="21"/>
        <v>vis</v>
      </c>
      <c r="E124" s="67">
        <f>VLOOKUP(C124,Active!C$21:E$970,3,FALSE)</f>
        <v>-4211.4910635583083</v>
      </c>
      <c r="F124" s="18" t="s">
        <v>136</v>
      </c>
      <c r="G124" s="14" t="str">
        <f t="shared" si="22"/>
        <v>26214.381</v>
      </c>
      <c r="H124" s="59">
        <f t="shared" si="23"/>
        <v>-7262.5</v>
      </c>
      <c r="I124" s="68" t="s">
        <v>156</v>
      </c>
      <c r="J124" s="69" t="s">
        <v>157</v>
      </c>
      <c r="K124" s="68">
        <v>-7262.5</v>
      </c>
      <c r="L124" s="68" t="s">
        <v>158</v>
      </c>
      <c r="M124" s="69" t="s">
        <v>142</v>
      </c>
      <c r="N124" s="69"/>
      <c r="O124" s="70" t="s">
        <v>154</v>
      </c>
      <c r="P124" s="70" t="s">
        <v>155</v>
      </c>
    </row>
    <row r="125" spans="1:16" ht="12.75" customHeight="1" thickBot="1" x14ac:dyDescent="0.25">
      <c r="A125" s="59" t="str">
        <f t="shared" si="18"/>
        <v> AN 244.292 </v>
      </c>
      <c r="B125" s="18" t="str">
        <f t="shared" si="19"/>
        <v>II</v>
      </c>
      <c r="C125" s="59">
        <f t="shared" si="20"/>
        <v>26268.257000000001</v>
      </c>
      <c r="D125" s="14" t="str">
        <f t="shared" si="21"/>
        <v>vis</v>
      </c>
      <c r="E125" s="67">
        <f>VLOOKUP(C125,Active!C$21:E$970,3,FALSE)</f>
        <v>-4195.4921544156996</v>
      </c>
      <c r="F125" s="18" t="s">
        <v>136</v>
      </c>
      <c r="G125" s="14" t="str">
        <f t="shared" si="22"/>
        <v>26268.257</v>
      </c>
      <c r="H125" s="59">
        <f t="shared" si="23"/>
        <v>-7246.5</v>
      </c>
      <c r="I125" s="68" t="s">
        <v>159</v>
      </c>
      <c r="J125" s="69" t="s">
        <v>160</v>
      </c>
      <c r="K125" s="68">
        <v>-7246.5</v>
      </c>
      <c r="L125" s="68" t="s">
        <v>161</v>
      </c>
      <c r="M125" s="69" t="s">
        <v>142</v>
      </c>
      <c r="N125" s="69"/>
      <c r="O125" s="70" t="s">
        <v>154</v>
      </c>
      <c r="P125" s="70" t="s">
        <v>155</v>
      </c>
    </row>
    <row r="126" spans="1:16" ht="12.75" customHeight="1" thickBot="1" x14ac:dyDescent="0.25">
      <c r="A126" s="59" t="str">
        <f t="shared" si="18"/>
        <v> AN 244.292 </v>
      </c>
      <c r="B126" s="18" t="str">
        <f t="shared" si="19"/>
        <v>II</v>
      </c>
      <c r="C126" s="59">
        <f t="shared" si="20"/>
        <v>26268.28</v>
      </c>
      <c r="D126" s="14" t="str">
        <f t="shared" si="21"/>
        <v>vis</v>
      </c>
      <c r="E126" s="67">
        <f>VLOOKUP(C126,Active!C$21:E$970,3,FALSE)</f>
        <v>-4195.4853243817279</v>
      </c>
      <c r="F126" s="18" t="s">
        <v>136</v>
      </c>
      <c r="G126" s="14" t="str">
        <f t="shared" si="22"/>
        <v>26268.280</v>
      </c>
      <c r="H126" s="59">
        <f t="shared" si="23"/>
        <v>-7246.5</v>
      </c>
      <c r="I126" s="68" t="s">
        <v>162</v>
      </c>
      <c r="J126" s="69" t="s">
        <v>163</v>
      </c>
      <c r="K126" s="68">
        <v>-7246.5</v>
      </c>
      <c r="L126" s="68" t="s">
        <v>164</v>
      </c>
      <c r="M126" s="69" t="s">
        <v>142</v>
      </c>
      <c r="N126" s="69"/>
      <c r="O126" s="70" t="s">
        <v>154</v>
      </c>
      <c r="P126" s="70" t="s">
        <v>155</v>
      </c>
    </row>
    <row r="127" spans="1:16" ht="12.75" customHeight="1" thickBot="1" x14ac:dyDescent="0.25">
      <c r="A127" s="59" t="str">
        <f t="shared" si="18"/>
        <v> IODE 4.1.71 </v>
      </c>
      <c r="B127" s="18" t="str">
        <f t="shared" si="19"/>
        <v>I</v>
      </c>
      <c r="C127" s="59">
        <f t="shared" si="20"/>
        <v>26576.406999999999</v>
      </c>
      <c r="D127" s="14" t="str">
        <f t="shared" si="21"/>
        <v>vis</v>
      </c>
      <c r="E127" s="67">
        <f>VLOOKUP(C127,Active!C$21:E$970,3,FALSE)</f>
        <v>-4103.9845470897117</v>
      </c>
      <c r="F127" s="18" t="s">
        <v>136</v>
      </c>
      <c r="G127" s="14" t="str">
        <f t="shared" si="22"/>
        <v>26576.407</v>
      </c>
      <c r="H127" s="59">
        <f t="shared" si="23"/>
        <v>-7155</v>
      </c>
      <c r="I127" s="68" t="s">
        <v>165</v>
      </c>
      <c r="J127" s="69" t="s">
        <v>166</v>
      </c>
      <c r="K127" s="68">
        <v>-7155</v>
      </c>
      <c r="L127" s="68" t="s">
        <v>167</v>
      </c>
      <c r="M127" s="69" t="s">
        <v>168</v>
      </c>
      <c r="N127" s="69"/>
      <c r="O127" s="70" t="s">
        <v>169</v>
      </c>
      <c r="P127" s="70" t="s">
        <v>170</v>
      </c>
    </row>
    <row r="128" spans="1:16" ht="12.75" customHeight="1" thickBot="1" x14ac:dyDescent="0.25">
      <c r="A128" s="59" t="str">
        <f t="shared" si="18"/>
        <v> IODE 4.1.71 </v>
      </c>
      <c r="B128" s="18" t="str">
        <f t="shared" si="19"/>
        <v>II</v>
      </c>
      <c r="C128" s="59">
        <f t="shared" si="20"/>
        <v>26588.159</v>
      </c>
      <c r="D128" s="14" t="str">
        <f t="shared" si="21"/>
        <v>vis</v>
      </c>
      <c r="E128" s="67">
        <f>VLOOKUP(C128,Active!C$21:E$970,3,FALSE)</f>
        <v>-4100.4946966879752</v>
      </c>
      <c r="F128" s="18" t="s">
        <v>136</v>
      </c>
      <c r="G128" s="14" t="str">
        <f t="shared" si="22"/>
        <v>26588.159</v>
      </c>
      <c r="H128" s="59">
        <f t="shared" si="23"/>
        <v>-7151.5</v>
      </c>
      <c r="I128" s="68" t="s">
        <v>171</v>
      </c>
      <c r="J128" s="69" t="s">
        <v>172</v>
      </c>
      <c r="K128" s="68">
        <v>-7151.5</v>
      </c>
      <c r="L128" s="68" t="s">
        <v>173</v>
      </c>
      <c r="M128" s="69" t="s">
        <v>168</v>
      </c>
      <c r="N128" s="69"/>
      <c r="O128" s="70" t="s">
        <v>169</v>
      </c>
      <c r="P128" s="70" t="s">
        <v>170</v>
      </c>
    </row>
    <row r="129" spans="1:16" ht="12.75" customHeight="1" thickBot="1" x14ac:dyDescent="0.25">
      <c r="A129" s="59" t="str">
        <f t="shared" si="18"/>
        <v> IODE 4.1.71 </v>
      </c>
      <c r="B129" s="18" t="str">
        <f t="shared" si="19"/>
        <v>I</v>
      </c>
      <c r="C129" s="59">
        <f t="shared" si="20"/>
        <v>26593.241000000002</v>
      </c>
      <c r="D129" s="14" t="str">
        <f t="shared" si="21"/>
        <v>vis</v>
      </c>
      <c r="E129" s="67">
        <f>VLOOKUP(C129,Active!C$21:E$970,3,FALSE)</f>
        <v>-4098.9855561381428</v>
      </c>
      <c r="F129" s="18" t="s">
        <v>136</v>
      </c>
      <c r="G129" s="14" t="str">
        <f t="shared" si="22"/>
        <v>26593.241</v>
      </c>
      <c r="H129" s="59">
        <f t="shared" si="23"/>
        <v>-7150</v>
      </c>
      <c r="I129" s="68" t="s">
        <v>174</v>
      </c>
      <c r="J129" s="69" t="s">
        <v>175</v>
      </c>
      <c r="K129" s="68">
        <v>-7150</v>
      </c>
      <c r="L129" s="68" t="s">
        <v>164</v>
      </c>
      <c r="M129" s="69" t="s">
        <v>168</v>
      </c>
      <c r="N129" s="69"/>
      <c r="O129" s="70" t="s">
        <v>169</v>
      </c>
      <c r="P129" s="70" t="s">
        <v>170</v>
      </c>
    </row>
    <row r="130" spans="1:16" ht="12.75" customHeight="1" thickBot="1" x14ac:dyDescent="0.25">
      <c r="A130" s="59" t="str">
        <f t="shared" si="18"/>
        <v> IODE 4.1.71 </v>
      </c>
      <c r="B130" s="18" t="str">
        <f t="shared" si="19"/>
        <v>II</v>
      </c>
      <c r="C130" s="59">
        <f t="shared" si="20"/>
        <v>26598.312000000002</v>
      </c>
      <c r="D130" s="14" t="str">
        <f t="shared" si="21"/>
        <v>vis</v>
      </c>
      <c r="E130" s="67">
        <f>VLOOKUP(C130,Active!C$21:E$970,3,FALSE)</f>
        <v>-4097.479682126298</v>
      </c>
      <c r="F130" s="18" t="s">
        <v>136</v>
      </c>
      <c r="G130" s="14" t="str">
        <f t="shared" si="22"/>
        <v>26598.312</v>
      </c>
      <c r="H130" s="59">
        <f t="shared" si="23"/>
        <v>-7148.5</v>
      </c>
      <c r="I130" s="68" t="s">
        <v>176</v>
      </c>
      <c r="J130" s="69" t="s">
        <v>177</v>
      </c>
      <c r="K130" s="68">
        <v>-7148.5</v>
      </c>
      <c r="L130" s="68" t="s">
        <v>178</v>
      </c>
      <c r="M130" s="69" t="s">
        <v>168</v>
      </c>
      <c r="N130" s="69"/>
      <c r="O130" s="70" t="s">
        <v>169</v>
      </c>
      <c r="P130" s="70" t="s">
        <v>170</v>
      </c>
    </row>
    <row r="131" spans="1:16" ht="12.75" customHeight="1" thickBot="1" x14ac:dyDescent="0.25">
      <c r="A131" s="59" t="str">
        <f t="shared" si="18"/>
        <v> IODE 4.1.71 </v>
      </c>
      <c r="B131" s="18" t="str">
        <f t="shared" si="19"/>
        <v>I</v>
      </c>
      <c r="C131" s="59">
        <f t="shared" si="20"/>
        <v>26603.331999999999</v>
      </c>
      <c r="D131" s="14" t="str">
        <f t="shared" si="21"/>
        <v>vis</v>
      </c>
      <c r="E131" s="67">
        <f>VLOOKUP(C131,Active!C$21:E$970,3,FALSE)</f>
        <v>-4095.9889529723919</v>
      </c>
      <c r="F131" s="18" t="s">
        <v>136</v>
      </c>
      <c r="G131" s="14" t="str">
        <f t="shared" si="22"/>
        <v>26603.332</v>
      </c>
      <c r="H131" s="59">
        <f t="shared" si="23"/>
        <v>-7147</v>
      </c>
      <c r="I131" s="68" t="s">
        <v>179</v>
      </c>
      <c r="J131" s="69" t="s">
        <v>180</v>
      </c>
      <c r="K131" s="68">
        <v>-7147</v>
      </c>
      <c r="L131" s="68" t="s">
        <v>153</v>
      </c>
      <c r="M131" s="69" t="s">
        <v>168</v>
      </c>
      <c r="N131" s="69"/>
      <c r="O131" s="70" t="s">
        <v>169</v>
      </c>
      <c r="P131" s="70" t="s">
        <v>170</v>
      </c>
    </row>
    <row r="132" spans="1:16" ht="12.75" customHeight="1" thickBot="1" x14ac:dyDescent="0.25">
      <c r="A132" s="59" t="str">
        <f t="shared" si="18"/>
        <v> IODE 4.1.71 </v>
      </c>
      <c r="B132" s="18" t="str">
        <f t="shared" si="19"/>
        <v>I</v>
      </c>
      <c r="C132" s="59">
        <f t="shared" si="20"/>
        <v>26987.187999999998</v>
      </c>
      <c r="D132" s="14" t="str">
        <f t="shared" si="21"/>
        <v>vis</v>
      </c>
      <c r="E132" s="67">
        <f>VLOOKUP(C132,Active!C$21:E$970,3,FALSE)</f>
        <v>-3981.9998433902902</v>
      </c>
      <c r="F132" s="18" t="s">
        <v>136</v>
      </c>
      <c r="G132" s="14" t="str">
        <f t="shared" si="22"/>
        <v>26987.188</v>
      </c>
      <c r="H132" s="59">
        <f t="shared" si="23"/>
        <v>-7033</v>
      </c>
      <c r="I132" s="68" t="s">
        <v>181</v>
      </c>
      <c r="J132" s="69" t="s">
        <v>182</v>
      </c>
      <c r="K132" s="68">
        <v>-7033</v>
      </c>
      <c r="L132" s="68" t="s">
        <v>183</v>
      </c>
      <c r="M132" s="69" t="s">
        <v>168</v>
      </c>
      <c r="N132" s="69"/>
      <c r="O132" s="70" t="s">
        <v>169</v>
      </c>
      <c r="P132" s="70" t="s">
        <v>170</v>
      </c>
    </row>
    <row r="133" spans="1:16" ht="12.75" customHeight="1" thickBot="1" x14ac:dyDescent="0.25">
      <c r="A133" s="59" t="str">
        <f t="shared" si="18"/>
        <v> JO 34.64 </v>
      </c>
      <c r="B133" s="18" t="str">
        <f t="shared" si="19"/>
        <v>I</v>
      </c>
      <c r="C133" s="59">
        <f t="shared" si="20"/>
        <v>32735.467000000001</v>
      </c>
      <c r="D133" s="14" t="str">
        <f t="shared" si="21"/>
        <v>vis</v>
      </c>
      <c r="E133" s="67">
        <f>VLOOKUP(C133,Active!C$21:E$970,3,FALSE)</f>
        <v>-2275.0024150851636</v>
      </c>
      <c r="F133" s="18" t="s">
        <v>136</v>
      </c>
      <c r="G133" s="14" t="str">
        <f t="shared" si="22"/>
        <v>32735.467</v>
      </c>
      <c r="H133" s="59">
        <f t="shared" si="23"/>
        <v>-5326</v>
      </c>
      <c r="I133" s="68" t="s">
        <v>184</v>
      </c>
      <c r="J133" s="69" t="s">
        <v>185</v>
      </c>
      <c r="K133" s="68">
        <v>-5326</v>
      </c>
      <c r="L133" s="68" t="s">
        <v>186</v>
      </c>
      <c r="M133" s="69" t="s">
        <v>138</v>
      </c>
      <c r="N133" s="69"/>
      <c r="O133" s="70" t="s">
        <v>187</v>
      </c>
      <c r="P133" s="70" t="s">
        <v>188</v>
      </c>
    </row>
    <row r="134" spans="1:16" ht="12.75" customHeight="1" thickBot="1" x14ac:dyDescent="0.25">
      <c r="A134" s="59" t="str">
        <f t="shared" si="18"/>
        <v> JO 34.64 </v>
      </c>
      <c r="B134" s="18" t="str">
        <f t="shared" si="19"/>
        <v>I</v>
      </c>
      <c r="C134" s="59">
        <f t="shared" si="20"/>
        <v>32745.565999999999</v>
      </c>
      <c r="D134" s="14" t="str">
        <f t="shared" si="21"/>
        <v>vis</v>
      </c>
      <c r="E134" s="67">
        <f>VLOOKUP(C134,Active!C$21:E$970,3,FALSE)</f>
        <v>-2272.0034362554215</v>
      </c>
      <c r="F134" s="18" t="s">
        <v>136</v>
      </c>
      <c r="G134" s="14" t="str">
        <f t="shared" si="22"/>
        <v>32745.566</v>
      </c>
      <c r="H134" s="59">
        <f t="shared" si="23"/>
        <v>-5323</v>
      </c>
      <c r="I134" s="68" t="s">
        <v>189</v>
      </c>
      <c r="J134" s="69" t="s">
        <v>190</v>
      </c>
      <c r="K134" s="68">
        <v>-5323</v>
      </c>
      <c r="L134" s="68" t="s">
        <v>191</v>
      </c>
      <c r="M134" s="69" t="s">
        <v>138</v>
      </c>
      <c r="N134" s="69"/>
      <c r="O134" s="70" t="s">
        <v>187</v>
      </c>
      <c r="P134" s="70" t="s">
        <v>188</v>
      </c>
    </row>
    <row r="135" spans="1:16" ht="12.75" customHeight="1" thickBot="1" x14ac:dyDescent="0.25">
      <c r="A135" s="59" t="str">
        <f t="shared" si="18"/>
        <v> JO 34.64 </v>
      </c>
      <c r="B135" s="18" t="str">
        <f t="shared" si="19"/>
        <v>II</v>
      </c>
      <c r="C135" s="59">
        <f t="shared" si="20"/>
        <v>32794.392999999996</v>
      </c>
      <c r="D135" s="14" t="str">
        <f t="shared" si="21"/>
        <v>vis</v>
      </c>
      <c r="E135" s="67">
        <f>VLOOKUP(C135,Active!C$21:E$970,3,FALSE)</f>
        <v>-2257.503868048685</v>
      </c>
      <c r="F135" s="18" t="s">
        <v>136</v>
      </c>
      <c r="G135" s="14" t="str">
        <f t="shared" si="22"/>
        <v>32794.393</v>
      </c>
      <c r="H135" s="59">
        <f t="shared" si="23"/>
        <v>-5308.5</v>
      </c>
      <c r="I135" s="68" t="s">
        <v>192</v>
      </c>
      <c r="J135" s="69" t="s">
        <v>193</v>
      </c>
      <c r="K135" s="68">
        <v>-5308.5</v>
      </c>
      <c r="L135" s="68" t="s">
        <v>194</v>
      </c>
      <c r="M135" s="69" t="s">
        <v>138</v>
      </c>
      <c r="N135" s="69"/>
      <c r="O135" s="70" t="s">
        <v>187</v>
      </c>
      <c r="P135" s="70" t="s">
        <v>188</v>
      </c>
    </row>
    <row r="136" spans="1:16" ht="12.75" customHeight="1" thickBot="1" x14ac:dyDescent="0.25">
      <c r="A136" s="59" t="str">
        <f t="shared" si="18"/>
        <v> JO 34.64 </v>
      </c>
      <c r="B136" s="18" t="str">
        <f t="shared" si="19"/>
        <v>II</v>
      </c>
      <c r="C136" s="59">
        <f t="shared" si="20"/>
        <v>33134.493999999999</v>
      </c>
      <c r="D136" s="14" t="str">
        <f t="shared" si="21"/>
        <v>vis</v>
      </c>
      <c r="E136" s="67">
        <f>VLOOKUP(C136,Active!C$21:E$970,3,FALSE)</f>
        <v>-2156.5081557034764</v>
      </c>
      <c r="F136" s="18" t="s">
        <v>136</v>
      </c>
      <c r="G136" s="14" t="str">
        <f t="shared" si="22"/>
        <v>33134.494</v>
      </c>
      <c r="H136" s="59">
        <f t="shared" si="23"/>
        <v>-5207.5</v>
      </c>
      <c r="I136" s="68" t="s">
        <v>195</v>
      </c>
      <c r="J136" s="69" t="s">
        <v>196</v>
      </c>
      <c r="K136" s="68">
        <v>-5207.5</v>
      </c>
      <c r="L136" s="68" t="s">
        <v>197</v>
      </c>
      <c r="M136" s="69" t="s">
        <v>138</v>
      </c>
      <c r="N136" s="69"/>
      <c r="O136" s="70" t="s">
        <v>187</v>
      </c>
      <c r="P136" s="70" t="s">
        <v>188</v>
      </c>
    </row>
    <row r="137" spans="1:16" ht="12.75" customHeight="1" thickBot="1" x14ac:dyDescent="0.25">
      <c r="A137" s="59" t="str">
        <f t="shared" si="18"/>
        <v> JO 34.64 </v>
      </c>
      <c r="B137" s="18" t="str">
        <f t="shared" si="19"/>
        <v>II</v>
      </c>
      <c r="C137" s="59">
        <f t="shared" si="20"/>
        <v>33205.207999999999</v>
      </c>
      <c r="D137" s="14" t="str">
        <f t="shared" si="21"/>
        <v>vis</v>
      </c>
      <c r="E137" s="67">
        <f>VLOOKUP(C137,Active!C$21:E$970,3,FALSE)</f>
        <v>-2135.5090677773042</v>
      </c>
      <c r="F137" s="18" t="s">
        <v>136</v>
      </c>
      <c r="G137" s="14" t="str">
        <f t="shared" si="22"/>
        <v>33205.208</v>
      </c>
      <c r="H137" s="59">
        <f t="shared" si="23"/>
        <v>-5186.5</v>
      </c>
      <c r="I137" s="68" t="s">
        <v>198</v>
      </c>
      <c r="J137" s="69" t="s">
        <v>199</v>
      </c>
      <c r="K137" s="68">
        <v>-5186.5</v>
      </c>
      <c r="L137" s="68" t="s">
        <v>200</v>
      </c>
      <c r="M137" s="69" t="s">
        <v>138</v>
      </c>
      <c r="N137" s="69"/>
      <c r="O137" s="70" t="s">
        <v>187</v>
      </c>
      <c r="P137" s="70" t="s">
        <v>188</v>
      </c>
    </row>
    <row r="138" spans="1:16" ht="12.75" customHeight="1" thickBot="1" x14ac:dyDescent="0.25">
      <c r="A138" s="59" t="str">
        <f t="shared" si="18"/>
        <v> JO 34.64 </v>
      </c>
      <c r="B138" s="18" t="str">
        <f t="shared" si="19"/>
        <v>I</v>
      </c>
      <c r="C138" s="59">
        <f t="shared" si="20"/>
        <v>33469.553</v>
      </c>
      <c r="D138" s="14" t="str">
        <f t="shared" si="21"/>
        <v>vis</v>
      </c>
      <c r="E138" s="67">
        <f>VLOOKUP(C138,Active!C$21:E$970,3,FALSE)</f>
        <v>-2057.0097055881479</v>
      </c>
      <c r="F138" s="18" t="s">
        <v>136</v>
      </c>
      <c r="G138" s="14" t="str">
        <f t="shared" si="22"/>
        <v>33469.553</v>
      </c>
      <c r="H138" s="59">
        <f t="shared" si="23"/>
        <v>-5108</v>
      </c>
      <c r="I138" s="68" t="s">
        <v>201</v>
      </c>
      <c r="J138" s="69" t="s">
        <v>202</v>
      </c>
      <c r="K138" s="68">
        <v>-5108</v>
      </c>
      <c r="L138" s="68" t="s">
        <v>203</v>
      </c>
      <c r="M138" s="69" t="s">
        <v>138</v>
      </c>
      <c r="N138" s="69"/>
      <c r="O138" s="70" t="s">
        <v>187</v>
      </c>
      <c r="P138" s="70" t="s">
        <v>188</v>
      </c>
    </row>
    <row r="139" spans="1:16" ht="12.75" customHeight="1" thickBot="1" x14ac:dyDescent="0.25">
      <c r="A139" s="59" t="str">
        <f t="shared" ref="A139:A170" si="24">P139</f>
        <v> JO 34.64 </v>
      </c>
      <c r="B139" s="18" t="str">
        <f t="shared" ref="B139:B170" si="25">IF(H139=INT(H139),"I","II")</f>
        <v>II</v>
      </c>
      <c r="C139" s="59">
        <f t="shared" ref="C139:C170" si="26">1*G139</f>
        <v>33474.601999999999</v>
      </c>
      <c r="D139" s="14" t="str">
        <f t="shared" ref="D139:D170" si="27">VLOOKUP(F139,I$1:J$5,2,FALSE)</f>
        <v>vis</v>
      </c>
      <c r="E139" s="67">
        <f>VLOOKUP(C139,Active!C$21:E$970,3,FALSE)</f>
        <v>-2055.5103646522762</v>
      </c>
      <c r="F139" s="18" t="s">
        <v>136</v>
      </c>
      <c r="G139" s="14" t="str">
        <f t="shared" ref="G139:G170" si="28">MID(I139,3,LEN(I139)-3)</f>
        <v>33474.602</v>
      </c>
      <c r="H139" s="59">
        <f t="shared" ref="H139:H170" si="29">1*K139</f>
        <v>-5106.5</v>
      </c>
      <c r="I139" s="68" t="s">
        <v>204</v>
      </c>
      <c r="J139" s="69" t="s">
        <v>205</v>
      </c>
      <c r="K139" s="68">
        <v>-5106.5</v>
      </c>
      <c r="L139" s="68" t="s">
        <v>206</v>
      </c>
      <c r="M139" s="69" t="s">
        <v>138</v>
      </c>
      <c r="N139" s="69"/>
      <c r="O139" s="70" t="s">
        <v>187</v>
      </c>
      <c r="P139" s="70" t="s">
        <v>188</v>
      </c>
    </row>
    <row r="140" spans="1:16" ht="12.75" customHeight="1" thickBot="1" x14ac:dyDescent="0.25">
      <c r="A140" s="59" t="str">
        <f t="shared" si="24"/>
        <v> JO 34.64 </v>
      </c>
      <c r="B140" s="18" t="str">
        <f t="shared" si="25"/>
        <v>II</v>
      </c>
      <c r="C140" s="59">
        <f t="shared" si="26"/>
        <v>33481.334000000003</v>
      </c>
      <c r="D140" s="14" t="str">
        <f t="shared" si="27"/>
        <v>vis</v>
      </c>
      <c r="E140" s="67">
        <f>VLOOKUP(C140,Active!C$21:E$970,3,FALSE)</f>
        <v>-2053.5112434044463</v>
      </c>
      <c r="F140" s="18" t="s">
        <v>136</v>
      </c>
      <c r="G140" s="14" t="str">
        <f t="shared" si="28"/>
        <v>33481.334</v>
      </c>
      <c r="H140" s="59">
        <f t="shared" si="29"/>
        <v>-5104.5</v>
      </c>
      <c r="I140" s="68" t="s">
        <v>207</v>
      </c>
      <c r="J140" s="69" t="s">
        <v>208</v>
      </c>
      <c r="K140" s="68">
        <v>-5104.5</v>
      </c>
      <c r="L140" s="68" t="s">
        <v>209</v>
      </c>
      <c r="M140" s="69" t="s">
        <v>138</v>
      </c>
      <c r="N140" s="69"/>
      <c r="O140" s="70" t="s">
        <v>187</v>
      </c>
      <c r="P140" s="70" t="s">
        <v>188</v>
      </c>
    </row>
    <row r="141" spans="1:16" ht="12.75" customHeight="1" thickBot="1" x14ac:dyDescent="0.25">
      <c r="A141" s="59" t="str">
        <f t="shared" si="24"/>
        <v> BTOK 49.384 </v>
      </c>
      <c r="B141" s="18" t="str">
        <f t="shared" si="25"/>
        <v>I</v>
      </c>
      <c r="C141" s="59">
        <f t="shared" si="26"/>
        <v>33483.08</v>
      </c>
      <c r="D141" s="14" t="str">
        <f t="shared" si="27"/>
        <v>vis</v>
      </c>
      <c r="E141" s="67">
        <f>VLOOKUP(C141,Active!C$21:E$970,3,FALSE)</f>
        <v>-2052.9927547385655</v>
      </c>
      <c r="F141" s="18" t="s">
        <v>136</v>
      </c>
      <c r="G141" s="14" t="str">
        <f t="shared" si="28"/>
        <v>33483.080</v>
      </c>
      <c r="H141" s="59">
        <f t="shared" si="29"/>
        <v>-5104</v>
      </c>
      <c r="I141" s="68" t="s">
        <v>210</v>
      </c>
      <c r="J141" s="69" t="s">
        <v>211</v>
      </c>
      <c r="K141" s="68">
        <v>-5104</v>
      </c>
      <c r="L141" s="68" t="s">
        <v>212</v>
      </c>
      <c r="M141" s="69" t="s">
        <v>138</v>
      </c>
      <c r="N141" s="69"/>
      <c r="O141" s="70" t="s">
        <v>213</v>
      </c>
      <c r="P141" s="70" t="s">
        <v>214</v>
      </c>
    </row>
    <row r="142" spans="1:16" ht="12.75" customHeight="1" thickBot="1" x14ac:dyDescent="0.25">
      <c r="A142" s="59" t="str">
        <f t="shared" si="24"/>
        <v>BAVM 8 </v>
      </c>
      <c r="B142" s="18" t="str">
        <f t="shared" si="25"/>
        <v>II</v>
      </c>
      <c r="C142" s="59">
        <f t="shared" si="26"/>
        <v>33858.574000000001</v>
      </c>
      <c r="D142" s="14" t="str">
        <f t="shared" si="27"/>
        <v>vis</v>
      </c>
      <c r="E142" s="67">
        <f>VLOOKUP(C142,Active!C$21:E$970,3,FALSE)</f>
        <v>-1941.4868079423152</v>
      </c>
      <c r="F142" s="18" t="s">
        <v>136</v>
      </c>
      <c r="G142" s="14" t="str">
        <f t="shared" si="28"/>
        <v>33858.574</v>
      </c>
      <c r="H142" s="59">
        <f t="shared" si="29"/>
        <v>-4992.5</v>
      </c>
      <c r="I142" s="68" t="s">
        <v>220</v>
      </c>
      <c r="J142" s="69" t="s">
        <v>221</v>
      </c>
      <c r="K142" s="68">
        <v>-4992.5</v>
      </c>
      <c r="L142" s="68" t="s">
        <v>164</v>
      </c>
      <c r="M142" s="69" t="s">
        <v>168</v>
      </c>
      <c r="N142" s="69"/>
      <c r="O142" s="70" t="s">
        <v>222</v>
      </c>
      <c r="P142" s="71" t="s">
        <v>219</v>
      </c>
    </row>
    <row r="143" spans="1:16" ht="12.75" customHeight="1" thickBot="1" x14ac:dyDescent="0.25">
      <c r="A143" s="59" t="str">
        <f t="shared" si="24"/>
        <v>BAVM 12 </v>
      </c>
      <c r="B143" s="18" t="str">
        <f t="shared" si="25"/>
        <v>I</v>
      </c>
      <c r="C143" s="59">
        <f t="shared" si="26"/>
        <v>35052.303999999996</v>
      </c>
      <c r="D143" s="14" t="str">
        <f t="shared" si="27"/>
        <v>vis</v>
      </c>
      <c r="E143" s="67">
        <f>VLOOKUP(C143,Active!C$21:E$970,3,FALSE)</f>
        <v>-1586.9991360511856</v>
      </c>
      <c r="F143" s="18" t="s">
        <v>136</v>
      </c>
      <c r="G143" s="14" t="str">
        <f t="shared" si="28"/>
        <v>35052.304</v>
      </c>
      <c r="H143" s="59">
        <f t="shared" si="29"/>
        <v>-4638</v>
      </c>
      <c r="I143" s="68" t="s">
        <v>228</v>
      </c>
      <c r="J143" s="69" t="s">
        <v>229</v>
      </c>
      <c r="K143" s="68">
        <v>-4638</v>
      </c>
      <c r="L143" s="68" t="s">
        <v>230</v>
      </c>
      <c r="M143" s="69" t="s">
        <v>168</v>
      </c>
      <c r="N143" s="69"/>
      <c r="O143" s="70" t="s">
        <v>218</v>
      </c>
      <c r="P143" s="71" t="s">
        <v>231</v>
      </c>
    </row>
    <row r="144" spans="1:16" ht="12.75" customHeight="1" thickBot="1" x14ac:dyDescent="0.25">
      <c r="A144" s="59" t="str">
        <f t="shared" si="24"/>
        <v> MVS 2.122 </v>
      </c>
      <c r="B144" s="18" t="str">
        <f t="shared" si="25"/>
        <v>I</v>
      </c>
      <c r="C144" s="59">
        <f t="shared" si="26"/>
        <v>35934.612000000001</v>
      </c>
      <c r="D144" s="14" t="str">
        <f t="shared" si="27"/>
        <v>vis</v>
      </c>
      <c r="E144" s="67">
        <f>VLOOKUP(C144,Active!C$21:E$970,3,FALSE)</f>
        <v>-1324.9907180580703</v>
      </c>
      <c r="F144" s="18" t="s">
        <v>136</v>
      </c>
      <c r="G144" s="14" t="str">
        <f t="shared" si="28"/>
        <v>35934.612</v>
      </c>
      <c r="H144" s="59">
        <f t="shared" si="29"/>
        <v>-4376</v>
      </c>
      <c r="I144" s="68" t="s">
        <v>240</v>
      </c>
      <c r="J144" s="69" t="s">
        <v>241</v>
      </c>
      <c r="K144" s="68">
        <v>-4376</v>
      </c>
      <c r="L144" s="68" t="s">
        <v>153</v>
      </c>
      <c r="M144" s="69" t="s">
        <v>142</v>
      </c>
      <c r="N144" s="69"/>
      <c r="O144" s="70" t="s">
        <v>242</v>
      </c>
      <c r="P144" s="70" t="s">
        <v>243</v>
      </c>
    </row>
    <row r="145" spans="1:16" ht="12.75" customHeight="1" thickBot="1" x14ac:dyDescent="0.25">
      <c r="A145" s="59" t="str">
        <f t="shared" si="24"/>
        <v> AC 184.21 </v>
      </c>
      <c r="B145" s="18" t="str">
        <f t="shared" si="25"/>
        <v>II</v>
      </c>
      <c r="C145" s="59">
        <f t="shared" si="26"/>
        <v>36057.464999999997</v>
      </c>
      <c r="D145" s="14" t="str">
        <f t="shared" si="27"/>
        <v>vis</v>
      </c>
      <c r="E145" s="67">
        <f>VLOOKUP(C145,Active!C$21:E$970,3,FALSE)</f>
        <v>-1288.5085370331822</v>
      </c>
      <c r="F145" s="18" t="s">
        <v>136</v>
      </c>
      <c r="G145" s="14" t="str">
        <f t="shared" si="28"/>
        <v>36057.465</v>
      </c>
      <c r="H145" s="59">
        <f t="shared" si="29"/>
        <v>-4339.5</v>
      </c>
      <c r="I145" s="68" t="s">
        <v>247</v>
      </c>
      <c r="J145" s="69" t="s">
        <v>248</v>
      </c>
      <c r="K145" s="68">
        <v>-4339.5</v>
      </c>
      <c r="L145" s="68" t="s">
        <v>197</v>
      </c>
      <c r="M145" s="69" t="s">
        <v>168</v>
      </c>
      <c r="N145" s="69"/>
      <c r="O145" s="70" t="s">
        <v>249</v>
      </c>
      <c r="P145" s="70" t="s">
        <v>250</v>
      </c>
    </row>
    <row r="146" spans="1:16" ht="12.75" customHeight="1" thickBot="1" x14ac:dyDescent="0.25">
      <c r="A146" s="59" t="str">
        <f t="shared" si="24"/>
        <v> AC 187.16 </v>
      </c>
      <c r="B146" s="18" t="str">
        <f t="shared" si="25"/>
        <v>I</v>
      </c>
      <c r="C146" s="59">
        <f t="shared" si="26"/>
        <v>36079.358</v>
      </c>
      <c r="D146" s="14" t="str">
        <f t="shared" si="27"/>
        <v>vis</v>
      </c>
      <c r="E146" s="67">
        <f>VLOOKUP(C146,Active!C$21:E$970,3,FALSE)</f>
        <v>-1282.0072355657535</v>
      </c>
      <c r="F146" s="18" t="s">
        <v>136</v>
      </c>
      <c r="G146" s="14" t="str">
        <f t="shared" si="28"/>
        <v>36079.358</v>
      </c>
      <c r="H146" s="59">
        <f t="shared" si="29"/>
        <v>-4333</v>
      </c>
      <c r="I146" s="68" t="s">
        <v>251</v>
      </c>
      <c r="J146" s="69" t="s">
        <v>252</v>
      </c>
      <c r="K146" s="68">
        <v>-4333</v>
      </c>
      <c r="L146" s="68" t="s">
        <v>253</v>
      </c>
      <c r="M146" s="69" t="s">
        <v>168</v>
      </c>
      <c r="N146" s="69"/>
      <c r="O146" s="70" t="s">
        <v>254</v>
      </c>
      <c r="P146" s="70" t="s">
        <v>255</v>
      </c>
    </row>
    <row r="147" spans="1:16" ht="12.75" customHeight="1" thickBot="1" x14ac:dyDescent="0.25">
      <c r="A147" s="59" t="str">
        <f t="shared" si="24"/>
        <v> AC 194.26 </v>
      </c>
      <c r="B147" s="18" t="str">
        <f t="shared" si="25"/>
        <v>I</v>
      </c>
      <c r="C147" s="59">
        <f t="shared" si="26"/>
        <v>36079.362000000001</v>
      </c>
      <c r="D147" s="14" t="str">
        <f t="shared" si="27"/>
        <v>vis</v>
      </c>
      <c r="E147" s="67">
        <f>VLOOKUP(C147,Active!C$21:E$970,3,FALSE)</f>
        <v>-1282.0060477337581</v>
      </c>
      <c r="F147" s="18" t="s">
        <v>136</v>
      </c>
      <c r="G147" s="14" t="str">
        <f t="shared" si="28"/>
        <v>36079.362</v>
      </c>
      <c r="H147" s="59">
        <f t="shared" si="29"/>
        <v>-4333</v>
      </c>
      <c r="I147" s="68" t="s">
        <v>256</v>
      </c>
      <c r="J147" s="69" t="s">
        <v>257</v>
      </c>
      <c r="K147" s="68">
        <v>-4333</v>
      </c>
      <c r="L147" s="68" t="s">
        <v>258</v>
      </c>
      <c r="M147" s="69" t="s">
        <v>168</v>
      </c>
      <c r="N147" s="69"/>
      <c r="O147" s="70" t="s">
        <v>259</v>
      </c>
      <c r="P147" s="70" t="s">
        <v>260</v>
      </c>
    </row>
    <row r="148" spans="1:16" ht="12.75" customHeight="1" thickBot="1" x14ac:dyDescent="0.25">
      <c r="A148" s="59" t="str">
        <f t="shared" si="24"/>
        <v>BAVM 13 </v>
      </c>
      <c r="B148" s="18" t="str">
        <f t="shared" si="25"/>
        <v>I</v>
      </c>
      <c r="C148" s="59">
        <f t="shared" si="26"/>
        <v>36712.470999999998</v>
      </c>
      <c r="D148" s="14" t="str">
        <f t="shared" si="27"/>
        <v>vis</v>
      </c>
      <c r="E148" s="67">
        <f>VLOOKUP(C148,Active!C$21:E$970,3,FALSE)</f>
        <v>-1093.999266080184</v>
      </c>
      <c r="F148" s="18" t="s">
        <v>136</v>
      </c>
      <c r="G148" s="14" t="str">
        <f t="shared" si="28"/>
        <v>36712.471</v>
      </c>
      <c r="H148" s="59">
        <f t="shared" si="29"/>
        <v>-4145</v>
      </c>
      <c r="I148" s="68" t="s">
        <v>272</v>
      </c>
      <c r="J148" s="69" t="s">
        <v>273</v>
      </c>
      <c r="K148" s="68">
        <v>-4145</v>
      </c>
      <c r="L148" s="68" t="s">
        <v>274</v>
      </c>
      <c r="M148" s="69" t="s">
        <v>168</v>
      </c>
      <c r="N148" s="69"/>
      <c r="O148" s="70" t="s">
        <v>275</v>
      </c>
      <c r="P148" s="71" t="s">
        <v>268</v>
      </c>
    </row>
    <row r="149" spans="1:16" ht="12.75" customHeight="1" thickBot="1" x14ac:dyDescent="0.25">
      <c r="A149" s="59" t="str">
        <f t="shared" si="24"/>
        <v> MVS 2.122 </v>
      </c>
      <c r="B149" s="18" t="str">
        <f t="shared" si="25"/>
        <v>I</v>
      </c>
      <c r="C149" s="59">
        <f t="shared" si="26"/>
        <v>37079.523999999998</v>
      </c>
      <c r="D149" s="14" t="str">
        <f t="shared" si="27"/>
        <v>vis</v>
      </c>
      <c r="E149" s="67">
        <f>VLOOKUP(C149,Active!C$21:E$970,3,FALSE)</f>
        <v>-984.99994175168831</v>
      </c>
      <c r="F149" s="18" t="s">
        <v>136</v>
      </c>
      <c r="G149" s="14" t="str">
        <f t="shared" si="28"/>
        <v>37079.524</v>
      </c>
      <c r="H149" s="59">
        <f t="shared" si="29"/>
        <v>-4036</v>
      </c>
      <c r="I149" s="68" t="s">
        <v>276</v>
      </c>
      <c r="J149" s="69" t="s">
        <v>277</v>
      </c>
      <c r="K149" s="68">
        <v>-4036</v>
      </c>
      <c r="L149" s="68" t="s">
        <v>278</v>
      </c>
      <c r="M149" s="69" t="s">
        <v>142</v>
      </c>
      <c r="N149" s="69"/>
      <c r="O149" s="70" t="s">
        <v>242</v>
      </c>
      <c r="P149" s="70" t="s">
        <v>243</v>
      </c>
    </row>
    <row r="150" spans="1:16" ht="12.75" customHeight="1" thickBot="1" x14ac:dyDescent="0.25">
      <c r="A150" s="59" t="str">
        <f t="shared" si="24"/>
        <v> AN 288.70 </v>
      </c>
      <c r="B150" s="18" t="str">
        <f t="shared" si="25"/>
        <v>I</v>
      </c>
      <c r="C150" s="59">
        <f t="shared" si="26"/>
        <v>37911.239000000001</v>
      </c>
      <c r="D150" s="14" t="str">
        <f t="shared" si="27"/>
        <v>vis</v>
      </c>
      <c r="E150" s="67">
        <f>VLOOKUP(C150,Active!C$21:E$970,3,FALSE)</f>
        <v>-738.01551979116687</v>
      </c>
      <c r="F150" s="18" t="s">
        <v>136</v>
      </c>
      <c r="G150" s="14" t="str">
        <f t="shared" si="28"/>
        <v>37911.239</v>
      </c>
      <c r="H150" s="59">
        <f t="shared" si="29"/>
        <v>-3789</v>
      </c>
      <c r="I150" s="68" t="s">
        <v>279</v>
      </c>
      <c r="J150" s="69" t="s">
        <v>280</v>
      </c>
      <c r="K150" s="68">
        <v>-3789</v>
      </c>
      <c r="L150" s="68" t="s">
        <v>281</v>
      </c>
      <c r="M150" s="69" t="s">
        <v>168</v>
      </c>
      <c r="N150" s="69"/>
      <c r="O150" s="70" t="s">
        <v>282</v>
      </c>
      <c r="P150" s="70" t="s">
        <v>283</v>
      </c>
    </row>
    <row r="151" spans="1:16" ht="12.75" customHeight="1" thickBot="1" x14ac:dyDescent="0.25">
      <c r="A151" s="59" t="str">
        <f t="shared" si="24"/>
        <v> AN 288.70 </v>
      </c>
      <c r="B151" s="18" t="str">
        <f t="shared" si="25"/>
        <v>I</v>
      </c>
      <c r="C151" s="59">
        <f t="shared" si="26"/>
        <v>37911.247000000003</v>
      </c>
      <c r="D151" s="14" t="str">
        <f t="shared" si="27"/>
        <v>vis</v>
      </c>
      <c r="E151" s="67">
        <f>VLOOKUP(C151,Active!C$21:E$970,3,FALSE)</f>
        <v>-738.01314412717613</v>
      </c>
      <c r="F151" s="18" t="s">
        <v>136</v>
      </c>
      <c r="G151" s="14" t="str">
        <f t="shared" si="28"/>
        <v>37911.247</v>
      </c>
      <c r="H151" s="59">
        <f t="shared" si="29"/>
        <v>-3789</v>
      </c>
      <c r="I151" s="68" t="s">
        <v>284</v>
      </c>
      <c r="J151" s="69" t="s">
        <v>285</v>
      </c>
      <c r="K151" s="68">
        <v>-3789</v>
      </c>
      <c r="L151" s="68" t="s">
        <v>286</v>
      </c>
      <c r="M151" s="69" t="s">
        <v>168</v>
      </c>
      <c r="N151" s="69"/>
      <c r="O151" s="70" t="s">
        <v>287</v>
      </c>
      <c r="P151" s="70" t="s">
        <v>283</v>
      </c>
    </row>
    <row r="152" spans="1:16" ht="12.75" customHeight="1" thickBot="1" x14ac:dyDescent="0.25">
      <c r="A152" s="59" t="str">
        <f t="shared" si="24"/>
        <v> AN 288.70 </v>
      </c>
      <c r="B152" s="18" t="str">
        <f t="shared" si="25"/>
        <v>I</v>
      </c>
      <c r="C152" s="59">
        <f t="shared" si="26"/>
        <v>37911.248</v>
      </c>
      <c r="D152" s="14" t="str">
        <f t="shared" si="27"/>
        <v>vis</v>
      </c>
      <c r="E152" s="67">
        <f>VLOOKUP(C152,Active!C$21:E$970,3,FALSE)</f>
        <v>-738.01284716917837</v>
      </c>
      <c r="F152" s="18" t="s">
        <v>136</v>
      </c>
      <c r="G152" s="14" t="str">
        <f t="shared" si="28"/>
        <v>37911.248</v>
      </c>
      <c r="H152" s="59">
        <f t="shared" si="29"/>
        <v>-3789</v>
      </c>
      <c r="I152" s="68" t="s">
        <v>288</v>
      </c>
      <c r="J152" s="69" t="s">
        <v>289</v>
      </c>
      <c r="K152" s="68">
        <v>-3789</v>
      </c>
      <c r="L152" s="68" t="s">
        <v>290</v>
      </c>
      <c r="M152" s="69" t="s">
        <v>168</v>
      </c>
      <c r="N152" s="69"/>
      <c r="O152" s="70" t="s">
        <v>291</v>
      </c>
      <c r="P152" s="70" t="s">
        <v>283</v>
      </c>
    </row>
    <row r="153" spans="1:16" ht="12.75" customHeight="1" thickBot="1" x14ac:dyDescent="0.25">
      <c r="A153" s="59" t="str">
        <f t="shared" si="24"/>
        <v> AN 288.70 </v>
      </c>
      <c r="B153" s="18" t="str">
        <f t="shared" si="25"/>
        <v>I</v>
      </c>
      <c r="C153" s="59">
        <f t="shared" si="26"/>
        <v>37911.249000000003</v>
      </c>
      <c r="D153" s="14" t="str">
        <f t="shared" si="27"/>
        <v>vis</v>
      </c>
      <c r="E153" s="67">
        <f>VLOOKUP(C153,Active!C$21:E$970,3,FALSE)</f>
        <v>-738.01255021117834</v>
      </c>
      <c r="F153" s="18" t="s">
        <v>136</v>
      </c>
      <c r="G153" s="14" t="str">
        <f t="shared" si="28"/>
        <v>37911.249</v>
      </c>
      <c r="H153" s="59">
        <f t="shared" si="29"/>
        <v>-3789</v>
      </c>
      <c r="I153" s="68" t="s">
        <v>292</v>
      </c>
      <c r="J153" s="69" t="s">
        <v>293</v>
      </c>
      <c r="K153" s="68">
        <v>-3789</v>
      </c>
      <c r="L153" s="68" t="s">
        <v>294</v>
      </c>
      <c r="M153" s="69" t="s">
        <v>168</v>
      </c>
      <c r="N153" s="69"/>
      <c r="O153" s="70" t="s">
        <v>295</v>
      </c>
      <c r="P153" s="70" t="s">
        <v>283</v>
      </c>
    </row>
    <row r="154" spans="1:16" ht="12.75" customHeight="1" thickBot="1" x14ac:dyDescent="0.25">
      <c r="A154" s="59" t="str">
        <f t="shared" si="24"/>
        <v>BAVM 15 </v>
      </c>
      <c r="B154" s="18" t="str">
        <f t="shared" si="25"/>
        <v>I</v>
      </c>
      <c r="C154" s="59">
        <f t="shared" si="26"/>
        <v>37921.373</v>
      </c>
      <c r="D154" s="14" t="str">
        <f t="shared" si="27"/>
        <v>vis</v>
      </c>
      <c r="E154" s="67">
        <f>VLOOKUP(C154,Active!C$21:E$970,3,FALSE)</f>
        <v>-735.00614743146741</v>
      </c>
      <c r="F154" s="18" t="s">
        <v>136</v>
      </c>
      <c r="G154" s="14" t="str">
        <f t="shared" si="28"/>
        <v>37921.373</v>
      </c>
      <c r="H154" s="59">
        <f t="shared" si="29"/>
        <v>-3786</v>
      </c>
      <c r="I154" s="68" t="s">
        <v>296</v>
      </c>
      <c r="J154" s="69" t="s">
        <v>297</v>
      </c>
      <c r="K154" s="68">
        <v>-3786</v>
      </c>
      <c r="L154" s="68" t="s">
        <v>258</v>
      </c>
      <c r="M154" s="69" t="s">
        <v>168</v>
      </c>
      <c r="N154" s="69"/>
      <c r="O154" s="70" t="s">
        <v>298</v>
      </c>
      <c r="P154" s="71" t="s">
        <v>299</v>
      </c>
    </row>
    <row r="155" spans="1:16" ht="12.75" customHeight="1" thickBot="1" x14ac:dyDescent="0.25">
      <c r="A155" s="59" t="str">
        <f t="shared" si="24"/>
        <v>BAVM 18 </v>
      </c>
      <c r="B155" s="18" t="str">
        <f t="shared" si="25"/>
        <v>I</v>
      </c>
      <c r="C155" s="59">
        <f t="shared" si="26"/>
        <v>39029.292000000001</v>
      </c>
      <c r="D155" s="14" t="str">
        <f t="shared" si="27"/>
        <v>vis</v>
      </c>
      <c r="E155" s="67">
        <f>VLOOKUP(C155,Active!C$21:E$970,3,FALSE)</f>
        <v>-406.00073837418432</v>
      </c>
      <c r="F155" s="18" t="s">
        <v>136</v>
      </c>
      <c r="G155" s="14" t="str">
        <f t="shared" si="28"/>
        <v>39029.292</v>
      </c>
      <c r="H155" s="59">
        <f t="shared" si="29"/>
        <v>-3457</v>
      </c>
      <c r="I155" s="68" t="s">
        <v>306</v>
      </c>
      <c r="J155" s="69" t="s">
        <v>307</v>
      </c>
      <c r="K155" s="68">
        <v>-3457</v>
      </c>
      <c r="L155" s="68" t="s">
        <v>234</v>
      </c>
      <c r="M155" s="69" t="s">
        <v>168</v>
      </c>
      <c r="N155" s="69"/>
      <c r="O155" s="70" t="s">
        <v>303</v>
      </c>
      <c r="P155" s="71" t="s">
        <v>308</v>
      </c>
    </row>
    <row r="156" spans="1:16" ht="12.75" customHeight="1" thickBot="1" x14ac:dyDescent="0.25">
      <c r="A156" s="59" t="str">
        <f t="shared" si="24"/>
        <v>IBVS 647 </v>
      </c>
      <c r="B156" s="18" t="str">
        <f t="shared" si="25"/>
        <v>II</v>
      </c>
      <c r="C156" s="59">
        <f t="shared" si="26"/>
        <v>41125.548000000003</v>
      </c>
      <c r="D156" s="14" t="str">
        <f t="shared" si="27"/>
        <v>vis</v>
      </c>
      <c r="E156" s="67" t="e">
        <f>VLOOKUP(C156,Active!C$21:E$970,3,FALSE)</f>
        <v>#N/A</v>
      </c>
      <c r="F156" s="18" t="s">
        <v>136</v>
      </c>
      <c r="G156" s="14" t="str">
        <f t="shared" si="28"/>
        <v>41125.548</v>
      </c>
      <c r="H156" s="59">
        <f t="shared" si="29"/>
        <v>-2834.5</v>
      </c>
      <c r="I156" s="68" t="s">
        <v>346</v>
      </c>
      <c r="J156" s="69" t="s">
        <v>347</v>
      </c>
      <c r="K156" s="68">
        <v>-2834.5</v>
      </c>
      <c r="L156" s="68" t="s">
        <v>327</v>
      </c>
      <c r="M156" s="69" t="s">
        <v>311</v>
      </c>
      <c r="N156" s="69" t="s">
        <v>312</v>
      </c>
      <c r="O156" s="70" t="s">
        <v>348</v>
      </c>
      <c r="P156" s="71" t="s">
        <v>349</v>
      </c>
    </row>
    <row r="157" spans="1:16" ht="12.75" customHeight="1" thickBot="1" x14ac:dyDescent="0.25">
      <c r="A157" s="59" t="str">
        <f t="shared" si="24"/>
        <v>BAVM 36 </v>
      </c>
      <c r="B157" s="18" t="str">
        <f t="shared" si="25"/>
        <v>I</v>
      </c>
      <c r="C157" s="59">
        <f t="shared" si="26"/>
        <v>43743.567999999999</v>
      </c>
      <c r="D157" s="14" t="str">
        <f t="shared" si="27"/>
        <v>vis</v>
      </c>
      <c r="E157" s="67">
        <f>VLOOKUP(C157,Active!C$21:E$970,3,FALSE)</f>
        <v>993.94122831194431</v>
      </c>
      <c r="F157" s="18" t="s">
        <v>136</v>
      </c>
      <c r="G157" s="14" t="str">
        <f t="shared" si="28"/>
        <v>43743.568</v>
      </c>
      <c r="H157" s="59">
        <f t="shared" si="29"/>
        <v>-2057</v>
      </c>
      <c r="I157" s="68" t="s">
        <v>402</v>
      </c>
      <c r="J157" s="69" t="s">
        <v>403</v>
      </c>
      <c r="K157" s="68">
        <v>-2057</v>
      </c>
      <c r="L157" s="68" t="s">
        <v>404</v>
      </c>
      <c r="M157" s="69" t="s">
        <v>168</v>
      </c>
      <c r="N157" s="69"/>
      <c r="O157" s="70" t="s">
        <v>405</v>
      </c>
      <c r="P157" s="71" t="s">
        <v>406</v>
      </c>
    </row>
    <row r="158" spans="1:16" ht="12.75" customHeight="1" thickBot="1" x14ac:dyDescent="0.25">
      <c r="A158" s="59" t="str">
        <f t="shared" si="24"/>
        <v>IBVS 3615 </v>
      </c>
      <c r="B158" s="18" t="str">
        <f t="shared" si="25"/>
        <v>I</v>
      </c>
      <c r="C158" s="59">
        <f t="shared" si="26"/>
        <v>48084.439599999998</v>
      </c>
      <c r="D158" s="14" t="str">
        <f t="shared" si="27"/>
        <v>vis</v>
      </c>
      <c r="E158" s="67" t="e">
        <f>VLOOKUP(C158,Active!C$21:E$970,3,FALSE)</f>
        <v>#N/A</v>
      </c>
      <c r="F158" s="18" t="s">
        <v>136</v>
      </c>
      <c r="G158" s="14" t="str">
        <f t="shared" si="28"/>
        <v>48084.4396</v>
      </c>
      <c r="H158" s="59">
        <f t="shared" si="29"/>
        <v>-768</v>
      </c>
      <c r="I158" s="68" t="s">
        <v>508</v>
      </c>
      <c r="J158" s="69" t="s">
        <v>509</v>
      </c>
      <c r="K158" s="68">
        <v>-768</v>
      </c>
      <c r="L158" s="68" t="s">
        <v>510</v>
      </c>
      <c r="M158" s="69" t="s">
        <v>311</v>
      </c>
      <c r="N158" s="69" t="s">
        <v>312</v>
      </c>
      <c r="O158" s="70" t="s">
        <v>511</v>
      </c>
      <c r="P158" s="71" t="s">
        <v>512</v>
      </c>
    </row>
    <row r="159" spans="1:16" ht="12.75" customHeight="1" thickBot="1" x14ac:dyDescent="0.25">
      <c r="A159" s="59" t="str">
        <f t="shared" si="24"/>
        <v> BRNO 31 </v>
      </c>
      <c r="B159" s="18" t="str">
        <f t="shared" si="25"/>
        <v>II</v>
      </c>
      <c r="C159" s="59">
        <f t="shared" si="26"/>
        <v>48116.434000000001</v>
      </c>
      <c r="D159" s="14" t="str">
        <f t="shared" si="27"/>
        <v>vis</v>
      </c>
      <c r="E159" s="67">
        <f>VLOOKUP(C159,Active!C$21:E$970,3,FALSE)</f>
        <v>2292.4987646324544</v>
      </c>
      <c r="F159" s="18" t="s">
        <v>136</v>
      </c>
      <c r="G159" s="14" t="str">
        <f t="shared" si="28"/>
        <v>48116.434</v>
      </c>
      <c r="H159" s="59">
        <f t="shared" si="29"/>
        <v>-758.5</v>
      </c>
      <c r="I159" s="68" t="s">
        <v>513</v>
      </c>
      <c r="J159" s="69" t="s">
        <v>514</v>
      </c>
      <c r="K159" s="68">
        <v>-758.5</v>
      </c>
      <c r="L159" s="68" t="s">
        <v>274</v>
      </c>
      <c r="M159" s="69" t="s">
        <v>168</v>
      </c>
      <c r="N159" s="69"/>
      <c r="O159" s="70" t="s">
        <v>515</v>
      </c>
      <c r="P159" s="70" t="s">
        <v>516</v>
      </c>
    </row>
    <row r="160" spans="1:16" ht="12.75" customHeight="1" thickBot="1" x14ac:dyDescent="0.25">
      <c r="A160" s="59" t="str">
        <f t="shared" si="24"/>
        <v> BRNO 31 </v>
      </c>
      <c r="B160" s="18" t="str">
        <f t="shared" si="25"/>
        <v>II</v>
      </c>
      <c r="C160" s="59">
        <f t="shared" si="26"/>
        <v>48116.442999999999</v>
      </c>
      <c r="D160" s="14" t="str">
        <f t="shared" si="27"/>
        <v>vis</v>
      </c>
      <c r="E160" s="67">
        <f>VLOOKUP(C160,Active!C$21:E$970,3,FALSE)</f>
        <v>2292.5014372544433</v>
      </c>
      <c r="F160" s="18" t="s">
        <v>136</v>
      </c>
      <c r="G160" s="14" t="str">
        <f t="shared" si="28"/>
        <v>48116.443</v>
      </c>
      <c r="H160" s="59">
        <f t="shared" si="29"/>
        <v>-758.5</v>
      </c>
      <c r="I160" s="68" t="s">
        <v>517</v>
      </c>
      <c r="J160" s="69" t="s">
        <v>518</v>
      </c>
      <c r="K160" s="68">
        <v>-758.5</v>
      </c>
      <c r="L160" s="68" t="s">
        <v>173</v>
      </c>
      <c r="M160" s="69" t="s">
        <v>168</v>
      </c>
      <c r="N160" s="69"/>
      <c r="O160" s="70" t="s">
        <v>519</v>
      </c>
      <c r="P160" s="70" t="s">
        <v>516</v>
      </c>
    </row>
    <row r="161" spans="1:16" ht="12.75" customHeight="1" thickBot="1" x14ac:dyDescent="0.25">
      <c r="A161" s="59" t="str">
        <f t="shared" si="24"/>
        <v> BRNO 31 </v>
      </c>
      <c r="B161" s="18" t="str">
        <f t="shared" si="25"/>
        <v>II</v>
      </c>
      <c r="C161" s="59">
        <f t="shared" si="26"/>
        <v>48446.446000000004</v>
      </c>
      <c r="D161" s="14" t="str">
        <f t="shared" si="27"/>
        <v>vis</v>
      </c>
      <c r="E161" s="67">
        <f>VLOOKUP(C161,Active!C$21:E$970,3,FALSE)</f>
        <v>2390.498467727909</v>
      </c>
      <c r="F161" s="18" t="s">
        <v>136</v>
      </c>
      <c r="G161" s="14" t="str">
        <f t="shared" si="28"/>
        <v>48446.446</v>
      </c>
      <c r="H161" s="59">
        <f t="shared" si="29"/>
        <v>-660.5</v>
      </c>
      <c r="I161" s="68" t="s">
        <v>539</v>
      </c>
      <c r="J161" s="69" t="s">
        <v>540</v>
      </c>
      <c r="K161" s="68">
        <v>-660.5</v>
      </c>
      <c r="L161" s="68" t="s">
        <v>230</v>
      </c>
      <c r="M161" s="69" t="s">
        <v>168</v>
      </c>
      <c r="N161" s="69"/>
      <c r="O161" s="70" t="s">
        <v>541</v>
      </c>
      <c r="P161" s="70" t="s">
        <v>516</v>
      </c>
    </row>
    <row r="162" spans="1:16" ht="12.75" customHeight="1" thickBot="1" x14ac:dyDescent="0.25">
      <c r="A162" s="59" t="str">
        <f t="shared" si="24"/>
        <v> BRNO 31 </v>
      </c>
      <c r="B162" s="18" t="str">
        <f t="shared" si="25"/>
        <v>II</v>
      </c>
      <c r="C162" s="59">
        <f t="shared" si="26"/>
        <v>48446.447999999997</v>
      </c>
      <c r="D162" s="14" t="str">
        <f t="shared" si="27"/>
        <v>vis</v>
      </c>
      <c r="E162" s="67">
        <f>VLOOKUP(C162,Active!C$21:E$970,3,FALSE)</f>
        <v>2390.4990616439045</v>
      </c>
      <c r="F162" s="18" t="s">
        <v>136</v>
      </c>
      <c r="G162" s="14" t="str">
        <f t="shared" si="28"/>
        <v>48446.448</v>
      </c>
      <c r="H162" s="59">
        <f t="shared" si="29"/>
        <v>-660.5</v>
      </c>
      <c r="I162" s="68" t="s">
        <v>542</v>
      </c>
      <c r="J162" s="69" t="s">
        <v>543</v>
      </c>
      <c r="K162" s="68">
        <v>-660.5</v>
      </c>
      <c r="L162" s="68" t="s">
        <v>246</v>
      </c>
      <c r="M162" s="69" t="s">
        <v>168</v>
      </c>
      <c r="N162" s="69"/>
      <c r="O162" s="70" t="s">
        <v>544</v>
      </c>
      <c r="P162" s="70" t="s">
        <v>516</v>
      </c>
    </row>
    <row r="163" spans="1:16" ht="12.75" customHeight="1" thickBot="1" x14ac:dyDescent="0.25">
      <c r="A163" s="59" t="str">
        <f t="shared" si="24"/>
        <v> BRNO 31 </v>
      </c>
      <c r="B163" s="18" t="str">
        <f t="shared" si="25"/>
        <v>II</v>
      </c>
      <c r="C163" s="59">
        <f t="shared" si="26"/>
        <v>48446.453000000001</v>
      </c>
      <c r="D163" s="14" t="str">
        <f t="shared" si="27"/>
        <v>vis</v>
      </c>
      <c r="E163" s="67">
        <f>VLOOKUP(C163,Active!C$21:E$970,3,FALSE)</f>
        <v>2390.5005464338997</v>
      </c>
      <c r="F163" s="18" t="s">
        <v>136</v>
      </c>
      <c r="G163" s="14" t="str">
        <f t="shared" si="28"/>
        <v>48446.453</v>
      </c>
      <c r="H163" s="59">
        <f t="shared" si="29"/>
        <v>-660.5</v>
      </c>
      <c r="I163" s="68" t="s">
        <v>551</v>
      </c>
      <c r="J163" s="69" t="s">
        <v>552</v>
      </c>
      <c r="K163" s="68">
        <v>-660.5</v>
      </c>
      <c r="L163" s="68" t="s">
        <v>263</v>
      </c>
      <c r="M163" s="69" t="s">
        <v>168</v>
      </c>
      <c r="N163" s="69"/>
      <c r="O163" s="70" t="s">
        <v>553</v>
      </c>
      <c r="P163" s="70" t="s">
        <v>516</v>
      </c>
    </row>
    <row r="164" spans="1:16" ht="12.75" customHeight="1" thickBot="1" x14ac:dyDescent="0.25">
      <c r="A164" s="59" t="str">
        <f t="shared" si="24"/>
        <v> BRNO 32 </v>
      </c>
      <c r="B164" s="18" t="str">
        <f t="shared" si="25"/>
        <v>I</v>
      </c>
      <c r="C164" s="59">
        <f t="shared" si="26"/>
        <v>49926.434200000003</v>
      </c>
      <c r="D164" s="14" t="str">
        <f t="shared" si="27"/>
        <v>vis</v>
      </c>
      <c r="E164" s="67">
        <f>VLOOKUP(C164,Active!C$21:E$970,3,FALSE)</f>
        <v>2829.9928018271989</v>
      </c>
      <c r="F164" s="18" t="s">
        <v>136</v>
      </c>
      <c r="G164" s="14" t="str">
        <f t="shared" si="28"/>
        <v>49926.4342</v>
      </c>
      <c r="H164" s="59">
        <f t="shared" si="29"/>
        <v>-221</v>
      </c>
      <c r="I164" s="68" t="s">
        <v>584</v>
      </c>
      <c r="J164" s="69" t="s">
        <v>585</v>
      </c>
      <c r="K164" s="68">
        <v>-221</v>
      </c>
      <c r="L164" s="68" t="s">
        <v>586</v>
      </c>
      <c r="M164" s="69" t="s">
        <v>168</v>
      </c>
      <c r="N164" s="69"/>
      <c r="O164" s="70" t="s">
        <v>587</v>
      </c>
      <c r="P164" s="70" t="s">
        <v>588</v>
      </c>
    </row>
    <row r="165" spans="1:16" ht="12.75" customHeight="1" thickBot="1" x14ac:dyDescent="0.25">
      <c r="A165" s="59" t="str">
        <f t="shared" si="24"/>
        <v> BRNO 32 </v>
      </c>
      <c r="B165" s="18" t="str">
        <f t="shared" si="25"/>
        <v>I</v>
      </c>
      <c r="C165" s="59">
        <f t="shared" si="26"/>
        <v>49926.448799999998</v>
      </c>
      <c r="D165" s="14" t="str">
        <f t="shared" si="27"/>
        <v>vis</v>
      </c>
      <c r="E165" s="67">
        <f>VLOOKUP(C165,Active!C$21:E$970,3,FALSE)</f>
        <v>2829.9971374139795</v>
      </c>
      <c r="F165" s="18" t="s">
        <v>136</v>
      </c>
      <c r="G165" s="14" t="str">
        <f t="shared" si="28"/>
        <v>49926.4488</v>
      </c>
      <c r="H165" s="59">
        <f t="shared" si="29"/>
        <v>-221</v>
      </c>
      <c r="I165" s="68" t="s">
        <v>589</v>
      </c>
      <c r="J165" s="69" t="s">
        <v>590</v>
      </c>
      <c r="K165" s="68">
        <v>-221</v>
      </c>
      <c r="L165" s="68" t="s">
        <v>591</v>
      </c>
      <c r="M165" s="69" t="s">
        <v>168</v>
      </c>
      <c r="N165" s="69"/>
      <c r="O165" s="70" t="s">
        <v>592</v>
      </c>
      <c r="P165" s="70" t="s">
        <v>588</v>
      </c>
    </row>
    <row r="166" spans="1:16" ht="12.75" customHeight="1" thickBot="1" x14ac:dyDescent="0.25">
      <c r="A166" s="59" t="str">
        <f t="shared" si="24"/>
        <v> BRNO 32 </v>
      </c>
      <c r="B166" s="18" t="str">
        <f t="shared" si="25"/>
        <v>I</v>
      </c>
      <c r="C166" s="59">
        <f t="shared" si="26"/>
        <v>49926.450199999999</v>
      </c>
      <c r="D166" s="14" t="str">
        <f t="shared" si="27"/>
        <v>vis</v>
      </c>
      <c r="E166" s="67">
        <f>VLOOKUP(C166,Active!C$21:E$970,3,FALSE)</f>
        <v>2829.9975531551781</v>
      </c>
      <c r="F166" s="18" t="s">
        <v>136</v>
      </c>
      <c r="G166" s="14" t="str">
        <f t="shared" si="28"/>
        <v>49926.4502</v>
      </c>
      <c r="H166" s="59">
        <f t="shared" si="29"/>
        <v>-221</v>
      </c>
      <c r="I166" s="68" t="s">
        <v>593</v>
      </c>
      <c r="J166" s="69" t="s">
        <v>594</v>
      </c>
      <c r="K166" s="68">
        <v>-221</v>
      </c>
      <c r="L166" s="68" t="s">
        <v>595</v>
      </c>
      <c r="M166" s="69" t="s">
        <v>168</v>
      </c>
      <c r="N166" s="69"/>
      <c r="O166" s="70" t="s">
        <v>596</v>
      </c>
      <c r="P166" s="70" t="s">
        <v>588</v>
      </c>
    </row>
    <row r="167" spans="1:16" ht="12.75" customHeight="1" thickBot="1" x14ac:dyDescent="0.25">
      <c r="A167" s="59" t="str">
        <f t="shared" si="24"/>
        <v> BRNO 32 </v>
      </c>
      <c r="B167" s="18" t="str">
        <f t="shared" si="25"/>
        <v>I</v>
      </c>
      <c r="C167" s="59">
        <f t="shared" si="26"/>
        <v>49926.454400000002</v>
      </c>
      <c r="D167" s="14" t="str">
        <f t="shared" si="27"/>
        <v>vis</v>
      </c>
      <c r="E167" s="67">
        <f>VLOOKUP(C167,Active!C$21:E$970,3,FALSE)</f>
        <v>2829.9988003787739</v>
      </c>
      <c r="F167" s="18" t="s">
        <v>136</v>
      </c>
      <c r="G167" s="14" t="str">
        <f t="shared" si="28"/>
        <v>49926.4544</v>
      </c>
      <c r="H167" s="59">
        <f t="shared" si="29"/>
        <v>-221</v>
      </c>
      <c r="I167" s="68" t="s">
        <v>597</v>
      </c>
      <c r="J167" s="69" t="s">
        <v>598</v>
      </c>
      <c r="K167" s="68">
        <v>-221</v>
      </c>
      <c r="L167" s="68" t="s">
        <v>599</v>
      </c>
      <c r="M167" s="69" t="s">
        <v>168</v>
      </c>
      <c r="N167" s="69"/>
      <c r="O167" s="70" t="s">
        <v>469</v>
      </c>
      <c r="P167" s="70" t="s">
        <v>588</v>
      </c>
    </row>
    <row r="168" spans="1:16" ht="12.75" customHeight="1" thickBot="1" x14ac:dyDescent="0.25">
      <c r="A168" s="59" t="str">
        <f t="shared" si="24"/>
        <v> BRNO 32 </v>
      </c>
      <c r="B168" s="18" t="str">
        <f t="shared" si="25"/>
        <v>I</v>
      </c>
      <c r="C168" s="59">
        <f t="shared" si="26"/>
        <v>49926.454400000002</v>
      </c>
      <c r="D168" s="14" t="str">
        <f t="shared" si="27"/>
        <v>vis</v>
      </c>
      <c r="E168" s="67">
        <f>VLOOKUP(C168,Active!C$21:E$970,3,FALSE)</f>
        <v>2829.9988003787739</v>
      </c>
      <c r="F168" s="18" t="s">
        <v>136</v>
      </c>
      <c r="G168" s="14" t="str">
        <f t="shared" si="28"/>
        <v>49926.4544</v>
      </c>
      <c r="H168" s="59">
        <f t="shared" si="29"/>
        <v>-221</v>
      </c>
      <c r="I168" s="68" t="s">
        <v>597</v>
      </c>
      <c r="J168" s="69" t="s">
        <v>598</v>
      </c>
      <c r="K168" s="68">
        <v>-221</v>
      </c>
      <c r="L168" s="68" t="s">
        <v>599</v>
      </c>
      <c r="M168" s="69" t="s">
        <v>168</v>
      </c>
      <c r="N168" s="69"/>
      <c r="O168" s="70" t="s">
        <v>498</v>
      </c>
      <c r="P168" s="70" t="s">
        <v>588</v>
      </c>
    </row>
    <row r="169" spans="1:16" ht="12.75" customHeight="1" thickBot="1" x14ac:dyDescent="0.25">
      <c r="A169" s="59" t="str">
        <f t="shared" si="24"/>
        <v> BRNO 32 </v>
      </c>
      <c r="B169" s="18" t="str">
        <f t="shared" si="25"/>
        <v>I</v>
      </c>
      <c r="C169" s="59">
        <f t="shared" si="26"/>
        <v>49926.4565</v>
      </c>
      <c r="D169" s="14" t="str">
        <f t="shared" si="27"/>
        <v>vis</v>
      </c>
      <c r="E169" s="67">
        <f>VLOOKUP(C169,Active!C$21:E$970,3,FALSE)</f>
        <v>2829.9994239905709</v>
      </c>
      <c r="F169" s="18" t="s">
        <v>136</v>
      </c>
      <c r="G169" s="14" t="str">
        <f t="shared" si="28"/>
        <v>49926.4565</v>
      </c>
      <c r="H169" s="59">
        <f t="shared" si="29"/>
        <v>-221</v>
      </c>
      <c r="I169" s="68" t="s">
        <v>600</v>
      </c>
      <c r="J169" s="69" t="s">
        <v>601</v>
      </c>
      <c r="K169" s="68">
        <v>-221</v>
      </c>
      <c r="L169" s="68" t="s">
        <v>602</v>
      </c>
      <c r="M169" s="69" t="s">
        <v>168</v>
      </c>
      <c r="N169" s="69"/>
      <c r="O169" s="70" t="s">
        <v>603</v>
      </c>
      <c r="P169" s="70" t="s">
        <v>588</v>
      </c>
    </row>
    <row r="170" spans="1:16" ht="12.75" customHeight="1" thickBot="1" x14ac:dyDescent="0.25">
      <c r="A170" s="59" t="str">
        <f t="shared" si="24"/>
        <v>BAVM 122 </v>
      </c>
      <c r="B170" s="18" t="str">
        <f t="shared" si="25"/>
        <v>II</v>
      </c>
      <c r="C170" s="59">
        <f t="shared" si="26"/>
        <v>50315.391000000003</v>
      </c>
      <c r="D170" s="14" t="str">
        <f t="shared" si="27"/>
        <v>vis</v>
      </c>
      <c r="E170" s="67">
        <f>VLOOKUP(C170,Active!C$21:E$970,3,FALSE)</f>
        <v>2945.4966347695095</v>
      </c>
      <c r="F170" s="18" t="s">
        <v>136</v>
      </c>
      <c r="G170" s="14" t="str">
        <f t="shared" si="28"/>
        <v>50315.391</v>
      </c>
      <c r="H170" s="59">
        <f t="shared" si="29"/>
        <v>-105.5</v>
      </c>
      <c r="I170" s="68" t="s">
        <v>610</v>
      </c>
      <c r="J170" s="69" t="s">
        <v>611</v>
      </c>
      <c r="K170" s="68">
        <v>-105.5</v>
      </c>
      <c r="L170" s="68" t="s">
        <v>271</v>
      </c>
      <c r="M170" s="69" t="s">
        <v>168</v>
      </c>
      <c r="N170" s="69"/>
      <c r="O170" s="70" t="s">
        <v>568</v>
      </c>
      <c r="P170" s="71" t="s">
        <v>612</v>
      </c>
    </row>
    <row r="171" spans="1:16" ht="12.75" customHeight="1" thickBot="1" x14ac:dyDescent="0.25">
      <c r="A171" s="59" t="str">
        <f t="shared" ref="A171:A186" si="30">P171</f>
        <v>BAVM 131 </v>
      </c>
      <c r="B171" s="18" t="str">
        <f t="shared" ref="B171:B186" si="31">IF(H171=INT(H171),"I","II")</f>
        <v>II</v>
      </c>
      <c r="C171" s="59">
        <f t="shared" ref="C171:C186" si="32">1*G171</f>
        <v>51433.372000000003</v>
      </c>
      <c r="D171" s="14" t="str">
        <f t="shared" ref="D171:D186" si="33">VLOOKUP(F171,I$1:J$5,2,FALSE)</f>
        <v>vis</v>
      </c>
      <c r="E171" s="67">
        <f>VLOOKUP(C171,Active!C$21:E$970,3,FALSE)</f>
        <v>3277.4900352105792</v>
      </c>
      <c r="F171" s="18" t="s">
        <v>136</v>
      </c>
      <c r="G171" s="14" t="str">
        <f t="shared" ref="G171:G186" si="34">MID(I171,3,LEN(I171)-3)</f>
        <v>51433.372</v>
      </c>
      <c r="H171" s="59">
        <f t="shared" ref="H171:H186" si="35">1*K171</f>
        <v>226.5</v>
      </c>
      <c r="I171" s="68" t="s">
        <v>628</v>
      </c>
      <c r="J171" s="69" t="s">
        <v>629</v>
      </c>
      <c r="K171" s="68">
        <v>226.5</v>
      </c>
      <c r="L171" s="68" t="s">
        <v>253</v>
      </c>
      <c r="M171" s="69" t="s">
        <v>168</v>
      </c>
      <c r="N171" s="69"/>
      <c r="O171" s="70" t="s">
        <v>630</v>
      </c>
      <c r="P171" s="71" t="s">
        <v>631</v>
      </c>
    </row>
    <row r="172" spans="1:16" ht="12.75" customHeight="1" thickBot="1" x14ac:dyDescent="0.25">
      <c r="A172" s="59" t="str">
        <f t="shared" si="30"/>
        <v>OEJV 0074 </v>
      </c>
      <c r="B172" s="18" t="str">
        <f t="shared" si="31"/>
        <v>I</v>
      </c>
      <c r="C172" s="59">
        <f t="shared" si="32"/>
        <v>51768.451000000001</v>
      </c>
      <c r="D172" s="14" t="str">
        <f t="shared" si="33"/>
        <v>vis</v>
      </c>
      <c r="E172" s="67">
        <f>VLOOKUP(C172,Active!C$21:E$970,3,FALSE)</f>
        <v>3376.9944244858821</v>
      </c>
      <c r="F172" s="18" t="s">
        <v>136</v>
      </c>
      <c r="G172" s="14" t="str">
        <f t="shared" si="34"/>
        <v>51768.451</v>
      </c>
      <c r="H172" s="59">
        <f t="shared" si="35"/>
        <v>326</v>
      </c>
      <c r="I172" s="68" t="s">
        <v>638</v>
      </c>
      <c r="J172" s="69" t="s">
        <v>639</v>
      </c>
      <c r="K172" s="68">
        <v>326</v>
      </c>
      <c r="L172" s="68" t="s">
        <v>225</v>
      </c>
      <c r="M172" s="69" t="s">
        <v>168</v>
      </c>
      <c r="N172" s="69"/>
      <c r="O172" s="70" t="s">
        <v>640</v>
      </c>
      <c r="P172" s="71" t="s">
        <v>641</v>
      </c>
    </row>
    <row r="173" spans="1:16" ht="12.75" customHeight="1" thickBot="1" x14ac:dyDescent="0.25">
      <c r="A173" s="59" t="str">
        <f t="shared" si="30"/>
        <v>OEJV 0074 </v>
      </c>
      <c r="B173" s="18" t="str">
        <f t="shared" si="31"/>
        <v>I</v>
      </c>
      <c r="C173" s="59">
        <f t="shared" si="32"/>
        <v>51768.453000000001</v>
      </c>
      <c r="D173" s="14" t="str">
        <f t="shared" si="33"/>
        <v>vis</v>
      </c>
      <c r="E173" s="67">
        <f>VLOOKUP(C173,Active!C$21:E$970,3,FALSE)</f>
        <v>3376.9950184018799</v>
      </c>
      <c r="F173" s="18" t="s">
        <v>136</v>
      </c>
      <c r="G173" s="14" t="str">
        <f t="shared" si="34"/>
        <v>51768.453</v>
      </c>
      <c r="H173" s="59">
        <f t="shared" si="35"/>
        <v>326</v>
      </c>
      <c r="I173" s="68" t="s">
        <v>642</v>
      </c>
      <c r="J173" s="69" t="s">
        <v>643</v>
      </c>
      <c r="K173" s="68">
        <v>326</v>
      </c>
      <c r="L173" s="68" t="s">
        <v>137</v>
      </c>
      <c r="M173" s="69" t="s">
        <v>168</v>
      </c>
      <c r="N173" s="69"/>
      <c r="O173" s="70" t="s">
        <v>644</v>
      </c>
      <c r="P173" s="71" t="s">
        <v>641</v>
      </c>
    </row>
    <row r="174" spans="1:16" ht="12.75" customHeight="1" thickBot="1" x14ac:dyDescent="0.25">
      <c r="A174" s="59" t="str">
        <f t="shared" si="30"/>
        <v>OEJV 0074 </v>
      </c>
      <c r="B174" s="18" t="str">
        <f t="shared" si="31"/>
        <v>I</v>
      </c>
      <c r="C174" s="59">
        <f t="shared" si="32"/>
        <v>51768.455000000002</v>
      </c>
      <c r="D174" s="14" t="str">
        <f t="shared" si="33"/>
        <v>vis</v>
      </c>
      <c r="E174" s="67">
        <f>VLOOKUP(C174,Active!C$21:E$970,3,FALSE)</f>
        <v>3376.9956123178777</v>
      </c>
      <c r="F174" s="18" t="s">
        <v>136</v>
      </c>
      <c r="G174" s="14" t="str">
        <f t="shared" si="34"/>
        <v>51768.455</v>
      </c>
      <c r="H174" s="59">
        <f t="shared" si="35"/>
        <v>326</v>
      </c>
      <c r="I174" s="68" t="s">
        <v>645</v>
      </c>
      <c r="J174" s="69" t="s">
        <v>646</v>
      </c>
      <c r="K174" s="68">
        <v>326</v>
      </c>
      <c r="L174" s="68" t="s">
        <v>183</v>
      </c>
      <c r="M174" s="69" t="s">
        <v>168</v>
      </c>
      <c r="N174" s="69"/>
      <c r="O174" s="70" t="s">
        <v>498</v>
      </c>
      <c r="P174" s="71" t="s">
        <v>641</v>
      </c>
    </row>
    <row r="175" spans="1:16" ht="12.75" customHeight="1" thickBot="1" x14ac:dyDescent="0.25">
      <c r="A175" s="59" t="str">
        <f t="shared" si="30"/>
        <v>BAVM 143 </v>
      </c>
      <c r="B175" s="18" t="str">
        <f t="shared" si="31"/>
        <v>I</v>
      </c>
      <c r="C175" s="59">
        <f t="shared" si="32"/>
        <v>51768.455999999998</v>
      </c>
      <c r="D175" s="14" t="str">
        <f t="shared" si="33"/>
        <v>vis</v>
      </c>
      <c r="E175" s="67">
        <f>VLOOKUP(C175,Active!C$21:E$970,3,FALSE)</f>
        <v>3376.9959092758754</v>
      </c>
      <c r="F175" s="18" t="s">
        <v>136</v>
      </c>
      <c r="G175" s="14" t="str">
        <f t="shared" si="34"/>
        <v>51768.456</v>
      </c>
      <c r="H175" s="59">
        <f t="shared" si="35"/>
        <v>326</v>
      </c>
      <c r="I175" s="68" t="s">
        <v>647</v>
      </c>
      <c r="J175" s="69" t="s">
        <v>648</v>
      </c>
      <c r="K175" s="68">
        <v>326</v>
      </c>
      <c r="L175" s="68" t="s">
        <v>649</v>
      </c>
      <c r="M175" s="69" t="s">
        <v>168</v>
      </c>
      <c r="N175" s="69"/>
      <c r="O175" s="70" t="s">
        <v>630</v>
      </c>
      <c r="P175" s="71" t="s">
        <v>650</v>
      </c>
    </row>
    <row r="176" spans="1:16" ht="12.75" customHeight="1" thickBot="1" x14ac:dyDescent="0.25">
      <c r="A176" s="59" t="str">
        <f t="shared" si="30"/>
        <v>OEJV 0074 </v>
      </c>
      <c r="B176" s="18" t="str">
        <f t="shared" si="31"/>
        <v>I</v>
      </c>
      <c r="C176" s="59">
        <f t="shared" si="32"/>
        <v>51768.463000000003</v>
      </c>
      <c r="D176" s="14" t="str">
        <f t="shared" si="33"/>
        <v>vis</v>
      </c>
      <c r="E176" s="67">
        <f>VLOOKUP(C176,Active!C$21:E$970,3,FALSE)</f>
        <v>3376.9979879818684</v>
      </c>
      <c r="F176" s="18" t="s">
        <v>136</v>
      </c>
      <c r="G176" s="14" t="str">
        <f t="shared" si="34"/>
        <v>51768.463</v>
      </c>
      <c r="H176" s="59">
        <f t="shared" si="35"/>
        <v>326</v>
      </c>
      <c r="I176" s="68" t="s">
        <v>651</v>
      </c>
      <c r="J176" s="69" t="s">
        <v>652</v>
      </c>
      <c r="K176" s="68">
        <v>326</v>
      </c>
      <c r="L176" s="68" t="s">
        <v>274</v>
      </c>
      <c r="M176" s="69" t="s">
        <v>168</v>
      </c>
      <c r="N176" s="69"/>
      <c r="O176" s="70" t="s">
        <v>596</v>
      </c>
      <c r="P176" s="71" t="s">
        <v>641</v>
      </c>
    </row>
    <row r="177" spans="1:16" ht="12.75" customHeight="1" thickBot="1" x14ac:dyDescent="0.25">
      <c r="A177" s="59" t="str">
        <f t="shared" si="30"/>
        <v>IBVS 5251 </v>
      </c>
      <c r="B177" s="18" t="str">
        <f t="shared" si="31"/>
        <v>I</v>
      </c>
      <c r="C177" s="59">
        <f t="shared" si="32"/>
        <v>52037.856</v>
      </c>
      <c r="D177" s="14" t="str">
        <f t="shared" si="33"/>
        <v>vis</v>
      </c>
      <c r="E177" s="67" t="e">
        <f>VLOOKUP(C177,Active!C$21:E$970,3,FALSE)</f>
        <v>#N/A</v>
      </c>
      <c r="F177" s="18" t="s">
        <v>136</v>
      </c>
      <c r="G177" s="14" t="str">
        <f t="shared" si="34"/>
        <v>52037.8560</v>
      </c>
      <c r="H177" s="59">
        <f t="shared" si="35"/>
        <v>406</v>
      </c>
      <c r="I177" s="68" t="s">
        <v>653</v>
      </c>
      <c r="J177" s="69" t="s">
        <v>654</v>
      </c>
      <c r="K177" s="68">
        <v>406</v>
      </c>
      <c r="L177" s="68" t="s">
        <v>655</v>
      </c>
      <c r="M177" s="69" t="s">
        <v>311</v>
      </c>
      <c r="N177" s="69" t="s">
        <v>656</v>
      </c>
      <c r="O177" s="70" t="s">
        <v>657</v>
      </c>
      <c r="P177" s="71" t="s">
        <v>658</v>
      </c>
    </row>
    <row r="178" spans="1:16" ht="12.75" customHeight="1" thickBot="1" x14ac:dyDescent="0.25">
      <c r="A178" s="59" t="str">
        <f t="shared" si="30"/>
        <v> AOEB 12 </v>
      </c>
      <c r="B178" s="18" t="str">
        <f t="shared" si="31"/>
        <v>I</v>
      </c>
      <c r="C178" s="59">
        <f t="shared" si="32"/>
        <v>52182.66</v>
      </c>
      <c r="D178" s="14" t="str">
        <f t="shared" si="33"/>
        <v>vis</v>
      </c>
      <c r="E178" s="67">
        <f>VLOOKUP(C178,Active!C$21:E$970,3,FALSE)</f>
        <v>3499.9971002051439</v>
      </c>
      <c r="F178" s="18" t="s">
        <v>136</v>
      </c>
      <c r="G178" s="14" t="str">
        <f t="shared" si="34"/>
        <v>52182.660</v>
      </c>
      <c r="H178" s="59">
        <f t="shared" si="35"/>
        <v>449</v>
      </c>
      <c r="I178" s="68" t="s">
        <v>664</v>
      </c>
      <c r="J178" s="69" t="s">
        <v>665</v>
      </c>
      <c r="K178" s="68">
        <v>449</v>
      </c>
      <c r="L178" s="68" t="s">
        <v>327</v>
      </c>
      <c r="M178" s="69" t="s">
        <v>168</v>
      </c>
      <c r="N178" s="69"/>
      <c r="O178" s="70" t="s">
        <v>398</v>
      </c>
      <c r="P178" s="70" t="s">
        <v>666</v>
      </c>
    </row>
    <row r="179" spans="1:16" ht="12.75" customHeight="1" thickBot="1" x14ac:dyDescent="0.25">
      <c r="A179" s="59" t="str">
        <f t="shared" si="30"/>
        <v>OEJV 0074 </v>
      </c>
      <c r="B179" s="18" t="str">
        <f t="shared" si="31"/>
        <v>I</v>
      </c>
      <c r="C179" s="59">
        <f t="shared" si="32"/>
        <v>52492.438999999998</v>
      </c>
      <c r="D179" s="14" t="str">
        <f t="shared" si="33"/>
        <v>vis</v>
      </c>
      <c r="E179" s="67">
        <f>VLOOKUP(C179,Active!C$21:E$970,3,FALSE)</f>
        <v>3591.9884521111535</v>
      </c>
      <c r="F179" s="18" t="s">
        <v>136</v>
      </c>
      <c r="G179" s="14" t="str">
        <f t="shared" si="34"/>
        <v>52492.439</v>
      </c>
      <c r="H179" s="59">
        <f t="shared" si="35"/>
        <v>541</v>
      </c>
      <c r="I179" s="68" t="s">
        <v>667</v>
      </c>
      <c r="J179" s="69" t="s">
        <v>668</v>
      </c>
      <c r="K179" s="68">
        <v>541</v>
      </c>
      <c r="L179" s="68" t="s">
        <v>197</v>
      </c>
      <c r="M179" s="69" t="s">
        <v>168</v>
      </c>
      <c r="N179" s="69"/>
      <c r="O179" s="70" t="s">
        <v>669</v>
      </c>
      <c r="P179" s="71" t="s">
        <v>641</v>
      </c>
    </row>
    <row r="180" spans="1:16" ht="12.75" customHeight="1" thickBot="1" x14ac:dyDescent="0.25">
      <c r="A180" s="59" t="str">
        <f t="shared" si="30"/>
        <v>OEJV 0074 </v>
      </c>
      <c r="B180" s="18" t="str">
        <f t="shared" si="31"/>
        <v>I</v>
      </c>
      <c r="C180" s="59">
        <f t="shared" si="32"/>
        <v>52492.446000000004</v>
      </c>
      <c r="D180" s="14" t="str">
        <f t="shared" si="33"/>
        <v>vis</v>
      </c>
      <c r="E180" s="67">
        <f>VLOOKUP(C180,Active!C$21:E$970,3,FALSE)</f>
        <v>3591.9905308171465</v>
      </c>
      <c r="F180" s="18" t="s">
        <v>136</v>
      </c>
      <c r="G180" s="14" t="str">
        <f t="shared" si="34"/>
        <v>52492.446</v>
      </c>
      <c r="H180" s="59">
        <f t="shared" si="35"/>
        <v>541</v>
      </c>
      <c r="I180" s="68" t="s">
        <v>670</v>
      </c>
      <c r="J180" s="69" t="s">
        <v>671</v>
      </c>
      <c r="K180" s="68">
        <v>541</v>
      </c>
      <c r="L180" s="68" t="s">
        <v>574</v>
      </c>
      <c r="M180" s="69" t="s">
        <v>168</v>
      </c>
      <c r="N180" s="69"/>
      <c r="O180" s="70" t="s">
        <v>498</v>
      </c>
      <c r="P180" s="71" t="s">
        <v>641</v>
      </c>
    </row>
    <row r="181" spans="1:16" ht="12.75" customHeight="1" thickBot="1" x14ac:dyDescent="0.25">
      <c r="A181" s="59" t="str">
        <f t="shared" si="30"/>
        <v>OEJV 0074 </v>
      </c>
      <c r="B181" s="18" t="str">
        <f t="shared" si="31"/>
        <v>I</v>
      </c>
      <c r="C181" s="59">
        <f t="shared" si="32"/>
        <v>52492.447</v>
      </c>
      <c r="D181" s="14" t="str">
        <f t="shared" si="33"/>
        <v>vis</v>
      </c>
      <c r="E181" s="67">
        <f>VLOOKUP(C181,Active!C$21:E$970,3,FALSE)</f>
        <v>3591.9908277751442</v>
      </c>
      <c r="F181" s="18" t="s">
        <v>136</v>
      </c>
      <c r="G181" s="14" t="str">
        <f t="shared" si="34"/>
        <v>52492.447</v>
      </c>
      <c r="H181" s="59">
        <f t="shared" si="35"/>
        <v>541</v>
      </c>
      <c r="I181" s="68" t="s">
        <v>672</v>
      </c>
      <c r="J181" s="69" t="s">
        <v>673</v>
      </c>
      <c r="K181" s="68">
        <v>541</v>
      </c>
      <c r="L181" s="68" t="s">
        <v>674</v>
      </c>
      <c r="M181" s="69" t="s">
        <v>168</v>
      </c>
      <c r="N181" s="69"/>
      <c r="O181" s="70" t="s">
        <v>675</v>
      </c>
      <c r="P181" s="71" t="s">
        <v>641</v>
      </c>
    </row>
    <row r="182" spans="1:16" ht="12.75" customHeight="1" thickBot="1" x14ac:dyDescent="0.25">
      <c r="A182" s="59" t="str">
        <f t="shared" si="30"/>
        <v>BAVM 171 </v>
      </c>
      <c r="B182" s="18" t="str">
        <f t="shared" si="31"/>
        <v>II</v>
      </c>
      <c r="C182" s="59">
        <f t="shared" si="32"/>
        <v>52854.472999999998</v>
      </c>
      <c r="D182" s="14" t="str">
        <f t="shared" si="33"/>
        <v>vis</v>
      </c>
      <c r="E182" s="67">
        <f>VLOOKUP(C182,Active!C$21:E$970,3,FALSE)</f>
        <v>3699.4973442437408</v>
      </c>
      <c r="F182" s="18" t="s">
        <v>136</v>
      </c>
      <c r="G182" s="14" t="str">
        <f t="shared" si="34"/>
        <v>52854.473</v>
      </c>
      <c r="H182" s="59">
        <f t="shared" si="35"/>
        <v>648.5</v>
      </c>
      <c r="I182" s="68" t="s">
        <v>676</v>
      </c>
      <c r="J182" s="69" t="s">
        <v>677</v>
      </c>
      <c r="K182" s="68">
        <v>648.5</v>
      </c>
      <c r="L182" s="68" t="s">
        <v>278</v>
      </c>
      <c r="M182" s="69" t="s">
        <v>168</v>
      </c>
      <c r="N182" s="69"/>
      <c r="O182" s="70" t="s">
        <v>630</v>
      </c>
      <c r="P182" s="71" t="s">
        <v>678</v>
      </c>
    </row>
    <row r="183" spans="1:16" ht="12.75" customHeight="1" thickBot="1" x14ac:dyDescent="0.25">
      <c r="A183" s="59" t="str">
        <f t="shared" si="30"/>
        <v> AOEB 12 </v>
      </c>
      <c r="B183" s="18" t="str">
        <f t="shared" si="31"/>
        <v>II</v>
      </c>
      <c r="C183" s="59">
        <f t="shared" si="32"/>
        <v>52874.671300000002</v>
      </c>
      <c r="D183" s="14" t="str">
        <f t="shared" si="33"/>
        <v>vis</v>
      </c>
      <c r="E183" s="67">
        <f>VLOOKUP(C183,Active!C$21:E$970,3,FALSE)</f>
        <v>3705.4953909906267</v>
      </c>
      <c r="F183" s="18" t="s">
        <v>136</v>
      </c>
      <c r="G183" s="14" t="str">
        <f t="shared" si="34"/>
        <v>52874.6713</v>
      </c>
      <c r="H183" s="59">
        <f t="shared" si="35"/>
        <v>654.5</v>
      </c>
      <c r="I183" s="68" t="s">
        <v>679</v>
      </c>
      <c r="J183" s="69" t="s">
        <v>680</v>
      </c>
      <c r="K183" s="68">
        <v>654.5</v>
      </c>
      <c r="L183" s="68" t="s">
        <v>681</v>
      </c>
      <c r="M183" s="69" t="s">
        <v>581</v>
      </c>
      <c r="N183" s="69" t="s">
        <v>582</v>
      </c>
      <c r="O183" s="70" t="s">
        <v>682</v>
      </c>
      <c r="P183" s="70" t="s">
        <v>666</v>
      </c>
    </row>
    <row r="184" spans="1:16" ht="12.75" customHeight="1" thickBot="1" x14ac:dyDescent="0.25">
      <c r="A184" s="59" t="str">
        <f t="shared" si="30"/>
        <v>VSB 44 </v>
      </c>
      <c r="B184" s="18" t="str">
        <f t="shared" si="31"/>
        <v>I</v>
      </c>
      <c r="C184" s="59">
        <f t="shared" si="32"/>
        <v>53462.294800000003</v>
      </c>
      <c r="D184" s="14" t="str">
        <f t="shared" si="33"/>
        <v>vis</v>
      </c>
      <c r="E184" s="67">
        <f>VLOOKUP(C184,Active!C$21:E$970,3,FALSE)</f>
        <v>3879.9948895904095</v>
      </c>
      <c r="F184" s="18" t="s">
        <v>136</v>
      </c>
      <c r="G184" s="14" t="str">
        <f t="shared" si="34"/>
        <v>53462.2948</v>
      </c>
      <c r="H184" s="59">
        <f t="shared" si="35"/>
        <v>829</v>
      </c>
      <c r="I184" s="68" t="s">
        <v>702</v>
      </c>
      <c r="J184" s="69" t="s">
        <v>703</v>
      </c>
      <c r="K184" s="68">
        <v>829</v>
      </c>
      <c r="L184" s="68" t="s">
        <v>704</v>
      </c>
      <c r="M184" s="69" t="s">
        <v>311</v>
      </c>
      <c r="N184" s="69" t="s">
        <v>312</v>
      </c>
      <c r="O184" s="70" t="s">
        <v>705</v>
      </c>
      <c r="P184" s="71" t="s">
        <v>706</v>
      </c>
    </row>
    <row r="185" spans="1:16" ht="12.75" customHeight="1" thickBot="1" x14ac:dyDescent="0.25">
      <c r="A185" s="59" t="str">
        <f t="shared" si="30"/>
        <v> AOEB 12 </v>
      </c>
      <c r="B185" s="18" t="str">
        <f t="shared" si="31"/>
        <v>II</v>
      </c>
      <c r="C185" s="59">
        <f t="shared" si="32"/>
        <v>53571.736100000002</v>
      </c>
      <c r="D185" s="14" t="str">
        <f t="shared" si="33"/>
        <v>vis</v>
      </c>
      <c r="E185" s="67">
        <f>VLOOKUP(C185,Active!C$21:E$970,3,FALSE)</f>
        <v>3912.4943590229764</v>
      </c>
      <c r="F185" s="18" t="s">
        <v>136</v>
      </c>
      <c r="G185" s="14" t="str">
        <f t="shared" si="34"/>
        <v>53571.7361</v>
      </c>
      <c r="H185" s="59">
        <f t="shared" si="35"/>
        <v>861.5</v>
      </c>
      <c r="I185" s="68" t="s">
        <v>707</v>
      </c>
      <c r="J185" s="69" t="s">
        <v>708</v>
      </c>
      <c r="K185" s="68">
        <v>861.5</v>
      </c>
      <c r="L185" s="68" t="s">
        <v>709</v>
      </c>
      <c r="M185" s="69" t="s">
        <v>581</v>
      </c>
      <c r="N185" s="69" t="s">
        <v>582</v>
      </c>
      <c r="O185" s="70" t="s">
        <v>710</v>
      </c>
      <c r="P185" s="70" t="s">
        <v>666</v>
      </c>
    </row>
    <row r="186" spans="1:16" ht="12.75" customHeight="1" thickBot="1" x14ac:dyDescent="0.25">
      <c r="A186" s="59" t="str">
        <f t="shared" si="30"/>
        <v> AOEB 12 </v>
      </c>
      <c r="B186" s="18" t="str">
        <f t="shared" si="31"/>
        <v>I</v>
      </c>
      <c r="C186" s="59">
        <f t="shared" si="32"/>
        <v>54236.818800000001</v>
      </c>
      <c r="D186" s="14" t="str">
        <f t="shared" si="33"/>
        <v>vis</v>
      </c>
      <c r="E186" s="67">
        <f>VLOOKUP(C186,Active!C$21:E$970,3,FALSE)</f>
        <v>4109.9959866423433</v>
      </c>
      <c r="F186" s="18" t="s">
        <v>136</v>
      </c>
      <c r="G186" s="14" t="str">
        <f t="shared" si="34"/>
        <v>54236.8188</v>
      </c>
      <c r="H186" s="59">
        <f t="shared" si="35"/>
        <v>1059</v>
      </c>
      <c r="I186" s="68" t="s">
        <v>711</v>
      </c>
      <c r="J186" s="69" t="s">
        <v>712</v>
      </c>
      <c r="K186" s="68">
        <v>1059</v>
      </c>
      <c r="L186" s="68" t="s">
        <v>655</v>
      </c>
      <c r="M186" s="69" t="s">
        <v>581</v>
      </c>
      <c r="N186" s="69" t="s">
        <v>582</v>
      </c>
      <c r="O186" s="70" t="s">
        <v>710</v>
      </c>
      <c r="P186" s="70" t="s">
        <v>666</v>
      </c>
    </row>
    <row r="187" spans="1:16" x14ac:dyDescent="0.2">
      <c r="B187" s="18"/>
      <c r="E187" s="67"/>
      <c r="F187" s="18"/>
    </row>
    <row r="188" spans="1:16" x14ac:dyDescent="0.2">
      <c r="B188" s="18"/>
      <c r="E188" s="67"/>
      <c r="F188" s="18"/>
    </row>
    <row r="189" spans="1:16" x14ac:dyDescent="0.2">
      <c r="B189" s="18"/>
      <c r="E189" s="67"/>
      <c r="F189" s="18"/>
    </row>
    <row r="190" spans="1:16" x14ac:dyDescent="0.2">
      <c r="B190" s="18"/>
      <c r="E190" s="67"/>
      <c r="F190" s="18"/>
    </row>
    <row r="191" spans="1:16" x14ac:dyDescent="0.2">
      <c r="B191" s="18"/>
      <c r="E191" s="67"/>
      <c r="F191" s="18"/>
    </row>
    <row r="192" spans="1:16" x14ac:dyDescent="0.2">
      <c r="B192" s="18"/>
      <c r="E192" s="67"/>
      <c r="F192" s="18"/>
    </row>
    <row r="193" spans="2:6" x14ac:dyDescent="0.2">
      <c r="B193" s="18"/>
      <c r="E193" s="67"/>
      <c r="F193" s="18"/>
    </row>
    <row r="194" spans="2:6" x14ac:dyDescent="0.2">
      <c r="B194" s="18"/>
      <c r="E194" s="67"/>
      <c r="F194" s="18"/>
    </row>
    <row r="195" spans="2:6" x14ac:dyDescent="0.2">
      <c r="B195" s="18"/>
      <c r="E195" s="67"/>
      <c r="F195" s="18"/>
    </row>
    <row r="196" spans="2:6" x14ac:dyDescent="0.2">
      <c r="B196" s="18"/>
      <c r="E196" s="67"/>
      <c r="F196" s="18"/>
    </row>
    <row r="197" spans="2:6" x14ac:dyDescent="0.2">
      <c r="B197" s="18"/>
      <c r="E197" s="67"/>
      <c r="F197" s="18"/>
    </row>
    <row r="198" spans="2:6" x14ac:dyDescent="0.2">
      <c r="B198" s="18"/>
      <c r="E198" s="67"/>
      <c r="F198" s="18"/>
    </row>
    <row r="199" spans="2:6" x14ac:dyDescent="0.2">
      <c r="B199" s="18"/>
      <c r="E199" s="67"/>
      <c r="F199" s="18"/>
    </row>
    <row r="200" spans="2:6" x14ac:dyDescent="0.2">
      <c r="B200" s="18"/>
      <c r="E200" s="67"/>
      <c r="F200" s="18"/>
    </row>
    <row r="201" spans="2:6" x14ac:dyDescent="0.2">
      <c r="B201" s="18"/>
      <c r="E201" s="67"/>
      <c r="F201" s="18"/>
    </row>
    <row r="202" spans="2:6" x14ac:dyDescent="0.2">
      <c r="B202" s="18"/>
      <c r="E202" s="67"/>
      <c r="F202" s="18"/>
    </row>
    <row r="203" spans="2:6" x14ac:dyDescent="0.2">
      <c r="B203" s="18"/>
      <c r="E203" s="67"/>
      <c r="F203" s="18"/>
    </row>
    <row r="204" spans="2:6" x14ac:dyDescent="0.2">
      <c r="B204" s="18"/>
      <c r="E204" s="67"/>
      <c r="F204" s="18"/>
    </row>
    <row r="205" spans="2:6" x14ac:dyDescent="0.2">
      <c r="B205" s="18"/>
      <c r="E205" s="67"/>
      <c r="F205" s="18"/>
    </row>
    <row r="206" spans="2:6" x14ac:dyDescent="0.2">
      <c r="B206" s="18"/>
      <c r="E206" s="67"/>
      <c r="F206" s="18"/>
    </row>
    <row r="207" spans="2:6" x14ac:dyDescent="0.2">
      <c r="B207" s="18"/>
      <c r="E207" s="67"/>
      <c r="F207" s="18"/>
    </row>
    <row r="208" spans="2:6" x14ac:dyDescent="0.2">
      <c r="B208" s="18"/>
      <c r="E208" s="67"/>
      <c r="F208" s="18"/>
    </row>
    <row r="209" spans="2:6" x14ac:dyDescent="0.2">
      <c r="B209" s="18"/>
      <c r="E209" s="67"/>
      <c r="F209" s="18"/>
    </row>
    <row r="210" spans="2:6" x14ac:dyDescent="0.2">
      <c r="B210" s="18"/>
      <c r="E210" s="67"/>
      <c r="F210" s="18"/>
    </row>
    <row r="211" spans="2:6" x14ac:dyDescent="0.2">
      <c r="B211" s="18"/>
      <c r="E211" s="67"/>
      <c r="F211" s="18"/>
    </row>
    <row r="212" spans="2:6" x14ac:dyDescent="0.2">
      <c r="B212" s="18"/>
      <c r="E212" s="67"/>
      <c r="F212" s="18"/>
    </row>
    <row r="213" spans="2:6" x14ac:dyDescent="0.2">
      <c r="B213" s="18"/>
      <c r="E213" s="67"/>
      <c r="F213" s="18"/>
    </row>
    <row r="214" spans="2:6" x14ac:dyDescent="0.2">
      <c r="B214" s="18"/>
      <c r="E214" s="67"/>
      <c r="F214" s="18"/>
    </row>
    <row r="215" spans="2:6" x14ac:dyDescent="0.2">
      <c r="B215" s="18"/>
      <c r="E215" s="67"/>
      <c r="F215" s="18"/>
    </row>
    <row r="216" spans="2:6" x14ac:dyDescent="0.2">
      <c r="B216" s="18"/>
      <c r="E216" s="67"/>
      <c r="F216" s="18"/>
    </row>
    <row r="217" spans="2:6" x14ac:dyDescent="0.2">
      <c r="B217" s="18"/>
      <c r="E217" s="67"/>
      <c r="F217" s="18"/>
    </row>
    <row r="218" spans="2:6" x14ac:dyDescent="0.2">
      <c r="B218" s="18"/>
      <c r="E218" s="67"/>
      <c r="F218" s="18"/>
    </row>
    <row r="219" spans="2:6" x14ac:dyDescent="0.2">
      <c r="B219" s="18"/>
      <c r="E219" s="67"/>
      <c r="F219" s="18"/>
    </row>
    <row r="220" spans="2:6" x14ac:dyDescent="0.2">
      <c r="B220" s="18"/>
      <c r="E220" s="67"/>
      <c r="F220" s="18"/>
    </row>
    <row r="221" spans="2:6" x14ac:dyDescent="0.2">
      <c r="B221" s="18"/>
      <c r="E221" s="67"/>
      <c r="F221" s="18"/>
    </row>
    <row r="222" spans="2:6" x14ac:dyDescent="0.2">
      <c r="B222" s="18"/>
      <c r="E222" s="67"/>
      <c r="F222" s="18"/>
    </row>
    <row r="223" spans="2:6" x14ac:dyDescent="0.2">
      <c r="B223" s="18"/>
      <c r="E223" s="67"/>
      <c r="F223" s="18"/>
    </row>
    <row r="224" spans="2:6" x14ac:dyDescent="0.2">
      <c r="B224" s="18"/>
      <c r="E224" s="67"/>
      <c r="F224" s="18"/>
    </row>
    <row r="225" spans="2:6" x14ac:dyDescent="0.2">
      <c r="B225" s="18"/>
      <c r="E225" s="67"/>
      <c r="F225" s="18"/>
    </row>
    <row r="226" spans="2:6" x14ac:dyDescent="0.2">
      <c r="B226" s="18"/>
      <c r="E226" s="67"/>
      <c r="F226" s="18"/>
    </row>
    <row r="227" spans="2:6" x14ac:dyDescent="0.2">
      <c r="B227" s="18"/>
      <c r="E227" s="67"/>
      <c r="F227" s="18"/>
    </row>
    <row r="228" spans="2:6" x14ac:dyDescent="0.2">
      <c r="B228" s="18"/>
      <c r="E228" s="67"/>
      <c r="F228" s="18"/>
    </row>
    <row r="229" spans="2:6" x14ac:dyDescent="0.2">
      <c r="B229" s="18"/>
      <c r="E229" s="67"/>
      <c r="F229" s="18"/>
    </row>
    <row r="230" spans="2:6" x14ac:dyDescent="0.2">
      <c r="B230" s="18"/>
      <c r="E230" s="67"/>
      <c r="F230" s="18"/>
    </row>
    <row r="231" spans="2:6" x14ac:dyDescent="0.2">
      <c r="B231" s="18"/>
      <c r="E231" s="67"/>
      <c r="F231" s="18"/>
    </row>
    <row r="232" spans="2:6" x14ac:dyDescent="0.2">
      <c r="B232" s="18"/>
      <c r="E232" s="67"/>
      <c r="F232" s="18"/>
    </row>
    <row r="233" spans="2:6" x14ac:dyDescent="0.2">
      <c r="B233" s="18"/>
      <c r="E233" s="67"/>
      <c r="F233" s="18"/>
    </row>
    <row r="234" spans="2:6" x14ac:dyDescent="0.2">
      <c r="B234" s="18"/>
      <c r="E234" s="67"/>
      <c r="F234" s="18"/>
    </row>
    <row r="235" spans="2:6" x14ac:dyDescent="0.2">
      <c r="B235" s="18"/>
      <c r="E235" s="67"/>
      <c r="F235" s="18"/>
    </row>
    <row r="236" spans="2:6" x14ac:dyDescent="0.2">
      <c r="B236" s="18"/>
      <c r="E236" s="67"/>
      <c r="F236" s="18"/>
    </row>
    <row r="237" spans="2:6" x14ac:dyDescent="0.2">
      <c r="B237" s="18"/>
      <c r="E237" s="67"/>
      <c r="F237" s="18"/>
    </row>
    <row r="238" spans="2:6" x14ac:dyDescent="0.2">
      <c r="B238" s="18"/>
      <c r="E238" s="67"/>
      <c r="F238" s="18"/>
    </row>
    <row r="239" spans="2:6" x14ac:dyDescent="0.2">
      <c r="B239" s="18"/>
      <c r="E239" s="67"/>
      <c r="F239" s="18"/>
    </row>
    <row r="240" spans="2:6" x14ac:dyDescent="0.2">
      <c r="B240" s="18"/>
      <c r="E240" s="67"/>
      <c r="F240" s="18"/>
    </row>
    <row r="241" spans="2:6" x14ac:dyDescent="0.2">
      <c r="B241" s="18"/>
      <c r="E241" s="67"/>
      <c r="F241" s="18"/>
    </row>
    <row r="242" spans="2:6" x14ac:dyDescent="0.2">
      <c r="B242" s="18"/>
      <c r="E242" s="67"/>
      <c r="F242" s="18"/>
    </row>
    <row r="243" spans="2:6" x14ac:dyDescent="0.2">
      <c r="B243" s="18"/>
      <c r="E243" s="67"/>
      <c r="F243" s="18"/>
    </row>
    <row r="244" spans="2:6" x14ac:dyDescent="0.2">
      <c r="B244" s="18"/>
      <c r="E244" s="67"/>
      <c r="F244" s="18"/>
    </row>
    <row r="245" spans="2:6" x14ac:dyDescent="0.2">
      <c r="B245" s="18"/>
      <c r="E245" s="67"/>
      <c r="F245" s="18"/>
    </row>
    <row r="246" spans="2:6" x14ac:dyDescent="0.2">
      <c r="B246" s="18"/>
      <c r="E246" s="67"/>
      <c r="F246" s="18"/>
    </row>
    <row r="247" spans="2:6" x14ac:dyDescent="0.2">
      <c r="B247" s="18"/>
      <c r="E247" s="67"/>
      <c r="F247" s="18"/>
    </row>
    <row r="248" spans="2:6" x14ac:dyDescent="0.2">
      <c r="B248" s="18"/>
      <c r="E248" s="67"/>
      <c r="F248" s="18"/>
    </row>
    <row r="249" spans="2:6" x14ac:dyDescent="0.2">
      <c r="B249" s="18"/>
      <c r="E249" s="67"/>
      <c r="F249" s="18"/>
    </row>
    <row r="250" spans="2:6" x14ac:dyDescent="0.2">
      <c r="B250" s="18"/>
      <c r="E250" s="67"/>
      <c r="F250" s="18"/>
    </row>
    <row r="251" spans="2:6" x14ac:dyDescent="0.2">
      <c r="B251" s="18"/>
      <c r="E251" s="67"/>
      <c r="F251" s="18"/>
    </row>
    <row r="252" spans="2:6" x14ac:dyDescent="0.2">
      <c r="B252" s="18"/>
      <c r="E252" s="67"/>
      <c r="F252" s="18"/>
    </row>
    <row r="253" spans="2:6" x14ac:dyDescent="0.2">
      <c r="B253" s="18"/>
      <c r="E253" s="67"/>
      <c r="F253" s="18"/>
    </row>
    <row r="254" spans="2:6" x14ac:dyDescent="0.2">
      <c r="B254" s="18"/>
      <c r="E254" s="67"/>
      <c r="F254" s="18"/>
    </row>
    <row r="255" spans="2:6" x14ac:dyDescent="0.2">
      <c r="B255" s="18"/>
      <c r="E255" s="67"/>
      <c r="F255" s="18"/>
    </row>
    <row r="256" spans="2:6" x14ac:dyDescent="0.2">
      <c r="B256" s="18"/>
      <c r="E256" s="67"/>
      <c r="F256" s="18"/>
    </row>
    <row r="257" spans="2:6" x14ac:dyDescent="0.2">
      <c r="B257" s="18"/>
      <c r="E257" s="67"/>
      <c r="F257" s="18"/>
    </row>
    <row r="258" spans="2:6" x14ac:dyDescent="0.2">
      <c r="B258" s="18"/>
      <c r="E258" s="67"/>
      <c r="F258" s="18"/>
    </row>
    <row r="259" spans="2:6" x14ac:dyDescent="0.2">
      <c r="B259" s="18"/>
      <c r="E259" s="67"/>
      <c r="F259" s="18"/>
    </row>
    <row r="260" spans="2:6" x14ac:dyDescent="0.2">
      <c r="B260" s="18"/>
      <c r="E260" s="67"/>
      <c r="F260" s="18"/>
    </row>
    <row r="261" spans="2:6" x14ac:dyDescent="0.2">
      <c r="B261" s="18"/>
      <c r="E261" s="67"/>
      <c r="F261" s="18"/>
    </row>
    <row r="262" spans="2:6" x14ac:dyDescent="0.2">
      <c r="B262" s="18"/>
      <c r="E262" s="67"/>
      <c r="F262" s="18"/>
    </row>
    <row r="263" spans="2:6" x14ac:dyDescent="0.2">
      <c r="B263" s="18"/>
      <c r="E263" s="67"/>
      <c r="F263" s="18"/>
    </row>
    <row r="264" spans="2:6" x14ac:dyDescent="0.2">
      <c r="B264" s="18"/>
      <c r="E264" s="67"/>
      <c r="F264" s="18"/>
    </row>
    <row r="265" spans="2:6" x14ac:dyDescent="0.2">
      <c r="B265" s="18"/>
      <c r="E265" s="67"/>
      <c r="F265" s="18"/>
    </row>
    <row r="266" spans="2:6" x14ac:dyDescent="0.2">
      <c r="B266" s="18"/>
      <c r="E266" s="67"/>
      <c r="F266" s="18"/>
    </row>
    <row r="267" spans="2:6" x14ac:dyDescent="0.2">
      <c r="B267" s="18"/>
      <c r="E267" s="67"/>
      <c r="F267" s="18"/>
    </row>
    <row r="268" spans="2:6" x14ac:dyDescent="0.2">
      <c r="B268" s="18"/>
      <c r="E268" s="67"/>
      <c r="F268" s="18"/>
    </row>
    <row r="269" spans="2:6" x14ac:dyDescent="0.2">
      <c r="B269" s="18"/>
      <c r="E269" s="67"/>
      <c r="F269" s="18"/>
    </row>
    <row r="270" spans="2:6" x14ac:dyDescent="0.2">
      <c r="B270" s="18"/>
      <c r="E270" s="67"/>
      <c r="F270" s="18"/>
    </row>
    <row r="271" spans="2:6" x14ac:dyDescent="0.2">
      <c r="B271" s="18"/>
      <c r="E271" s="67"/>
      <c r="F271" s="18"/>
    </row>
    <row r="272" spans="2:6" x14ac:dyDescent="0.2">
      <c r="B272" s="18"/>
      <c r="E272" s="67"/>
      <c r="F272" s="18"/>
    </row>
    <row r="273" spans="2:6" x14ac:dyDescent="0.2">
      <c r="B273" s="18"/>
      <c r="E273" s="67"/>
      <c r="F273" s="18"/>
    </row>
    <row r="274" spans="2:6" x14ac:dyDescent="0.2">
      <c r="B274" s="18"/>
      <c r="E274" s="67"/>
      <c r="F274" s="18"/>
    </row>
    <row r="275" spans="2:6" x14ac:dyDescent="0.2">
      <c r="B275" s="18"/>
      <c r="E275" s="67"/>
      <c r="F275" s="18"/>
    </row>
    <row r="276" spans="2:6" x14ac:dyDescent="0.2">
      <c r="B276" s="18"/>
      <c r="E276" s="67"/>
      <c r="F276" s="18"/>
    </row>
    <row r="277" spans="2:6" x14ac:dyDescent="0.2">
      <c r="B277" s="18"/>
      <c r="E277" s="67"/>
      <c r="F277" s="18"/>
    </row>
    <row r="278" spans="2:6" x14ac:dyDescent="0.2">
      <c r="B278" s="18"/>
      <c r="E278" s="67"/>
      <c r="F278" s="18"/>
    </row>
    <row r="279" spans="2:6" x14ac:dyDescent="0.2">
      <c r="B279" s="18"/>
      <c r="E279" s="67"/>
      <c r="F279" s="18"/>
    </row>
    <row r="280" spans="2:6" x14ac:dyDescent="0.2">
      <c r="B280" s="18"/>
      <c r="E280" s="67"/>
      <c r="F280" s="18"/>
    </row>
    <row r="281" spans="2:6" x14ac:dyDescent="0.2">
      <c r="B281" s="18"/>
      <c r="E281" s="67"/>
      <c r="F281" s="18"/>
    </row>
    <row r="282" spans="2:6" x14ac:dyDescent="0.2">
      <c r="B282" s="18"/>
      <c r="E282" s="67"/>
      <c r="F282" s="18"/>
    </row>
    <row r="283" spans="2:6" x14ac:dyDescent="0.2">
      <c r="B283" s="18"/>
      <c r="E283" s="67"/>
      <c r="F283" s="18"/>
    </row>
    <row r="284" spans="2:6" x14ac:dyDescent="0.2">
      <c r="B284" s="18"/>
      <c r="E284" s="67"/>
      <c r="F284" s="18"/>
    </row>
    <row r="285" spans="2:6" x14ac:dyDescent="0.2">
      <c r="B285" s="18"/>
      <c r="E285" s="67"/>
      <c r="F285" s="18"/>
    </row>
    <row r="286" spans="2:6" x14ac:dyDescent="0.2">
      <c r="B286" s="18"/>
      <c r="E286" s="67"/>
      <c r="F286" s="18"/>
    </row>
    <row r="287" spans="2:6" x14ac:dyDescent="0.2">
      <c r="B287" s="18"/>
      <c r="E287" s="67"/>
      <c r="F287" s="18"/>
    </row>
    <row r="288" spans="2:6" x14ac:dyDescent="0.2">
      <c r="B288" s="18"/>
      <c r="E288" s="67"/>
      <c r="F288" s="18"/>
    </row>
    <row r="289" spans="2:6" x14ac:dyDescent="0.2">
      <c r="B289" s="18"/>
      <c r="E289" s="67"/>
      <c r="F289" s="18"/>
    </row>
    <row r="290" spans="2:6" x14ac:dyDescent="0.2">
      <c r="B290" s="18"/>
      <c r="E290" s="67"/>
      <c r="F290" s="18"/>
    </row>
    <row r="291" spans="2:6" x14ac:dyDescent="0.2">
      <c r="B291" s="18"/>
      <c r="E291" s="67"/>
      <c r="F291" s="18"/>
    </row>
    <row r="292" spans="2:6" x14ac:dyDescent="0.2">
      <c r="B292" s="18"/>
      <c r="E292" s="67"/>
      <c r="F292" s="18"/>
    </row>
    <row r="293" spans="2:6" x14ac:dyDescent="0.2">
      <c r="B293" s="18"/>
      <c r="E293" s="67"/>
      <c r="F293" s="18"/>
    </row>
    <row r="294" spans="2:6" x14ac:dyDescent="0.2">
      <c r="B294" s="18"/>
      <c r="E294" s="67"/>
      <c r="F294" s="18"/>
    </row>
    <row r="295" spans="2:6" x14ac:dyDescent="0.2">
      <c r="B295" s="18"/>
      <c r="E295" s="67"/>
      <c r="F295" s="18"/>
    </row>
    <row r="296" spans="2:6" x14ac:dyDescent="0.2">
      <c r="B296" s="18"/>
      <c r="E296" s="67"/>
      <c r="F296" s="18"/>
    </row>
    <row r="297" spans="2:6" x14ac:dyDescent="0.2">
      <c r="B297" s="18"/>
      <c r="E297" s="67"/>
      <c r="F297" s="18"/>
    </row>
    <row r="298" spans="2:6" x14ac:dyDescent="0.2">
      <c r="B298" s="18"/>
      <c r="E298" s="67"/>
      <c r="F298" s="18"/>
    </row>
    <row r="299" spans="2:6" x14ac:dyDescent="0.2">
      <c r="B299" s="18"/>
      <c r="E299" s="67"/>
      <c r="F299" s="18"/>
    </row>
    <row r="300" spans="2:6" x14ac:dyDescent="0.2">
      <c r="B300" s="18"/>
      <c r="E300" s="67"/>
      <c r="F300" s="18"/>
    </row>
    <row r="301" spans="2:6" x14ac:dyDescent="0.2">
      <c r="B301" s="18"/>
      <c r="E301" s="67"/>
      <c r="F301" s="18"/>
    </row>
    <row r="302" spans="2:6" x14ac:dyDescent="0.2">
      <c r="B302" s="18"/>
      <c r="E302" s="67"/>
      <c r="F302" s="18"/>
    </row>
    <row r="303" spans="2:6" x14ac:dyDescent="0.2">
      <c r="B303" s="18"/>
      <c r="E303" s="67"/>
      <c r="F303" s="18"/>
    </row>
    <row r="304" spans="2:6" x14ac:dyDescent="0.2">
      <c r="B304" s="18"/>
      <c r="E304" s="67"/>
      <c r="F304" s="18"/>
    </row>
    <row r="305" spans="2:6" x14ac:dyDescent="0.2">
      <c r="B305" s="18"/>
      <c r="E305" s="67"/>
      <c r="F305" s="18"/>
    </row>
    <row r="306" spans="2:6" x14ac:dyDescent="0.2">
      <c r="B306" s="18"/>
      <c r="E306" s="67"/>
      <c r="F306" s="18"/>
    </row>
    <row r="307" spans="2:6" x14ac:dyDescent="0.2">
      <c r="B307" s="18"/>
      <c r="E307" s="67"/>
      <c r="F307" s="18"/>
    </row>
    <row r="308" spans="2:6" x14ac:dyDescent="0.2">
      <c r="B308" s="18"/>
      <c r="E308" s="67"/>
      <c r="F308" s="18"/>
    </row>
    <row r="309" spans="2:6" x14ac:dyDescent="0.2">
      <c r="B309" s="18"/>
      <c r="E309" s="67"/>
      <c r="F309" s="18"/>
    </row>
    <row r="310" spans="2:6" x14ac:dyDescent="0.2">
      <c r="B310" s="18"/>
      <c r="E310" s="67"/>
      <c r="F310" s="18"/>
    </row>
    <row r="311" spans="2:6" x14ac:dyDescent="0.2">
      <c r="B311" s="18"/>
      <c r="E311" s="67"/>
      <c r="F311" s="18"/>
    </row>
    <row r="312" spans="2:6" x14ac:dyDescent="0.2">
      <c r="B312" s="18"/>
      <c r="E312" s="67"/>
      <c r="F312" s="18"/>
    </row>
    <row r="313" spans="2:6" x14ac:dyDescent="0.2">
      <c r="B313" s="18"/>
      <c r="E313" s="67"/>
      <c r="F313" s="18"/>
    </row>
    <row r="314" spans="2:6" x14ac:dyDescent="0.2">
      <c r="B314" s="18"/>
      <c r="E314" s="67"/>
      <c r="F314" s="18"/>
    </row>
    <row r="315" spans="2:6" x14ac:dyDescent="0.2">
      <c r="B315" s="18"/>
      <c r="E315" s="67"/>
      <c r="F315" s="18"/>
    </row>
    <row r="316" spans="2:6" x14ac:dyDescent="0.2">
      <c r="B316" s="18"/>
      <c r="E316" s="67"/>
      <c r="F316" s="18"/>
    </row>
    <row r="317" spans="2:6" x14ac:dyDescent="0.2">
      <c r="B317" s="18"/>
      <c r="E317" s="67"/>
      <c r="F317" s="18"/>
    </row>
    <row r="318" spans="2:6" x14ac:dyDescent="0.2">
      <c r="B318" s="18"/>
      <c r="E318" s="67"/>
      <c r="F318" s="18"/>
    </row>
    <row r="319" spans="2:6" x14ac:dyDescent="0.2">
      <c r="B319" s="18"/>
      <c r="E319" s="67"/>
      <c r="F319" s="18"/>
    </row>
    <row r="320" spans="2:6" x14ac:dyDescent="0.2">
      <c r="B320" s="18"/>
      <c r="E320" s="67"/>
      <c r="F320" s="18"/>
    </row>
    <row r="321" spans="2:6" x14ac:dyDescent="0.2">
      <c r="B321" s="18"/>
      <c r="E321" s="67"/>
      <c r="F321" s="18"/>
    </row>
    <row r="322" spans="2:6" x14ac:dyDescent="0.2">
      <c r="B322" s="18"/>
      <c r="E322" s="67"/>
      <c r="F322" s="18"/>
    </row>
    <row r="323" spans="2:6" x14ac:dyDescent="0.2">
      <c r="B323" s="18"/>
      <c r="E323" s="67"/>
      <c r="F323" s="18"/>
    </row>
    <row r="324" spans="2:6" x14ac:dyDescent="0.2">
      <c r="B324" s="18"/>
      <c r="E324" s="67"/>
      <c r="F324" s="18"/>
    </row>
    <row r="325" spans="2:6" x14ac:dyDescent="0.2">
      <c r="B325" s="18"/>
      <c r="E325" s="67"/>
      <c r="F325" s="18"/>
    </row>
    <row r="326" spans="2:6" x14ac:dyDescent="0.2">
      <c r="B326" s="18"/>
      <c r="E326" s="67"/>
      <c r="F326" s="18"/>
    </row>
    <row r="327" spans="2:6" x14ac:dyDescent="0.2">
      <c r="B327" s="18"/>
      <c r="E327" s="67"/>
      <c r="F327" s="18"/>
    </row>
    <row r="328" spans="2:6" x14ac:dyDescent="0.2">
      <c r="B328" s="18"/>
      <c r="E328" s="67"/>
      <c r="F328" s="18"/>
    </row>
    <row r="329" spans="2:6" x14ac:dyDescent="0.2">
      <c r="B329" s="18"/>
      <c r="E329" s="67"/>
      <c r="F329" s="18"/>
    </row>
    <row r="330" spans="2:6" x14ac:dyDescent="0.2">
      <c r="B330" s="18"/>
      <c r="E330" s="67"/>
      <c r="F330" s="18"/>
    </row>
    <row r="331" spans="2:6" x14ac:dyDescent="0.2">
      <c r="B331" s="18"/>
      <c r="E331" s="67"/>
      <c r="F331" s="18"/>
    </row>
    <row r="332" spans="2:6" x14ac:dyDescent="0.2">
      <c r="B332" s="18"/>
      <c r="E332" s="67"/>
      <c r="F332" s="18"/>
    </row>
    <row r="333" spans="2:6" x14ac:dyDescent="0.2">
      <c r="B333" s="18"/>
      <c r="E333" s="67"/>
      <c r="F333" s="18"/>
    </row>
    <row r="334" spans="2:6" x14ac:dyDescent="0.2">
      <c r="B334" s="18"/>
      <c r="E334" s="67"/>
      <c r="F334" s="18"/>
    </row>
    <row r="335" spans="2:6" x14ac:dyDescent="0.2">
      <c r="B335" s="18"/>
      <c r="E335" s="67"/>
      <c r="F335" s="18"/>
    </row>
    <row r="336" spans="2:6" x14ac:dyDescent="0.2">
      <c r="B336" s="18"/>
      <c r="E336" s="67"/>
      <c r="F336" s="18"/>
    </row>
    <row r="337" spans="2:6" x14ac:dyDescent="0.2">
      <c r="B337" s="18"/>
      <c r="E337" s="67"/>
      <c r="F337" s="18"/>
    </row>
    <row r="338" spans="2:6" x14ac:dyDescent="0.2">
      <c r="B338" s="18"/>
      <c r="E338" s="67"/>
      <c r="F338" s="18"/>
    </row>
    <row r="339" spans="2:6" x14ac:dyDescent="0.2">
      <c r="B339" s="18"/>
      <c r="E339" s="67"/>
      <c r="F339" s="18"/>
    </row>
    <row r="340" spans="2:6" x14ac:dyDescent="0.2">
      <c r="B340" s="18"/>
      <c r="E340" s="67"/>
      <c r="F340" s="18"/>
    </row>
    <row r="341" spans="2:6" x14ac:dyDescent="0.2">
      <c r="B341" s="18"/>
      <c r="E341" s="67"/>
      <c r="F341" s="18"/>
    </row>
    <row r="342" spans="2:6" x14ac:dyDescent="0.2">
      <c r="B342" s="18"/>
      <c r="E342" s="67"/>
      <c r="F342" s="18"/>
    </row>
    <row r="343" spans="2:6" x14ac:dyDescent="0.2">
      <c r="B343" s="18"/>
      <c r="E343" s="67"/>
      <c r="F343" s="18"/>
    </row>
    <row r="344" spans="2:6" x14ac:dyDescent="0.2">
      <c r="B344" s="18"/>
      <c r="E344" s="67"/>
      <c r="F344" s="18"/>
    </row>
    <row r="345" spans="2:6" x14ac:dyDescent="0.2">
      <c r="B345" s="18"/>
      <c r="E345" s="67"/>
      <c r="F345" s="18"/>
    </row>
    <row r="346" spans="2:6" x14ac:dyDescent="0.2">
      <c r="B346" s="18"/>
      <c r="E346" s="67"/>
      <c r="F346" s="18"/>
    </row>
    <row r="347" spans="2:6" x14ac:dyDescent="0.2">
      <c r="B347" s="18"/>
      <c r="E347" s="67"/>
      <c r="F347" s="18"/>
    </row>
    <row r="348" spans="2:6" x14ac:dyDescent="0.2">
      <c r="B348" s="18"/>
      <c r="E348" s="67"/>
      <c r="F348" s="18"/>
    </row>
    <row r="349" spans="2:6" x14ac:dyDescent="0.2">
      <c r="B349" s="18"/>
      <c r="E349" s="67"/>
      <c r="F349" s="18"/>
    </row>
    <row r="350" spans="2:6" x14ac:dyDescent="0.2">
      <c r="B350" s="18"/>
      <c r="F350" s="18"/>
    </row>
    <row r="351" spans="2:6" x14ac:dyDescent="0.2">
      <c r="B351" s="18"/>
      <c r="F351" s="18"/>
    </row>
    <row r="352" spans="2:6" x14ac:dyDescent="0.2">
      <c r="B352" s="18"/>
      <c r="F352" s="18"/>
    </row>
    <row r="353" spans="2:6" x14ac:dyDescent="0.2">
      <c r="B353" s="18"/>
      <c r="F353" s="18"/>
    </row>
    <row r="354" spans="2:6" x14ac:dyDescent="0.2">
      <c r="B354" s="18"/>
      <c r="F354" s="18"/>
    </row>
    <row r="355" spans="2:6" x14ac:dyDescent="0.2">
      <c r="B355" s="18"/>
      <c r="F355" s="18"/>
    </row>
    <row r="356" spans="2:6" x14ac:dyDescent="0.2">
      <c r="B356" s="18"/>
      <c r="F356" s="18"/>
    </row>
    <row r="357" spans="2:6" x14ac:dyDescent="0.2">
      <c r="B357" s="18"/>
      <c r="F357" s="18"/>
    </row>
    <row r="358" spans="2:6" x14ac:dyDescent="0.2">
      <c r="B358" s="18"/>
      <c r="F358" s="18"/>
    </row>
    <row r="359" spans="2:6" x14ac:dyDescent="0.2">
      <c r="B359" s="18"/>
      <c r="F359" s="18"/>
    </row>
    <row r="360" spans="2:6" x14ac:dyDescent="0.2">
      <c r="B360" s="18"/>
      <c r="F360" s="18"/>
    </row>
    <row r="361" spans="2:6" x14ac:dyDescent="0.2">
      <c r="B361" s="18"/>
      <c r="F361" s="18"/>
    </row>
    <row r="362" spans="2:6" x14ac:dyDescent="0.2">
      <c r="B362" s="18"/>
      <c r="F362" s="18"/>
    </row>
    <row r="363" spans="2:6" x14ac:dyDescent="0.2">
      <c r="B363" s="18"/>
      <c r="F363" s="18"/>
    </row>
    <row r="364" spans="2:6" x14ac:dyDescent="0.2">
      <c r="B364" s="18"/>
      <c r="F364" s="18"/>
    </row>
    <row r="365" spans="2:6" x14ac:dyDescent="0.2">
      <c r="B365" s="18"/>
      <c r="F365" s="18"/>
    </row>
    <row r="366" spans="2:6" x14ac:dyDescent="0.2">
      <c r="B366" s="18"/>
      <c r="F366" s="18"/>
    </row>
    <row r="367" spans="2:6" x14ac:dyDescent="0.2">
      <c r="B367" s="18"/>
      <c r="F367" s="18"/>
    </row>
    <row r="368" spans="2:6" x14ac:dyDescent="0.2">
      <c r="B368" s="18"/>
      <c r="F368" s="18"/>
    </row>
    <row r="369" spans="2:6" x14ac:dyDescent="0.2">
      <c r="B369" s="18"/>
      <c r="F369" s="18"/>
    </row>
    <row r="370" spans="2:6" x14ac:dyDescent="0.2">
      <c r="B370" s="18"/>
      <c r="F370" s="18"/>
    </row>
    <row r="371" spans="2:6" x14ac:dyDescent="0.2">
      <c r="B371" s="18"/>
      <c r="F371" s="18"/>
    </row>
    <row r="372" spans="2:6" x14ac:dyDescent="0.2">
      <c r="B372" s="18"/>
      <c r="F372" s="18"/>
    </row>
    <row r="373" spans="2:6" x14ac:dyDescent="0.2">
      <c r="B373" s="18"/>
      <c r="F373" s="18"/>
    </row>
    <row r="374" spans="2:6" x14ac:dyDescent="0.2">
      <c r="B374" s="18"/>
      <c r="F374" s="18"/>
    </row>
    <row r="375" spans="2:6" x14ac:dyDescent="0.2">
      <c r="B375" s="18"/>
      <c r="F375" s="18"/>
    </row>
    <row r="376" spans="2:6" x14ac:dyDescent="0.2">
      <c r="B376" s="18"/>
      <c r="F376" s="18"/>
    </row>
    <row r="377" spans="2:6" x14ac:dyDescent="0.2">
      <c r="B377" s="18"/>
      <c r="F377" s="18"/>
    </row>
    <row r="378" spans="2:6" x14ac:dyDescent="0.2">
      <c r="B378" s="18"/>
      <c r="F378" s="18"/>
    </row>
    <row r="379" spans="2:6" x14ac:dyDescent="0.2">
      <c r="B379" s="18"/>
      <c r="F379" s="18"/>
    </row>
    <row r="380" spans="2:6" x14ac:dyDescent="0.2">
      <c r="B380" s="18"/>
      <c r="F380" s="18"/>
    </row>
    <row r="381" spans="2:6" x14ac:dyDescent="0.2">
      <c r="B381" s="18"/>
      <c r="F381" s="18"/>
    </row>
    <row r="382" spans="2:6" x14ac:dyDescent="0.2">
      <c r="B382" s="18"/>
      <c r="F382" s="18"/>
    </row>
    <row r="383" spans="2:6" x14ac:dyDescent="0.2">
      <c r="B383" s="18"/>
      <c r="F383" s="18"/>
    </row>
    <row r="384" spans="2:6" x14ac:dyDescent="0.2">
      <c r="B384" s="18"/>
      <c r="F384" s="18"/>
    </row>
    <row r="385" spans="2:6" x14ac:dyDescent="0.2">
      <c r="B385" s="18"/>
      <c r="F385" s="18"/>
    </row>
    <row r="386" spans="2:6" x14ac:dyDescent="0.2">
      <c r="B386" s="18"/>
      <c r="F386" s="18"/>
    </row>
    <row r="387" spans="2:6" x14ac:dyDescent="0.2">
      <c r="B387" s="18"/>
      <c r="F387" s="18"/>
    </row>
    <row r="388" spans="2:6" x14ac:dyDescent="0.2">
      <c r="B388" s="18"/>
      <c r="F388" s="18"/>
    </row>
    <row r="389" spans="2:6" x14ac:dyDescent="0.2">
      <c r="B389" s="18"/>
      <c r="F389" s="18"/>
    </row>
    <row r="390" spans="2:6" x14ac:dyDescent="0.2">
      <c r="B390" s="18"/>
      <c r="F390" s="18"/>
    </row>
    <row r="391" spans="2:6" x14ac:dyDescent="0.2">
      <c r="B391" s="18"/>
      <c r="F391" s="18"/>
    </row>
    <row r="392" spans="2:6" x14ac:dyDescent="0.2">
      <c r="B392" s="18"/>
      <c r="F392" s="18"/>
    </row>
    <row r="393" spans="2:6" x14ac:dyDescent="0.2">
      <c r="B393" s="18"/>
      <c r="F393" s="18"/>
    </row>
    <row r="394" spans="2:6" x14ac:dyDescent="0.2">
      <c r="B394" s="18"/>
      <c r="F394" s="18"/>
    </row>
    <row r="395" spans="2:6" x14ac:dyDescent="0.2">
      <c r="B395" s="18"/>
      <c r="F395" s="18"/>
    </row>
    <row r="396" spans="2:6" x14ac:dyDescent="0.2">
      <c r="B396" s="18"/>
      <c r="F396" s="18"/>
    </row>
    <row r="397" spans="2:6" x14ac:dyDescent="0.2">
      <c r="B397" s="18"/>
      <c r="F397" s="18"/>
    </row>
    <row r="398" spans="2:6" x14ac:dyDescent="0.2">
      <c r="B398" s="18"/>
      <c r="F398" s="18"/>
    </row>
    <row r="399" spans="2:6" x14ac:dyDescent="0.2">
      <c r="B399" s="18"/>
      <c r="F399" s="18"/>
    </row>
    <row r="400" spans="2:6" x14ac:dyDescent="0.2">
      <c r="B400" s="18"/>
      <c r="F400" s="18"/>
    </row>
    <row r="401" spans="2:6" x14ac:dyDescent="0.2">
      <c r="B401" s="18"/>
      <c r="F401" s="18"/>
    </row>
    <row r="402" spans="2:6" x14ac:dyDescent="0.2">
      <c r="B402" s="18"/>
      <c r="F402" s="18"/>
    </row>
    <row r="403" spans="2:6" x14ac:dyDescent="0.2">
      <c r="B403" s="18"/>
      <c r="F403" s="18"/>
    </row>
    <row r="404" spans="2:6" x14ac:dyDescent="0.2">
      <c r="B404" s="18"/>
      <c r="F404" s="18"/>
    </row>
    <row r="405" spans="2:6" x14ac:dyDescent="0.2">
      <c r="B405" s="18"/>
      <c r="F405" s="18"/>
    </row>
    <row r="406" spans="2:6" x14ac:dyDescent="0.2">
      <c r="B406" s="18"/>
      <c r="F406" s="18"/>
    </row>
    <row r="407" spans="2:6" x14ac:dyDescent="0.2">
      <c r="B407" s="18"/>
      <c r="F407" s="18"/>
    </row>
    <row r="408" spans="2:6" x14ac:dyDescent="0.2">
      <c r="B408" s="18"/>
      <c r="F408" s="18"/>
    </row>
    <row r="409" spans="2:6" x14ac:dyDescent="0.2">
      <c r="B409" s="18"/>
      <c r="F409" s="18"/>
    </row>
    <row r="410" spans="2:6" x14ac:dyDescent="0.2">
      <c r="B410" s="18"/>
      <c r="F410" s="18"/>
    </row>
    <row r="411" spans="2:6" x14ac:dyDescent="0.2">
      <c r="B411" s="18"/>
      <c r="F411" s="18"/>
    </row>
    <row r="412" spans="2:6" x14ac:dyDescent="0.2">
      <c r="B412" s="18"/>
      <c r="F412" s="18"/>
    </row>
    <row r="413" spans="2:6" x14ac:dyDescent="0.2">
      <c r="B413" s="18"/>
      <c r="F413" s="18"/>
    </row>
    <row r="414" spans="2:6" x14ac:dyDescent="0.2">
      <c r="B414" s="18"/>
      <c r="F414" s="18"/>
    </row>
    <row r="415" spans="2:6" x14ac:dyDescent="0.2">
      <c r="B415" s="18"/>
      <c r="F415" s="18"/>
    </row>
    <row r="416" spans="2:6" x14ac:dyDescent="0.2">
      <c r="B416" s="18"/>
      <c r="F416" s="18"/>
    </row>
    <row r="417" spans="2:6" x14ac:dyDescent="0.2">
      <c r="B417" s="18"/>
      <c r="F417" s="18"/>
    </row>
    <row r="418" spans="2:6" x14ac:dyDescent="0.2">
      <c r="B418" s="18"/>
      <c r="F418" s="18"/>
    </row>
    <row r="419" spans="2:6" x14ac:dyDescent="0.2">
      <c r="B419" s="18"/>
      <c r="F419" s="18"/>
    </row>
    <row r="420" spans="2:6" x14ac:dyDescent="0.2">
      <c r="B420" s="18"/>
      <c r="F420" s="18"/>
    </row>
    <row r="421" spans="2:6" x14ac:dyDescent="0.2">
      <c r="B421" s="18"/>
      <c r="F421" s="18"/>
    </row>
    <row r="422" spans="2:6" x14ac:dyDescent="0.2">
      <c r="B422" s="18"/>
      <c r="F422" s="18"/>
    </row>
    <row r="423" spans="2:6" x14ac:dyDescent="0.2">
      <c r="B423" s="18"/>
      <c r="F423" s="18"/>
    </row>
    <row r="424" spans="2:6" x14ac:dyDescent="0.2">
      <c r="B424" s="18"/>
      <c r="F424" s="18"/>
    </row>
    <row r="425" spans="2:6" x14ac:dyDescent="0.2">
      <c r="B425" s="18"/>
      <c r="F425" s="18"/>
    </row>
    <row r="426" spans="2:6" x14ac:dyDescent="0.2">
      <c r="B426" s="18"/>
      <c r="F426" s="18"/>
    </row>
    <row r="427" spans="2:6" x14ac:dyDescent="0.2">
      <c r="B427" s="18"/>
      <c r="F427" s="18"/>
    </row>
    <row r="428" spans="2:6" x14ac:dyDescent="0.2">
      <c r="B428" s="18"/>
      <c r="F428" s="18"/>
    </row>
    <row r="429" spans="2:6" x14ac:dyDescent="0.2">
      <c r="B429" s="18"/>
      <c r="F429" s="18"/>
    </row>
    <row r="430" spans="2:6" x14ac:dyDescent="0.2">
      <c r="B430" s="18"/>
      <c r="F430" s="18"/>
    </row>
    <row r="431" spans="2:6" x14ac:dyDescent="0.2">
      <c r="B431" s="18"/>
      <c r="F431" s="18"/>
    </row>
    <row r="432" spans="2:6" x14ac:dyDescent="0.2">
      <c r="B432" s="18"/>
      <c r="F432" s="18"/>
    </row>
    <row r="433" spans="2:6" x14ac:dyDescent="0.2">
      <c r="B433" s="18"/>
      <c r="F433" s="18"/>
    </row>
    <row r="434" spans="2:6" x14ac:dyDescent="0.2">
      <c r="B434" s="18"/>
      <c r="F434" s="18"/>
    </row>
    <row r="435" spans="2:6" x14ac:dyDescent="0.2">
      <c r="B435" s="18"/>
      <c r="F435" s="18"/>
    </row>
    <row r="436" spans="2:6" x14ac:dyDescent="0.2">
      <c r="B436" s="18"/>
      <c r="F436" s="18"/>
    </row>
    <row r="437" spans="2:6" x14ac:dyDescent="0.2">
      <c r="B437" s="18"/>
      <c r="F437" s="18"/>
    </row>
    <row r="438" spans="2:6" x14ac:dyDescent="0.2">
      <c r="B438" s="18"/>
      <c r="F438" s="18"/>
    </row>
    <row r="439" spans="2:6" x14ac:dyDescent="0.2">
      <c r="B439" s="18"/>
      <c r="F439" s="18"/>
    </row>
    <row r="440" spans="2:6" x14ac:dyDescent="0.2">
      <c r="B440" s="18"/>
      <c r="F440" s="18"/>
    </row>
    <row r="441" spans="2:6" x14ac:dyDescent="0.2">
      <c r="B441" s="18"/>
      <c r="F441" s="18"/>
    </row>
    <row r="442" spans="2:6" x14ac:dyDescent="0.2">
      <c r="B442" s="18"/>
      <c r="F442" s="18"/>
    </row>
    <row r="443" spans="2:6" x14ac:dyDescent="0.2">
      <c r="B443" s="18"/>
      <c r="F443" s="18"/>
    </row>
    <row r="444" spans="2:6" x14ac:dyDescent="0.2">
      <c r="B444" s="18"/>
      <c r="F444" s="18"/>
    </row>
    <row r="445" spans="2:6" x14ac:dyDescent="0.2">
      <c r="B445" s="18"/>
      <c r="F445" s="18"/>
    </row>
    <row r="446" spans="2:6" x14ac:dyDescent="0.2">
      <c r="B446" s="18"/>
      <c r="F446" s="18"/>
    </row>
    <row r="447" spans="2:6" x14ac:dyDescent="0.2">
      <c r="B447" s="18"/>
      <c r="F447" s="18"/>
    </row>
    <row r="448" spans="2:6" x14ac:dyDescent="0.2">
      <c r="B448" s="18"/>
      <c r="F448" s="18"/>
    </row>
    <row r="449" spans="2:6" x14ac:dyDescent="0.2">
      <c r="B449" s="18"/>
      <c r="F449" s="18"/>
    </row>
    <row r="450" spans="2:6" x14ac:dyDescent="0.2">
      <c r="B450" s="18"/>
      <c r="F450" s="18"/>
    </row>
    <row r="451" spans="2:6" x14ac:dyDescent="0.2">
      <c r="B451" s="18"/>
      <c r="F451" s="18"/>
    </row>
    <row r="452" spans="2:6" x14ac:dyDescent="0.2">
      <c r="B452" s="18"/>
      <c r="F452" s="18"/>
    </row>
    <row r="453" spans="2:6" x14ac:dyDescent="0.2">
      <c r="B453" s="18"/>
      <c r="F453" s="18"/>
    </row>
    <row r="454" spans="2:6" x14ac:dyDescent="0.2">
      <c r="B454" s="18"/>
      <c r="F454" s="18"/>
    </row>
    <row r="455" spans="2:6" x14ac:dyDescent="0.2">
      <c r="B455" s="18"/>
      <c r="F455" s="18"/>
    </row>
    <row r="456" spans="2:6" x14ac:dyDescent="0.2">
      <c r="B456" s="18"/>
      <c r="F456" s="18"/>
    </row>
    <row r="457" spans="2:6" x14ac:dyDescent="0.2">
      <c r="B457" s="18"/>
      <c r="F457" s="18"/>
    </row>
    <row r="458" spans="2:6" x14ac:dyDescent="0.2">
      <c r="B458" s="18"/>
      <c r="F458" s="18"/>
    </row>
    <row r="459" spans="2:6" x14ac:dyDescent="0.2">
      <c r="B459" s="18"/>
      <c r="F459" s="18"/>
    </row>
    <row r="460" spans="2:6" x14ac:dyDescent="0.2">
      <c r="B460" s="18"/>
      <c r="F460" s="18"/>
    </row>
    <row r="461" spans="2:6" x14ac:dyDescent="0.2">
      <c r="B461" s="18"/>
      <c r="F461" s="18"/>
    </row>
    <row r="462" spans="2:6" x14ac:dyDescent="0.2">
      <c r="B462" s="18"/>
      <c r="F462" s="18"/>
    </row>
    <row r="463" spans="2:6" x14ac:dyDescent="0.2">
      <c r="B463" s="18"/>
      <c r="F463" s="18"/>
    </row>
    <row r="464" spans="2:6" x14ac:dyDescent="0.2">
      <c r="B464" s="18"/>
      <c r="F464" s="18"/>
    </row>
    <row r="465" spans="2:6" x14ac:dyDescent="0.2">
      <c r="B465" s="18"/>
      <c r="F465" s="18"/>
    </row>
    <row r="466" spans="2:6" x14ac:dyDescent="0.2">
      <c r="B466" s="18"/>
      <c r="F466" s="18"/>
    </row>
    <row r="467" spans="2:6" x14ac:dyDescent="0.2">
      <c r="B467" s="18"/>
      <c r="F467" s="18"/>
    </row>
    <row r="468" spans="2:6" x14ac:dyDescent="0.2">
      <c r="B468" s="18"/>
      <c r="F468" s="18"/>
    </row>
    <row r="469" spans="2:6" x14ac:dyDescent="0.2">
      <c r="B469" s="18"/>
      <c r="F469" s="18"/>
    </row>
    <row r="470" spans="2:6" x14ac:dyDescent="0.2">
      <c r="B470" s="18"/>
      <c r="F470" s="18"/>
    </row>
    <row r="471" spans="2:6" x14ac:dyDescent="0.2">
      <c r="B471" s="18"/>
      <c r="F471" s="18"/>
    </row>
    <row r="472" spans="2:6" x14ac:dyDescent="0.2">
      <c r="B472" s="18"/>
      <c r="F472" s="18"/>
    </row>
    <row r="473" spans="2:6" x14ac:dyDescent="0.2">
      <c r="B473" s="18"/>
      <c r="F473" s="18"/>
    </row>
    <row r="474" spans="2:6" x14ac:dyDescent="0.2">
      <c r="B474" s="18"/>
      <c r="F474" s="18"/>
    </row>
    <row r="475" spans="2:6" x14ac:dyDescent="0.2">
      <c r="B475" s="18"/>
      <c r="F475" s="18"/>
    </row>
    <row r="476" spans="2:6" x14ac:dyDescent="0.2">
      <c r="B476" s="18"/>
      <c r="F476" s="18"/>
    </row>
    <row r="477" spans="2:6" x14ac:dyDescent="0.2">
      <c r="B477" s="18"/>
      <c r="F477" s="18"/>
    </row>
    <row r="478" spans="2:6" x14ac:dyDescent="0.2">
      <c r="B478" s="18"/>
      <c r="F478" s="18"/>
    </row>
    <row r="479" spans="2:6" x14ac:dyDescent="0.2">
      <c r="B479" s="18"/>
      <c r="F479" s="18"/>
    </row>
    <row r="480" spans="2:6" x14ac:dyDescent="0.2">
      <c r="B480" s="18"/>
      <c r="F480" s="18"/>
    </row>
    <row r="481" spans="2:6" x14ac:dyDescent="0.2">
      <c r="B481" s="18"/>
      <c r="F481" s="18"/>
    </row>
    <row r="482" spans="2:6" x14ac:dyDescent="0.2">
      <c r="B482" s="18"/>
      <c r="F482" s="18"/>
    </row>
    <row r="483" spans="2:6" x14ac:dyDescent="0.2">
      <c r="B483" s="18"/>
      <c r="F483" s="18"/>
    </row>
    <row r="484" spans="2:6" x14ac:dyDescent="0.2">
      <c r="B484" s="18"/>
      <c r="F484" s="18"/>
    </row>
    <row r="485" spans="2:6" x14ac:dyDescent="0.2">
      <c r="B485" s="18"/>
      <c r="F485" s="18"/>
    </row>
    <row r="486" spans="2:6" x14ac:dyDescent="0.2">
      <c r="B486" s="18"/>
      <c r="F486" s="18"/>
    </row>
    <row r="487" spans="2:6" x14ac:dyDescent="0.2">
      <c r="B487" s="18"/>
      <c r="F487" s="18"/>
    </row>
    <row r="488" spans="2:6" x14ac:dyDescent="0.2">
      <c r="B488" s="18"/>
      <c r="F488" s="18"/>
    </row>
    <row r="489" spans="2:6" x14ac:dyDescent="0.2">
      <c r="B489" s="18"/>
      <c r="F489" s="18"/>
    </row>
    <row r="490" spans="2:6" x14ac:dyDescent="0.2">
      <c r="B490" s="18"/>
      <c r="F490" s="18"/>
    </row>
    <row r="491" spans="2:6" x14ac:dyDescent="0.2">
      <c r="B491" s="18"/>
      <c r="F491" s="18"/>
    </row>
    <row r="492" spans="2:6" x14ac:dyDescent="0.2">
      <c r="B492" s="18"/>
      <c r="F492" s="18"/>
    </row>
    <row r="493" spans="2:6" x14ac:dyDescent="0.2">
      <c r="B493" s="18"/>
      <c r="F493" s="18"/>
    </row>
    <row r="494" spans="2:6" x14ac:dyDescent="0.2">
      <c r="B494" s="18"/>
      <c r="F494" s="18"/>
    </row>
    <row r="495" spans="2:6" x14ac:dyDescent="0.2">
      <c r="B495" s="18"/>
      <c r="F495" s="18"/>
    </row>
    <row r="496" spans="2:6" x14ac:dyDescent="0.2">
      <c r="B496" s="18"/>
      <c r="F496" s="18"/>
    </row>
    <row r="497" spans="2:6" x14ac:dyDescent="0.2">
      <c r="B497" s="18"/>
      <c r="F497" s="18"/>
    </row>
    <row r="498" spans="2:6" x14ac:dyDescent="0.2">
      <c r="B498" s="18"/>
      <c r="F498" s="18"/>
    </row>
    <row r="499" spans="2:6" x14ac:dyDescent="0.2">
      <c r="B499" s="18"/>
      <c r="F499" s="18"/>
    </row>
    <row r="500" spans="2:6" x14ac:dyDescent="0.2">
      <c r="B500" s="18"/>
      <c r="F500" s="18"/>
    </row>
    <row r="501" spans="2:6" x14ac:dyDescent="0.2">
      <c r="B501" s="18"/>
      <c r="F501" s="18"/>
    </row>
    <row r="502" spans="2:6" x14ac:dyDescent="0.2">
      <c r="B502" s="18"/>
      <c r="F502" s="18"/>
    </row>
    <row r="503" spans="2:6" x14ac:dyDescent="0.2">
      <c r="B503" s="18"/>
      <c r="F503" s="18"/>
    </row>
    <row r="504" spans="2:6" x14ac:dyDescent="0.2">
      <c r="B504" s="18"/>
      <c r="F504" s="18"/>
    </row>
    <row r="505" spans="2:6" x14ac:dyDescent="0.2">
      <c r="B505" s="18"/>
      <c r="F505" s="18"/>
    </row>
    <row r="506" spans="2:6" x14ac:dyDescent="0.2">
      <c r="B506" s="18"/>
      <c r="F506" s="18"/>
    </row>
    <row r="507" spans="2:6" x14ac:dyDescent="0.2">
      <c r="B507" s="18"/>
      <c r="F507" s="18"/>
    </row>
    <row r="508" spans="2:6" x14ac:dyDescent="0.2">
      <c r="B508" s="18"/>
      <c r="F508" s="18"/>
    </row>
    <row r="509" spans="2:6" x14ac:dyDescent="0.2">
      <c r="B509" s="18"/>
      <c r="F509" s="18"/>
    </row>
    <row r="510" spans="2:6" x14ac:dyDescent="0.2">
      <c r="B510" s="18"/>
      <c r="F510" s="18"/>
    </row>
    <row r="511" spans="2:6" x14ac:dyDescent="0.2">
      <c r="B511" s="18"/>
      <c r="F511" s="18"/>
    </row>
    <row r="512" spans="2:6" x14ac:dyDescent="0.2">
      <c r="B512" s="18"/>
      <c r="F512" s="18"/>
    </row>
    <row r="513" spans="2:6" x14ac:dyDescent="0.2">
      <c r="B513" s="18"/>
      <c r="F513" s="18"/>
    </row>
    <row r="514" spans="2:6" x14ac:dyDescent="0.2">
      <c r="B514" s="18"/>
      <c r="F514" s="18"/>
    </row>
    <row r="515" spans="2:6" x14ac:dyDescent="0.2">
      <c r="B515" s="18"/>
      <c r="F515" s="18"/>
    </row>
    <row r="516" spans="2:6" x14ac:dyDescent="0.2">
      <c r="B516" s="18"/>
      <c r="F516" s="18"/>
    </row>
    <row r="517" spans="2:6" x14ac:dyDescent="0.2">
      <c r="B517" s="18"/>
      <c r="F517" s="18"/>
    </row>
    <row r="518" spans="2:6" x14ac:dyDescent="0.2">
      <c r="B518" s="18"/>
      <c r="F518" s="18"/>
    </row>
    <row r="519" spans="2:6" x14ac:dyDescent="0.2">
      <c r="B519" s="18"/>
      <c r="F519" s="18"/>
    </row>
    <row r="520" spans="2:6" x14ac:dyDescent="0.2">
      <c r="B520" s="18"/>
      <c r="F520" s="18"/>
    </row>
    <row r="521" spans="2:6" x14ac:dyDescent="0.2">
      <c r="B521" s="18"/>
      <c r="F521" s="18"/>
    </row>
    <row r="522" spans="2:6" x14ac:dyDescent="0.2">
      <c r="B522" s="18"/>
      <c r="F522" s="18"/>
    </row>
    <row r="523" spans="2:6" x14ac:dyDescent="0.2">
      <c r="B523" s="18"/>
      <c r="F523" s="18"/>
    </row>
    <row r="524" spans="2:6" x14ac:dyDescent="0.2">
      <c r="B524" s="18"/>
      <c r="F524" s="18"/>
    </row>
    <row r="525" spans="2:6" x14ac:dyDescent="0.2">
      <c r="B525" s="18"/>
      <c r="F525" s="18"/>
    </row>
    <row r="526" spans="2:6" x14ac:dyDescent="0.2">
      <c r="B526" s="18"/>
      <c r="F526" s="18"/>
    </row>
    <row r="527" spans="2:6" x14ac:dyDescent="0.2">
      <c r="B527" s="18"/>
      <c r="F527" s="18"/>
    </row>
    <row r="528" spans="2:6" x14ac:dyDescent="0.2">
      <c r="B528" s="18"/>
      <c r="F528" s="18"/>
    </row>
    <row r="529" spans="2:6" x14ac:dyDescent="0.2">
      <c r="B529" s="18"/>
      <c r="F529" s="18"/>
    </row>
    <row r="530" spans="2:6" x14ac:dyDescent="0.2">
      <c r="B530" s="18"/>
      <c r="F530" s="18"/>
    </row>
    <row r="531" spans="2:6" x14ac:dyDescent="0.2">
      <c r="B531" s="18"/>
      <c r="F531" s="18"/>
    </row>
    <row r="532" spans="2:6" x14ac:dyDescent="0.2">
      <c r="B532" s="18"/>
      <c r="F532" s="18"/>
    </row>
    <row r="533" spans="2:6" x14ac:dyDescent="0.2">
      <c r="B533" s="18"/>
      <c r="F533" s="18"/>
    </row>
    <row r="534" spans="2:6" x14ac:dyDescent="0.2">
      <c r="B534" s="18"/>
      <c r="F534" s="18"/>
    </row>
    <row r="535" spans="2:6" x14ac:dyDescent="0.2">
      <c r="B535" s="18"/>
      <c r="F535" s="18"/>
    </row>
    <row r="536" spans="2:6" x14ac:dyDescent="0.2">
      <c r="B536" s="18"/>
      <c r="F536" s="18"/>
    </row>
    <row r="537" spans="2:6" x14ac:dyDescent="0.2">
      <c r="B537" s="18"/>
      <c r="F537" s="18"/>
    </row>
    <row r="538" spans="2:6" x14ac:dyDescent="0.2">
      <c r="B538" s="18"/>
      <c r="F538" s="18"/>
    </row>
    <row r="539" spans="2:6" x14ac:dyDescent="0.2">
      <c r="B539" s="18"/>
      <c r="F539" s="18"/>
    </row>
    <row r="540" spans="2:6" x14ac:dyDescent="0.2">
      <c r="B540" s="18"/>
      <c r="F540" s="18"/>
    </row>
    <row r="541" spans="2:6" x14ac:dyDescent="0.2">
      <c r="B541" s="18"/>
      <c r="F541" s="18"/>
    </row>
    <row r="542" spans="2:6" x14ac:dyDescent="0.2">
      <c r="B542" s="18"/>
      <c r="F542" s="18"/>
    </row>
    <row r="543" spans="2:6" x14ac:dyDescent="0.2">
      <c r="B543" s="18"/>
      <c r="F543" s="18"/>
    </row>
    <row r="544" spans="2:6" x14ac:dyDescent="0.2">
      <c r="B544" s="18"/>
      <c r="F544" s="18"/>
    </row>
    <row r="545" spans="2:6" x14ac:dyDescent="0.2">
      <c r="B545" s="18"/>
      <c r="F545" s="18"/>
    </row>
    <row r="546" spans="2:6" x14ac:dyDescent="0.2">
      <c r="B546" s="18"/>
      <c r="F546" s="18"/>
    </row>
    <row r="547" spans="2:6" x14ac:dyDescent="0.2">
      <c r="B547" s="18"/>
      <c r="F547" s="18"/>
    </row>
    <row r="548" spans="2:6" x14ac:dyDescent="0.2">
      <c r="B548" s="18"/>
      <c r="F548" s="18"/>
    </row>
    <row r="549" spans="2:6" x14ac:dyDescent="0.2">
      <c r="B549" s="18"/>
      <c r="F549" s="18"/>
    </row>
    <row r="550" spans="2:6" x14ac:dyDescent="0.2">
      <c r="B550" s="18"/>
      <c r="F550" s="18"/>
    </row>
    <row r="551" spans="2:6" x14ac:dyDescent="0.2">
      <c r="B551" s="18"/>
      <c r="F551" s="18"/>
    </row>
    <row r="552" spans="2:6" x14ac:dyDescent="0.2">
      <c r="B552" s="18"/>
      <c r="F552" s="18"/>
    </row>
    <row r="553" spans="2:6" x14ac:dyDescent="0.2">
      <c r="B553" s="18"/>
      <c r="F553" s="18"/>
    </row>
    <row r="554" spans="2:6" x14ac:dyDescent="0.2">
      <c r="B554" s="18"/>
      <c r="F554" s="18"/>
    </row>
    <row r="555" spans="2:6" x14ac:dyDescent="0.2">
      <c r="B555" s="18"/>
      <c r="F555" s="18"/>
    </row>
    <row r="556" spans="2:6" x14ac:dyDescent="0.2">
      <c r="B556" s="18"/>
      <c r="F556" s="18"/>
    </row>
    <row r="557" spans="2:6" x14ac:dyDescent="0.2">
      <c r="B557" s="18"/>
      <c r="F557" s="18"/>
    </row>
    <row r="558" spans="2:6" x14ac:dyDescent="0.2">
      <c r="B558" s="18"/>
      <c r="F558" s="18"/>
    </row>
    <row r="559" spans="2:6" x14ac:dyDescent="0.2">
      <c r="B559" s="18"/>
      <c r="F559" s="18"/>
    </row>
    <row r="560" spans="2:6" x14ac:dyDescent="0.2">
      <c r="B560" s="18"/>
      <c r="F560" s="18"/>
    </row>
    <row r="561" spans="2:6" x14ac:dyDescent="0.2">
      <c r="B561" s="18"/>
      <c r="F561" s="18"/>
    </row>
    <row r="562" spans="2:6" x14ac:dyDescent="0.2">
      <c r="B562" s="18"/>
      <c r="F562" s="18"/>
    </row>
    <row r="563" spans="2:6" x14ac:dyDescent="0.2">
      <c r="B563" s="18"/>
      <c r="F563" s="18"/>
    </row>
    <row r="564" spans="2:6" x14ac:dyDescent="0.2">
      <c r="B564" s="18"/>
      <c r="F564" s="18"/>
    </row>
    <row r="565" spans="2:6" x14ac:dyDescent="0.2">
      <c r="B565" s="18"/>
      <c r="F565" s="18"/>
    </row>
    <row r="566" spans="2:6" x14ac:dyDescent="0.2">
      <c r="B566" s="18"/>
      <c r="F566" s="18"/>
    </row>
    <row r="567" spans="2:6" x14ac:dyDescent="0.2">
      <c r="B567" s="18"/>
      <c r="F567" s="18"/>
    </row>
    <row r="568" spans="2:6" x14ac:dyDescent="0.2">
      <c r="B568" s="18"/>
      <c r="F568" s="18"/>
    </row>
    <row r="569" spans="2:6" x14ac:dyDescent="0.2">
      <c r="B569" s="18"/>
      <c r="F569" s="18"/>
    </row>
    <row r="570" spans="2:6" x14ac:dyDescent="0.2">
      <c r="B570" s="18"/>
      <c r="F570" s="18"/>
    </row>
    <row r="571" spans="2:6" x14ac:dyDescent="0.2">
      <c r="B571" s="18"/>
      <c r="F571" s="18"/>
    </row>
    <row r="572" spans="2:6" x14ac:dyDescent="0.2">
      <c r="B572" s="18"/>
      <c r="F572" s="18"/>
    </row>
    <row r="573" spans="2:6" x14ac:dyDescent="0.2">
      <c r="B573" s="18"/>
      <c r="F573" s="18"/>
    </row>
    <row r="574" spans="2:6" x14ac:dyDescent="0.2">
      <c r="B574" s="18"/>
      <c r="F574" s="18"/>
    </row>
    <row r="575" spans="2:6" x14ac:dyDescent="0.2">
      <c r="B575" s="18"/>
      <c r="F575" s="18"/>
    </row>
    <row r="576" spans="2:6" x14ac:dyDescent="0.2">
      <c r="B576" s="18"/>
      <c r="F576" s="18"/>
    </row>
    <row r="577" spans="2:6" x14ac:dyDescent="0.2">
      <c r="B577" s="18"/>
      <c r="F577" s="18"/>
    </row>
    <row r="578" spans="2:6" x14ac:dyDescent="0.2">
      <c r="B578" s="18"/>
      <c r="F578" s="18"/>
    </row>
    <row r="579" spans="2:6" x14ac:dyDescent="0.2">
      <c r="B579" s="18"/>
      <c r="F579" s="18"/>
    </row>
    <row r="580" spans="2:6" x14ac:dyDescent="0.2">
      <c r="B580" s="18"/>
      <c r="F580" s="18"/>
    </row>
    <row r="581" spans="2:6" x14ac:dyDescent="0.2">
      <c r="B581" s="18"/>
      <c r="F581" s="18"/>
    </row>
    <row r="582" spans="2:6" x14ac:dyDescent="0.2">
      <c r="B582" s="18"/>
      <c r="F582" s="18"/>
    </row>
    <row r="583" spans="2:6" x14ac:dyDescent="0.2">
      <c r="B583" s="18"/>
      <c r="F583" s="18"/>
    </row>
    <row r="584" spans="2:6" x14ac:dyDescent="0.2">
      <c r="B584" s="18"/>
      <c r="F584" s="18"/>
    </row>
    <row r="585" spans="2:6" x14ac:dyDescent="0.2">
      <c r="B585" s="18"/>
      <c r="F585" s="18"/>
    </row>
    <row r="586" spans="2:6" x14ac:dyDescent="0.2">
      <c r="B586" s="18"/>
      <c r="F586" s="18"/>
    </row>
    <row r="587" spans="2:6" x14ac:dyDescent="0.2">
      <c r="B587" s="18"/>
      <c r="F587" s="18"/>
    </row>
    <row r="588" spans="2:6" x14ac:dyDescent="0.2">
      <c r="B588" s="18"/>
      <c r="F588" s="18"/>
    </row>
    <row r="589" spans="2:6" x14ac:dyDescent="0.2">
      <c r="B589" s="18"/>
      <c r="F589" s="18"/>
    </row>
    <row r="590" spans="2:6" x14ac:dyDescent="0.2">
      <c r="B590" s="18"/>
      <c r="F590" s="18"/>
    </row>
    <row r="591" spans="2:6" x14ac:dyDescent="0.2">
      <c r="B591" s="18"/>
      <c r="F591" s="18"/>
    </row>
    <row r="592" spans="2:6" x14ac:dyDescent="0.2">
      <c r="B592" s="18"/>
      <c r="F592" s="18"/>
    </row>
    <row r="593" spans="2:6" x14ac:dyDescent="0.2">
      <c r="B593" s="18"/>
      <c r="F593" s="18"/>
    </row>
    <row r="594" spans="2:6" x14ac:dyDescent="0.2">
      <c r="B594" s="18"/>
      <c r="F594" s="18"/>
    </row>
    <row r="595" spans="2:6" x14ac:dyDescent="0.2">
      <c r="B595" s="18"/>
      <c r="F595" s="18"/>
    </row>
    <row r="596" spans="2:6" x14ac:dyDescent="0.2">
      <c r="B596" s="18"/>
      <c r="F596" s="18"/>
    </row>
    <row r="597" spans="2:6" x14ac:dyDescent="0.2">
      <c r="B597" s="18"/>
      <c r="F597" s="18"/>
    </row>
    <row r="598" spans="2:6" x14ac:dyDescent="0.2">
      <c r="B598" s="18"/>
      <c r="F598" s="18"/>
    </row>
    <row r="599" spans="2:6" x14ac:dyDescent="0.2">
      <c r="B599" s="18"/>
      <c r="F599" s="18"/>
    </row>
    <row r="600" spans="2:6" x14ac:dyDescent="0.2">
      <c r="B600" s="18"/>
      <c r="F600" s="18"/>
    </row>
    <row r="601" spans="2:6" x14ac:dyDescent="0.2">
      <c r="B601" s="18"/>
      <c r="F601" s="18"/>
    </row>
    <row r="602" spans="2:6" x14ac:dyDescent="0.2">
      <c r="B602" s="18"/>
      <c r="F602" s="18"/>
    </row>
    <row r="603" spans="2:6" x14ac:dyDescent="0.2">
      <c r="B603" s="18"/>
      <c r="F603" s="18"/>
    </row>
    <row r="604" spans="2:6" x14ac:dyDescent="0.2">
      <c r="B604" s="18"/>
      <c r="F604" s="18"/>
    </row>
    <row r="605" spans="2:6" x14ac:dyDescent="0.2">
      <c r="B605" s="18"/>
      <c r="F605" s="18"/>
    </row>
    <row r="606" spans="2:6" x14ac:dyDescent="0.2">
      <c r="B606" s="18"/>
      <c r="F606" s="18"/>
    </row>
    <row r="607" spans="2:6" x14ac:dyDescent="0.2">
      <c r="B607" s="18"/>
      <c r="F607" s="18"/>
    </row>
    <row r="608" spans="2:6" x14ac:dyDescent="0.2">
      <c r="B608" s="18"/>
      <c r="F608" s="18"/>
    </row>
    <row r="609" spans="2:6" x14ac:dyDescent="0.2">
      <c r="B609" s="18"/>
      <c r="F609" s="18"/>
    </row>
    <row r="610" spans="2:6" x14ac:dyDescent="0.2">
      <c r="B610" s="18"/>
      <c r="F610" s="18"/>
    </row>
    <row r="611" spans="2:6" x14ac:dyDescent="0.2">
      <c r="B611" s="18"/>
      <c r="F611" s="18"/>
    </row>
    <row r="612" spans="2:6" x14ac:dyDescent="0.2">
      <c r="B612" s="18"/>
      <c r="F612" s="18"/>
    </row>
    <row r="613" spans="2:6" x14ac:dyDescent="0.2">
      <c r="B613" s="18"/>
      <c r="F613" s="18"/>
    </row>
    <row r="614" spans="2:6" x14ac:dyDescent="0.2">
      <c r="B614" s="18"/>
      <c r="F614" s="18"/>
    </row>
    <row r="615" spans="2:6" x14ac:dyDescent="0.2">
      <c r="B615" s="18"/>
      <c r="F615" s="18"/>
    </row>
    <row r="616" spans="2:6" x14ac:dyDescent="0.2">
      <c r="B616" s="18"/>
      <c r="F616" s="18"/>
    </row>
    <row r="617" spans="2:6" x14ac:dyDescent="0.2">
      <c r="B617" s="18"/>
      <c r="F617" s="18"/>
    </row>
    <row r="618" spans="2:6" x14ac:dyDescent="0.2">
      <c r="B618" s="18"/>
      <c r="F618" s="18"/>
    </row>
    <row r="619" spans="2:6" x14ac:dyDescent="0.2">
      <c r="B619" s="18"/>
      <c r="F619" s="18"/>
    </row>
    <row r="620" spans="2:6" x14ac:dyDescent="0.2">
      <c r="B620" s="18"/>
      <c r="F620" s="18"/>
    </row>
    <row r="621" spans="2:6" x14ac:dyDescent="0.2">
      <c r="B621" s="18"/>
      <c r="F621" s="18"/>
    </row>
    <row r="622" spans="2:6" x14ac:dyDescent="0.2">
      <c r="B622" s="18"/>
      <c r="F622" s="18"/>
    </row>
    <row r="623" spans="2:6" x14ac:dyDescent="0.2">
      <c r="B623" s="18"/>
      <c r="F623" s="18"/>
    </row>
    <row r="624" spans="2:6" x14ac:dyDescent="0.2">
      <c r="B624" s="18"/>
      <c r="F624" s="18"/>
    </row>
    <row r="625" spans="2:6" x14ac:dyDescent="0.2">
      <c r="B625" s="18"/>
      <c r="F625" s="18"/>
    </row>
    <row r="626" spans="2:6" x14ac:dyDescent="0.2">
      <c r="B626" s="18"/>
      <c r="F626" s="18"/>
    </row>
    <row r="627" spans="2:6" x14ac:dyDescent="0.2">
      <c r="B627" s="18"/>
      <c r="F627" s="18"/>
    </row>
    <row r="628" spans="2:6" x14ac:dyDescent="0.2">
      <c r="B628" s="18"/>
      <c r="F628" s="18"/>
    </row>
    <row r="629" spans="2:6" x14ac:dyDescent="0.2">
      <c r="B629" s="18"/>
      <c r="F629" s="18"/>
    </row>
    <row r="630" spans="2:6" x14ac:dyDescent="0.2">
      <c r="B630" s="18"/>
      <c r="F630" s="18"/>
    </row>
    <row r="631" spans="2:6" x14ac:dyDescent="0.2">
      <c r="B631" s="18"/>
      <c r="F631" s="18"/>
    </row>
    <row r="632" spans="2:6" x14ac:dyDescent="0.2">
      <c r="B632" s="18"/>
      <c r="F632" s="18"/>
    </row>
    <row r="633" spans="2:6" x14ac:dyDescent="0.2">
      <c r="B633" s="18"/>
      <c r="F633" s="18"/>
    </row>
    <row r="634" spans="2:6" x14ac:dyDescent="0.2">
      <c r="B634" s="18"/>
      <c r="F634" s="18"/>
    </row>
    <row r="635" spans="2:6" x14ac:dyDescent="0.2">
      <c r="B635" s="18"/>
      <c r="F635" s="18"/>
    </row>
    <row r="636" spans="2:6" x14ac:dyDescent="0.2">
      <c r="B636" s="18"/>
      <c r="F636" s="18"/>
    </row>
    <row r="637" spans="2:6" x14ac:dyDescent="0.2">
      <c r="B637" s="18"/>
      <c r="F637" s="18"/>
    </row>
    <row r="638" spans="2:6" x14ac:dyDescent="0.2">
      <c r="B638" s="18"/>
      <c r="F638" s="18"/>
    </row>
    <row r="639" spans="2:6" x14ac:dyDescent="0.2">
      <c r="B639" s="18"/>
      <c r="F639" s="18"/>
    </row>
    <row r="640" spans="2:6" x14ac:dyDescent="0.2">
      <c r="B640" s="18"/>
      <c r="F640" s="18"/>
    </row>
    <row r="641" spans="2:6" x14ac:dyDescent="0.2">
      <c r="B641" s="18"/>
      <c r="F641" s="18"/>
    </row>
    <row r="642" spans="2:6" x14ac:dyDescent="0.2">
      <c r="B642" s="18"/>
      <c r="F642" s="18"/>
    </row>
    <row r="643" spans="2:6" x14ac:dyDescent="0.2">
      <c r="B643" s="18"/>
      <c r="F643" s="18"/>
    </row>
    <row r="644" spans="2:6" x14ac:dyDescent="0.2">
      <c r="B644" s="18"/>
      <c r="F644" s="18"/>
    </row>
    <row r="645" spans="2:6" x14ac:dyDescent="0.2">
      <c r="B645" s="18"/>
      <c r="F645" s="18"/>
    </row>
    <row r="646" spans="2:6" x14ac:dyDescent="0.2">
      <c r="B646" s="18"/>
      <c r="F646" s="18"/>
    </row>
    <row r="647" spans="2:6" x14ac:dyDescent="0.2">
      <c r="B647" s="18"/>
      <c r="F647" s="18"/>
    </row>
    <row r="648" spans="2:6" x14ac:dyDescent="0.2">
      <c r="B648" s="18"/>
      <c r="F648" s="18"/>
    </row>
    <row r="649" spans="2:6" x14ac:dyDescent="0.2">
      <c r="B649" s="18"/>
      <c r="F649" s="18"/>
    </row>
    <row r="650" spans="2:6" x14ac:dyDescent="0.2">
      <c r="B650" s="18"/>
      <c r="F650" s="18"/>
    </row>
    <row r="651" spans="2:6" x14ac:dyDescent="0.2">
      <c r="B651" s="18"/>
      <c r="F651" s="18"/>
    </row>
    <row r="652" spans="2:6" x14ac:dyDescent="0.2">
      <c r="B652" s="18"/>
      <c r="F652" s="18"/>
    </row>
    <row r="653" spans="2:6" x14ac:dyDescent="0.2">
      <c r="B653" s="18"/>
      <c r="F653" s="18"/>
    </row>
    <row r="654" spans="2:6" x14ac:dyDescent="0.2">
      <c r="B654" s="18"/>
      <c r="F654" s="18"/>
    </row>
    <row r="655" spans="2:6" x14ac:dyDescent="0.2">
      <c r="B655" s="18"/>
      <c r="F655" s="18"/>
    </row>
    <row r="656" spans="2:6" x14ac:dyDescent="0.2">
      <c r="B656" s="18"/>
      <c r="F656" s="18"/>
    </row>
    <row r="657" spans="2:6" x14ac:dyDescent="0.2">
      <c r="B657" s="18"/>
      <c r="F657" s="18"/>
    </row>
    <row r="658" spans="2:6" x14ac:dyDescent="0.2">
      <c r="B658" s="18"/>
      <c r="F658" s="18"/>
    </row>
    <row r="659" spans="2:6" x14ac:dyDescent="0.2">
      <c r="B659" s="18"/>
      <c r="F659" s="18"/>
    </row>
    <row r="660" spans="2:6" x14ac:dyDescent="0.2">
      <c r="B660" s="18"/>
      <c r="F660" s="18"/>
    </row>
    <row r="661" spans="2:6" x14ac:dyDescent="0.2">
      <c r="B661" s="18"/>
      <c r="F661" s="18"/>
    </row>
    <row r="662" spans="2:6" x14ac:dyDescent="0.2">
      <c r="B662" s="18"/>
      <c r="F662" s="18"/>
    </row>
    <row r="663" spans="2:6" x14ac:dyDescent="0.2">
      <c r="B663" s="18"/>
      <c r="F663" s="18"/>
    </row>
    <row r="664" spans="2:6" x14ac:dyDescent="0.2">
      <c r="B664" s="18"/>
      <c r="F664" s="18"/>
    </row>
    <row r="665" spans="2:6" x14ac:dyDescent="0.2">
      <c r="B665" s="18"/>
      <c r="F665" s="18"/>
    </row>
    <row r="666" spans="2:6" x14ac:dyDescent="0.2">
      <c r="B666" s="18"/>
      <c r="F666" s="18"/>
    </row>
    <row r="667" spans="2:6" x14ac:dyDescent="0.2">
      <c r="B667" s="18"/>
      <c r="F667" s="18"/>
    </row>
    <row r="668" spans="2:6" x14ac:dyDescent="0.2">
      <c r="B668" s="18"/>
      <c r="F668" s="18"/>
    </row>
    <row r="669" spans="2:6" x14ac:dyDescent="0.2">
      <c r="B669" s="18"/>
      <c r="F669" s="18"/>
    </row>
    <row r="670" spans="2:6" x14ac:dyDescent="0.2">
      <c r="B670" s="18"/>
      <c r="F670" s="18"/>
    </row>
    <row r="671" spans="2:6" x14ac:dyDescent="0.2">
      <c r="B671" s="18"/>
      <c r="F671" s="18"/>
    </row>
    <row r="672" spans="2:6" x14ac:dyDescent="0.2">
      <c r="B672" s="18"/>
      <c r="F672" s="18"/>
    </row>
    <row r="673" spans="2:6" x14ac:dyDescent="0.2">
      <c r="B673" s="18"/>
      <c r="F673" s="18"/>
    </row>
    <row r="674" spans="2:6" x14ac:dyDescent="0.2">
      <c r="B674" s="18"/>
      <c r="F674" s="18"/>
    </row>
    <row r="675" spans="2:6" x14ac:dyDescent="0.2">
      <c r="B675" s="18"/>
      <c r="F675" s="18"/>
    </row>
    <row r="676" spans="2:6" x14ac:dyDescent="0.2">
      <c r="B676" s="18"/>
      <c r="F676" s="18"/>
    </row>
    <row r="677" spans="2:6" x14ac:dyDescent="0.2">
      <c r="B677" s="18"/>
      <c r="F677" s="18"/>
    </row>
    <row r="678" spans="2:6" x14ac:dyDescent="0.2">
      <c r="B678" s="18"/>
      <c r="F678" s="18"/>
    </row>
    <row r="679" spans="2:6" x14ac:dyDescent="0.2">
      <c r="B679" s="18"/>
      <c r="F679" s="18"/>
    </row>
    <row r="680" spans="2:6" x14ac:dyDescent="0.2">
      <c r="B680" s="18"/>
      <c r="F680" s="18"/>
    </row>
    <row r="681" spans="2:6" x14ac:dyDescent="0.2">
      <c r="B681" s="18"/>
      <c r="F681" s="18"/>
    </row>
    <row r="682" spans="2:6" x14ac:dyDescent="0.2">
      <c r="B682" s="18"/>
      <c r="F682" s="18"/>
    </row>
    <row r="683" spans="2:6" x14ac:dyDescent="0.2">
      <c r="B683" s="18"/>
      <c r="F683" s="18"/>
    </row>
    <row r="684" spans="2:6" x14ac:dyDescent="0.2">
      <c r="B684" s="18"/>
      <c r="F684" s="18"/>
    </row>
    <row r="685" spans="2:6" x14ac:dyDescent="0.2">
      <c r="B685" s="18"/>
      <c r="F685" s="18"/>
    </row>
    <row r="686" spans="2:6" x14ac:dyDescent="0.2">
      <c r="B686" s="18"/>
      <c r="F686" s="18"/>
    </row>
    <row r="687" spans="2:6" x14ac:dyDescent="0.2">
      <c r="B687" s="18"/>
      <c r="F687" s="18"/>
    </row>
    <row r="688" spans="2:6" x14ac:dyDescent="0.2">
      <c r="B688" s="18"/>
      <c r="F688" s="18"/>
    </row>
    <row r="689" spans="2:6" x14ac:dyDescent="0.2">
      <c r="B689" s="18"/>
      <c r="F689" s="18"/>
    </row>
    <row r="690" spans="2:6" x14ac:dyDescent="0.2">
      <c r="B690" s="18"/>
      <c r="F690" s="18"/>
    </row>
    <row r="691" spans="2:6" x14ac:dyDescent="0.2">
      <c r="B691" s="18"/>
      <c r="F691" s="18"/>
    </row>
    <row r="692" spans="2:6" x14ac:dyDescent="0.2">
      <c r="B692" s="18"/>
      <c r="F692" s="18"/>
    </row>
    <row r="693" spans="2:6" x14ac:dyDescent="0.2">
      <c r="B693" s="18"/>
      <c r="F693" s="18"/>
    </row>
    <row r="694" spans="2:6" x14ac:dyDescent="0.2">
      <c r="B694" s="18"/>
      <c r="F694" s="18"/>
    </row>
    <row r="695" spans="2:6" x14ac:dyDescent="0.2">
      <c r="B695" s="18"/>
      <c r="F695" s="18"/>
    </row>
    <row r="696" spans="2:6" x14ac:dyDescent="0.2">
      <c r="B696" s="18"/>
      <c r="F696" s="18"/>
    </row>
    <row r="697" spans="2:6" x14ac:dyDescent="0.2">
      <c r="B697" s="18"/>
      <c r="F697" s="18"/>
    </row>
    <row r="698" spans="2:6" x14ac:dyDescent="0.2">
      <c r="B698" s="18"/>
      <c r="F698" s="18"/>
    </row>
    <row r="699" spans="2:6" x14ac:dyDescent="0.2">
      <c r="B699" s="18"/>
      <c r="F699" s="18"/>
    </row>
    <row r="700" spans="2:6" x14ac:dyDescent="0.2">
      <c r="B700" s="18"/>
      <c r="F700" s="18"/>
    </row>
    <row r="701" spans="2:6" x14ac:dyDescent="0.2">
      <c r="B701" s="18"/>
      <c r="F701" s="18"/>
    </row>
    <row r="702" spans="2:6" x14ac:dyDescent="0.2">
      <c r="B702" s="18"/>
      <c r="F702" s="18"/>
    </row>
    <row r="703" spans="2:6" x14ac:dyDescent="0.2">
      <c r="B703" s="18"/>
      <c r="F703" s="18"/>
    </row>
    <row r="704" spans="2:6" x14ac:dyDescent="0.2">
      <c r="B704" s="18"/>
      <c r="F704" s="18"/>
    </row>
    <row r="705" spans="2:6" x14ac:dyDescent="0.2">
      <c r="B705" s="18"/>
      <c r="F705" s="18"/>
    </row>
    <row r="706" spans="2:6" x14ac:dyDescent="0.2">
      <c r="B706" s="18"/>
      <c r="F706" s="18"/>
    </row>
    <row r="707" spans="2:6" x14ac:dyDescent="0.2">
      <c r="B707" s="18"/>
      <c r="F707" s="18"/>
    </row>
    <row r="708" spans="2:6" x14ac:dyDescent="0.2">
      <c r="B708" s="18"/>
      <c r="F708" s="18"/>
    </row>
    <row r="709" spans="2:6" x14ac:dyDescent="0.2">
      <c r="B709" s="18"/>
      <c r="F709" s="18"/>
    </row>
    <row r="710" spans="2:6" x14ac:dyDescent="0.2">
      <c r="B710" s="18"/>
      <c r="F710" s="18"/>
    </row>
    <row r="711" spans="2:6" x14ac:dyDescent="0.2">
      <c r="B711" s="18"/>
      <c r="F711" s="18"/>
    </row>
    <row r="712" spans="2:6" x14ac:dyDescent="0.2">
      <c r="B712" s="18"/>
      <c r="F712" s="18"/>
    </row>
    <row r="713" spans="2:6" x14ac:dyDescent="0.2">
      <c r="B713" s="18"/>
      <c r="F713" s="18"/>
    </row>
    <row r="714" spans="2:6" x14ac:dyDescent="0.2">
      <c r="B714" s="18"/>
      <c r="F714" s="18"/>
    </row>
    <row r="715" spans="2:6" x14ac:dyDescent="0.2">
      <c r="B715" s="18"/>
      <c r="F715" s="18"/>
    </row>
    <row r="716" spans="2:6" x14ac:dyDescent="0.2">
      <c r="B716" s="18"/>
      <c r="F716" s="18"/>
    </row>
    <row r="717" spans="2:6" x14ac:dyDescent="0.2">
      <c r="B717" s="18"/>
      <c r="F717" s="18"/>
    </row>
    <row r="718" spans="2:6" x14ac:dyDescent="0.2">
      <c r="B718" s="18"/>
      <c r="F718" s="18"/>
    </row>
    <row r="719" spans="2:6" x14ac:dyDescent="0.2">
      <c r="B719" s="18"/>
      <c r="F719" s="18"/>
    </row>
    <row r="720" spans="2:6" x14ac:dyDescent="0.2">
      <c r="B720" s="18"/>
      <c r="F720" s="18"/>
    </row>
    <row r="721" spans="2:6" x14ac:dyDescent="0.2">
      <c r="B721" s="18"/>
      <c r="F721" s="18"/>
    </row>
    <row r="722" spans="2:6" x14ac:dyDescent="0.2">
      <c r="B722" s="18"/>
      <c r="F722" s="18"/>
    </row>
    <row r="723" spans="2:6" x14ac:dyDescent="0.2">
      <c r="B723" s="18"/>
      <c r="F723" s="18"/>
    </row>
    <row r="724" spans="2:6" x14ac:dyDescent="0.2">
      <c r="B724" s="18"/>
      <c r="F724" s="18"/>
    </row>
    <row r="725" spans="2:6" x14ac:dyDescent="0.2">
      <c r="B725" s="18"/>
      <c r="F725" s="18"/>
    </row>
    <row r="726" spans="2:6" x14ac:dyDescent="0.2">
      <c r="B726" s="18"/>
      <c r="F726" s="18"/>
    </row>
    <row r="727" spans="2:6" x14ac:dyDescent="0.2">
      <c r="B727" s="18"/>
      <c r="F727" s="18"/>
    </row>
    <row r="728" spans="2:6" x14ac:dyDescent="0.2">
      <c r="B728" s="18"/>
      <c r="F728" s="18"/>
    </row>
    <row r="729" spans="2:6" x14ac:dyDescent="0.2">
      <c r="B729" s="18"/>
      <c r="F729" s="18"/>
    </row>
    <row r="730" spans="2:6" x14ac:dyDescent="0.2">
      <c r="B730" s="18"/>
      <c r="F730" s="18"/>
    </row>
    <row r="731" spans="2:6" x14ac:dyDescent="0.2">
      <c r="B731" s="18"/>
      <c r="F731" s="18"/>
    </row>
    <row r="732" spans="2:6" x14ac:dyDescent="0.2">
      <c r="B732" s="18"/>
      <c r="F732" s="18"/>
    </row>
    <row r="733" spans="2:6" x14ac:dyDescent="0.2">
      <c r="B733" s="18"/>
      <c r="F733" s="18"/>
    </row>
    <row r="734" spans="2:6" x14ac:dyDescent="0.2">
      <c r="B734" s="18"/>
      <c r="F734" s="18"/>
    </row>
    <row r="735" spans="2:6" x14ac:dyDescent="0.2">
      <c r="B735" s="18"/>
      <c r="F735" s="18"/>
    </row>
    <row r="736" spans="2:6" x14ac:dyDescent="0.2">
      <c r="B736" s="18"/>
      <c r="F736" s="18"/>
    </row>
    <row r="737" spans="2:6" x14ac:dyDescent="0.2">
      <c r="B737" s="18"/>
      <c r="F737" s="18"/>
    </row>
    <row r="738" spans="2:6" x14ac:dyDescent="0.2">
      <c r="B738" s="18"/>
      <c r="F738" s="18"/>
    </row>
    <row r="739" spans="2:6" x14ac:dyDescent="0.2">
      <c r="B739" s="18"/>
      <c r="F739" s="18"/>
    </row>
    <row r="740" spans="2:6" x14ac:dyDescent="0.2">
      <c r="B740" s="18"/>
      <c r="F740" s="18"/>
    </row>
    <row r="741" spans="2:6" x14ac:dyDescent="0.2">
      <c r="B741" s="18"/>
      <c r="F741" s="18"/>
    </row>
    <row r="742" spans="2:6" x14ac:dyDescent="0.2">
      <c r="B742" s="18"/>
      <c r="F742" s="18"/>
    </row>
    <row r="743" spans="2:6" x14ac:dyDescent="0.2">
      <c r="B743" s="18"/>
      <c r="F743" s="18"/>
    </row>
    <row r="744" spans="2:6" x14ac:dyDescent="0.2">
      <c r="B744" s="18"/>
      <c r="F744" s="18"/>
    </row>
    <row r="745" spans="2:6" x14ac:dyDescent="0.2">
      <c r="B745" s="18"/>
      <c r="F745" s="18"/>
    </row>
    <row r="746" spans="2:6" x14ac:dyDescent="0.2">
      <c r="B746" s="18"/>
      <c r="F746" s="18"/>
    </row>
    <row r="747" spans="2:6" x14ac:dyDescent="0.2">
      <c r="B747" s="18"/>
      <c r="F747" s="18"/>
    </row>
    <row r="748" spans="2:6" x14ac:dyDescent="0.2">
      <c r="B748" s="18"/>
      <c r="F748" s="18"/>
    </row>
    <row r="749" spans="2:6" x14ac:dyDescent="0.2">
      <c r="B749" s="18"/>
      <c r="F749" s="18"/>
    </row>
    <row r="750" spans="2:6" x14ac:dyDescent="0.2">
      <c r="B750" s="18"/>
      <c r="F750" s="18"/>
    </row>
    <row r="751" spans="2:6" x14ac:dyDescent="0.2">
      <c r="B751" s="18"/>
      <c r="F751" s="18"/>
    </row>
    <row r="752" spans="2:6" x14ac:dyDescent="0.2">
      <c r="B752" s="18"/>
      <c r="F752" s="18"/>
    </row>
    <row r="753" spans="2:6" x14ac:dyDescent="0.2">
      <c r="B753" s="18"/>
      <c r="F753" s="18"/>
    </row>
    <row r="754" spans="2:6" x14ac:dyDescent="0.2">
      <c r="B754" s="18"/>
      <c r="F754" s="18"/>
    </row>
    <row r="755" spans="2:6" x14ac:dyDescent="0.2">
      <c r="B755" s="18"/>
      <c r="F755" s="18"/>
    </row>
    <row r="756" spans="2:6" x14ac:dyDescent="0.2">
      <c r="B756" s="18"/>
      <c r="F756" s="18"/>
    </row>
    <row r="757" spans="2:6" x14ac:dyDescent="0.2">
      <c r="B757" s="18"/>
      <c r="F757" s="18"/>
    </row>
    <row r="758" spans="2:6" x14ac:dyDescent="0.2">
      <c r="B758" s="18"/>
      <c r="F758" s="18"/>
    </row>
    <row r="759" spans="2:6" x14ac:dyDescent="0.2">
      <c r="B759" s="18"/>
      <c r="F759" s="18"/>
    </row>
    <row r="760" spans="2:6" x14ac:dyDescent="0.2">
      <c r="B760" s="18"/>
      <c r="F760" s="18"/>
    </row>
    <row r="761" spans="2:6" x14ac:dyDescent="0.2">
      <c r="B761" s="18"/>
      <c r="F761" s="18"/>
    </row>
    <row r="762" spans="2:6" x14ac:dyDescent="0.2">
      <c r="B762" s="18"/>
      <c r="F762" s="18"/>
    </row>
    <row r="763" spans="2:6" x14ac:dyDescent="0.2">
      <c r="B763" s="18"/>
      <c r="F763" s="18"/>
    </row>
    <row r="764" spans="2:6" x14ac:dyDescent="0.2">
      <c r="B764" s="18"/>
      <c r="F764" s="18"/>
    </row>
    <row r="765" spans="2:6" x14ac:dyDescent="0.2">
      <c r="B765" s="18"/>
      <c r="F765" s="18"/>
    </row>
    <row r="766" spans="2:6" x14ac:dyDescent="0.2">
      <c r="B766" s="18"/>
      <c r="F766" s="18"/>
    </row>
    <row r="767" spans="2:6" x14ac:dyDescent="0.2">
      <c r="B767" s="18"/>
      <c r="F767" s="18"/>
    </row>
    <row r="768" spans="2:6" x14ac:dyDescent="0.2">
      <c r="B768" s="18"/>
      <c r="F768" s="18"/>
    </row>
    <row r="769" spans="2:6" x14ac:dyDescent="0.2">
      <c r="B769" s="18"/>
      <c r="F769" s="18"/>
    </row>
    <row r="770" spans="2:6" x14ac:dyDescent="0.2">
      <c r="B770" s="18"/>
      <c r="F770" s="18"/>
    </row>
    <row r="771" spans="2:6" x14ac:dyDescent="0.2">
      <c r="B771" s="18"/>
      <c r="F771" s="18"/>
    </row>
    <row r="772" spans="2:6" x14ac:dyDescent="0.2">
      <c r="B772" s="18"/>
      <c r="F772" s="18"/>
    </row>
    <row r="773" spans="2:6" x14ac:dyDescent="0.2">
      <c r="B773" s="18"/>
      <c r="F773" s="18"/>
    </row>
    <row r="774" spans="2:6" x14ac:dyDescent="0.2">
      <c r="B774" s="18"/>
      <c r="F774" s="18"/>
    </row>
    <row r="775" spans="2:6" x14ac:dyDescent="0.2">
      <c r="B775" s="18"/>
      <c r="F775" s="18"/>
    </row>
    <row r="776" spans="2:6" x14ac:dyDescent="0.2">
      <c r="B776" s="18"/>
      <c r="F776" s="18"/>
    </row>
    <row r="777" spans="2:6" x14ac:dyDescent="0.2">
      <c r="B777" s="18"/>
      <c r="F777" s="18"/>
    </row>
    <row r="778" spans="2:6" x14ac:dyDescent="0.2">
      <c r="B778" s="18"/>
      <c r="F778" s="18"/>
    </row>
    <row r="779" spans="2:6" x14ac:dyDescent="0.2">
      <c r="B779" s="18"/>
      <c r="F779" s="18"/>
    </row>
    <row r="780" spans="2:6" x14ac:dyDescent="0.2">
      <c r="B780" s="18"/>
      <c r="F780" s="18"/>
    </row>
    <row r="781" spans="2:6" x14ac:dyDescent="0.2">
      <c r="B781" s="18"/>
      <c r="F781" s="18"/>
    </row>
    <row r="782" spans="2:6" x14ac:dyDescent="0.2">
      <c r="B782" s="18"/>
      <c r="F782" s="18"/>
    </row>
    <row r="783" spans="2:6" x14ac:dyDescent="0.2">
      <c r="B783" s="18"/>
      <c r="F783" s="18"/>
    </row>
    <row r="784" spans="2:6" x14ac:dyDescent="0.2">
      <c r="B784" s="18"/>
      <c r="F784" s="18"/>
    </row>
    <row r="785" spans="2:6" x14ac:dyDescent="0.2">
      <c r="B785" s="18"/>
      <c r="F785" s="18"/>
    </row>
    <row r="786" spans="2:6" x14ac:dyDescent="0.2">
      <c r="B786" s="18"/>
      <c r="F786" s="18"/>
    </row>
    <row r="787" spans="2:6" x14ac:dyDescent="0.2">
      <c r="B787" s="18"/>
      <c r="F787" s="18"/>
    </row>
    <row r="788" spans="2:6" x14ac:dyDescent="0.2">
      <c r="B788" s="18"/>
      <c r="F788" s="18"/>
    </row>
    <row r="789" spans="2:6" x14ac:dyDescent="0.2">
      <c r="B789" s="18"/>
      <c r="F789" s="18"/>
    </row>
    <row r="790" spans="2:6" x14ac:dyDescent="0.2">
      <c r="B790" s="18"/>
      <c r="F790" s="18"/>
    </row>
    <row r="791" spans="2:6" x14ac:dyDescent="0.2">
      <c r="B791" s="18"/>
      <c r="F791" s="18"/>
    </row>
    <row r="792" spans="2:6" x14ac:dyDescent="0.2">
      <c r="B792" s="18"/>
      <c r="F792" s="18"/>
    </row>
    <row r="793" spans="2:6" x14ac:dyDescent="0.2">
      <c r="B793" s="18"/>
      <c r="F793" s="18"/>
    </row>
    <row r="794" spans="2:6" x14ac:dyDescent="0.2">
      <c r="B794" s="18"/>
      <c r="F794" s="18"/>
    </row>
    <row r="795" spans="2:6" x14ac:dyDescent="0.2">
      <c r="B795" s="18"/>
      <c r="F795" s="18"/>
    </row>
    <row r="796" spans="2:6" x14ac:dyDescent="0.2">
      <c r="B796" s="18"/>
      <c r="F796" s="18"/>
    </row>
    <row r="797" spans="2:6" x14ac:dyDescent="0.2">
      <c r="B797" s="18"/>
      <c r="F797" s="18"/>
    </row>
    <row r="798" spans="2:6" x14ac:dyDescent="0.2">
      <c r="B798" s="18"/>
      <c r="F798" s="18"/>
    </row>
    <row r="799" spans="2:6" x14ac:dyDescent="0.2">
      <c r="B799" s="18"/>
      <c r="F799" s="18"/>
    </row>
    <row r="800" spans="2:6" x14ac:dyDescent="0.2">
      <c r="B800" s="18"/>
      <c r="F800" s="18"/>
    </row>
    <row r="801" spans="2:6" x14ac:dyDescent="0.2">
      <c r="B801" s="18"/>
      <c r="F801" s="18"/>
    </row>
    <row r="802" spans="2:6" x14ac:dyDescent="0.2">
      <c r="B802" s="18"/>
      <c r="F802" s="18"/>
    </row>
    <row r="803" spans="2:6" x14ac:dyDescent="0.2">
      <c r="B803" s="18"/>
      <c r="F803" s="18"/>
    </row>
    <row r="804" spans="2:6" x14ac:dyDescent="0.2">
      <c r="B804" s="18"/>
      <c r="F804" s="18"/>
    </row>
    <row r="805" spans="2:6" x14ac:dyDescent="0.2">
      <c r="B805" s="18"/>
      <c r="F805" s="18"/>
    </row>
    <row r="806" spans="2:6" x14ac:dyDescent="0.2">
      <c r="B806" s="18"/>
      <c r="F806" s="18"/>
    </row>
    <row r="807" spans="2:6" x14ac:dyDescent="0.2">
      <c r="B807" s="18"/>
      <c r="F807" s="18"/>
    </row>
    <row r="808" spans="2:6" x14ac:dyDescent="0.2">
      <c r="B808" s="18"/>
      <c r="F808" s="18"/>
    </row>
    <row r="809" spans="2:6" x14ac:dyDescent="0.2">
      <c r="B809" s="18"/>
      <c r="F809" s="18"/>
    </row>
    <row r="810" spans="2:6" x14ac:dyDescent="0.2">
      <c r="B810" s="18"/>
      <c r="F810" s="18"/>
    </row>
    <row r="811" spans="2:6" x14ac:dyDescent="0.2">
      <c r="B811" s="18"/>
      <c r="F811" s="18"/>
    </row>
    <row r="812" spans="2:6" x14ac:dyDescent="0.2">
      <c r="B812" s="18"/>
      <c r="F812" s="18"/>
    </row>
    <row r="813" spans="2:6" x14ac:dyDescent="0.2">
      <c r="B813" s="18"/>
      <c r="F813" s="18"/>
    </row>
    <row r="814" spans="2:6" x14ac:dyDescent="0.2">
      <c r="B814" s="18"/>
      <c r="F814" s="18"/>
    </row>
    <row r="815" spans="2:6" x14ac:dyDescent="0.2">
      <c r="B815" s="18"/>
      <c r="F815" s="18"/>
    </row>
    <row r="816" spans="2:6" x14ac:dyDescent="0.2">
      <c r="B816" s="18"/>
      <c r="F816" s="18"/>
    </row>
    <row r="817" spans="2:6" x14ac:dyDescent="0.2">
      <c r="B817" s="18"/>
      <c r="F817" s="18"/>
    </row>
    <row r="818" spans="2:6" x14ac:dyDescent="0.2">
      <c r="B818" s="18"/>
      <c r="F818" s="18"/>
    </row>
    <row r="819" spans="2:6" x14ac:dyDescent="0.2">
      <c r="B819" s="18"/>
      <c r="F819" s="18"/>
    </row>
    <row r="820" spans="2:6" x14ac:dyDescent="0.2">
      <c r="B820" s="18"/>
      <c r="F820" s="18"/>
    </row>
    <row r="821" spans="2:6" x14ac:dyDescent="0.2">
      <c r="B821" s="18"/>
      <c r="F821" s="18"/>
    </row>
    <row r="822" spans="2:6" x14ac:dyDescent="0.2">
      <c r="B822" s="18"/>
      <c r="F822" s="18"/>
    </row>
    <row r="823" spans="2:6" x14ac:dyDescent="0.2">
      <c r="B823" s="18"/>
      <c r="F823" s="18"/>
    </row>
    <row r="824" spans="2:6" x14ac:dyDescent="0.2">
      <c r="B824" s="18"/>
      <c r="F824" s="18"/>
    </row>
    <row r="825" spans="2:6" x14ac:dyDescent="0.2">
      <c r="B825" s="18"/>
      <c r="F825" s="18"/>
    </row>
    <row r="826" spans="2:6" x14ac:dyDescent="0.2">
      <c r="B826" s="18"/>
      <c r="F826" s="18"/>
    </row>
    <row r="827" spans="2:6" x14ac:dyDescent="0.2">
      <c r="B827" s="18"/>
      <c r="F827" s="18"/>
    </row>
    <row r="828" spans="2:6" x14ac:dyDescent="0.2">
      <c r="B828" s="18"/>
      <c r="F828" s="18"/>
    </row>
    <row r="829" spans="2:6" x14ac:dyDescent="0.2">
      <c r="B829" s="18"/>
      <c r="F829" s="18"/>
    </row>
    <row r="830" spans="2:6" x14ac:dyDescent="0.2">
      <c r="B830" s="18"/>
      <c r="F830" s="18"/>
    </row>
    <row r="831" spans="2:6" x14ac:dyDescent="0.2">
      <c r="B831" s="18"/>
      <c r="F831" s="18"/>
    </row>
    <row r="832" spans="2:6" x14ac:dyDescent="0.2">
      <c r="B832" s="18"/>
      <c r="F832" s="18"/>
    </row>
    <row r="833" spans="2:6" x14ac:dyDescent="0.2">
      <c r="B833" s="18"/>
      <c r="F833" s="18"/>
    </row>
    <row r="834" spans="2:6" x14ac:dyDescent="0.2">
      <c r="B834" s="18"/>
      <c r="F834" s="18"/>
    </row>
    <row r="835" spans="2:6" x14ac:dyDescent="0.2">
      <c r="B835" s="18"/>
      <c r="F835" s="18"/>
    </row>
    <row r="836" spans="2:6" x14ac:dyDescent="0.2">
      <c r="B836" s="18"/>
      <c r="F836" s="18"/>
    </row>
    <row r="837" spans="2:6" x14ac:dyDescent="0.2">
      <c r="B837" s="18"/>
      <c r="F837" s="18"/>
    </row>
    <row r="838" spans="2:6" x14ac:dyDescent="0.2">
      <c r="B838" s="18"/>
      <c r="F838" s="18"/>
    </row>
    <row r="839" spans="2:6" x14ac:dyDescent="0.2">
      <c r="B839" s="18"/>
      <c r="F839" s="18"/>
    </row>
    <row r="840" spans="2:6" x14ac:dyDescent="0.2">
      <c r="B840" s="18"/>
      <c r="F840" s="18"/>
    </row>
    <row r="841" spans="2:6" x14ac:dyDescent="0.2">
      <c r="B841" s="18"/>
      <c r="F841" s="18"/>
    </row>
    <row r="842" spans="2:6" x14ac:dyDescent="0.2">
      <c r="B842" s="18"/>
      <c r="F842" s="18"/>
    </row>
    <row r="843" spans="2:6" x14ac:dyDescent="0.2">
      <c r="B843" s="18"/>
      <c r="F843" s="18"/>
    </row>
    <row r="844" spans="2:6" x14ac:dyDescent="0.2">
      <c r="B844" s="18"/>
      <c r="F844" s="18"/>
    </row>
    <row r="845" spans="2:6" x14ac:dyDescent="0.2">
      <c r="B845" s="18"/>
      <c r="F845" s="18"/>
    </row>
    <row r="846" spans="2:6" x14ac:dyDescent="0.2">
      <c r="B846" s="18"/>
      <c r="F846" s="18"/>
    </row>
    <row r="847" spans="2:6" x14ac:dyDescent="0.2">
      <c r="B847" s="18"/>
      <c r="F847" s="18"/>
    </row>
    <row r="848" spans="2:6" x14ac:dyDescent="0.2">
      <c r="B848" s="18"/>
      <c r="F848" s="18"/>
    </row>
    <row r="849" spans="2:6" x14ac:dyDescent="0.2">
      <c r="B849" s="18"/>
      <c r="F849" s="18"/>
    </row>
    <row r="850" spans="2:6" x14ac:dyDescent="0.2">
      <c r="B850" s="18"/>
      <c r="F850" s="18"/>
    </row>
    <row r="851" spans="2:6" x14ac:dyDescent="0.2">
      <c r="B851" s="18"/>
      <c r="F851" s="18"/>
    </row>
    <row r="852" spans="2:6" x14ac:dyDescent="0.2">
      <c r="B852" s="18"/>
      <c r="F852" s="18"/>
    </row>
    <row r="853" spans="2:6" x14ac:dyDescent="0.2">
      <c r="B853" s="18"/>
      <c r="F853" s="18"/>
    </row>
    <row r="854" spans="2:6" x14ac:dyDescent="0.2">
      <c r="B854" s="18"/>
      <c r="F854" s="18"/>
    </row>
    <row r="855" spans="2:6" x14ac:dyDescent="0.2">
      <c r="B855" s="18"/>
      <c r="F855" s="18"/>
    </row>
    <row r="856" spans="2:6" x14ac:dyDescent="0.2">
      <c r="B856" s="18"/>
      <c r="F856" s="18"/>
    </row>
    <row r="857" spans="2:6" x14ac:dyDescent="0.2">
      <c r="B857" s="18"/>
      <c r="F857" s="18"/>
    </row>
    <row r="858" spans="2:6" x14ac:dyDescent="0.2">
      <c r="B858" s="18"/>
      <c r="F858" s="18"/>
    </row>
    <row r="859" spans="2:6" x14ac:dyDescent="0.2">
      <c r="B859" s="18"/>
      <c r="F859" s="18"/>
    </row>
    <row r="860" spans="2:6" x14ac:dyDescent="0.2">
      <c r="B860" s="18"/>
      <c r="F860" s="18"/>
    </row>
    <row r="861" spans="2:6" x14ac:dyDescent="0.2">
      <c r="B861" s="18"/>
      <c r="F861" s="18"/>
    </row>
    <row r="862" spans="2:6" x14ac:dyDescent="0.2">
      <c r="B862" s="18"/>
      <c r="F862" s="18"/>
    </row>
    <row r="863" spans="2:6" x14ac:dyDescent="0.2">
      <c r="B863" s="18"/>
      <c r="F863" s="18"/>
    </row>
    <row r="864" spans="2:6" x14ac:dyDescent="0.2">
      <c r="B864" s="18"/>
      <c r="F864" s="18"/>
    </row>
    <row r="865" spans="2:6" x14ac:dyDescent="0.2">
      <c r="B865" s="18"/>
      <c r="F865" s="18"/>
    </row>
    <row r="866" spans="2:6" x14ac:dyDescent="0.2">
      <c r="B866" s="18"/>
      <c r="F866" s="18"/>
    </row>
    <row r="867" spans="2:6" x14ac:dyDescent="0.2">
      <c r="B867" s="18"/>
      <c r="F867" s="18"/>
    </row>
    <row r="868" spans="2:6" x14ac:dyDescent="0.2">
      <c r="B868" s="18"/>
      <c r="F868" s="18"/>
    </row>
    <row r="869" spans="2:6" x14ac:dyDescent="0.2">
      <c r="B869" s="18"/>
      <c r="F869" s="18"/>
    </row>
    <row r="870" spans="2:6" x14ac:dyDescent="0.2">
      <c r="B870" s="18"/>
      <c r="F870" s="18"/>
    </row>
    <row r="871" spans="2:6" x14ac:dyDescent="0.2">
      <c r="B871" s="18"/>
      <c r="F871" s="18"/>
    </row>
    <row r="872" spans="2:6" x14ac:dyDescent="0.2">
      <c r="B872" s="18"/>
      <c r="F872" s="18"/>
    </row>
    <row r="873" spans="2:6" x14ac:dyDescent="0.2">
      <c r="B873" s="18"/>
      <c r="F873" s="18"/>
    </row>
    <row r="874" spans="2:6" x14ac:dyDescent="0.2">
      <c r="B874" s="18"/>
      <c r="F874" s="18"/>
    </row>
    <row r="875" spans="2:6" x14ac:dyDescent="0.2">
      <c r="B875" s="18"/>
      <c r="F875" s="18"/>
    </row>
    <row r="876" spans="2:6" x14ac:dyDescent="0.2">
      <c r="B876" s="18"/>
      <c r="F876" s="18"/>
    </row>
    <row r="877" spans="2:6" x14ac:dyDescent="0.2">
      <c r="B877" s="18"/>
      <c r="F877" s="18"/>
    </row>
    <row r="878" spans="2:6" x14ac:dyDescent="0.2">
      <c r="B878" s="18"/>
      <c r="F878" s="18"/>
    </row>
    <row r="879" spans="2:6" x14ac:dyDescent="0.2">
      <c r="B879" s="18"/>
      <c r="F879" s="18"/>
    </row>
    <row r="880" spans="2:6" x14ac:dyDescent="0.2">
      <c r="B880" s="18"/>
      <c r="F880" s="18"/>
    </row>
    <row r="881" spans="2:6" x14ac:dyDescent="0.2">
      <c r="B881" s="18"/>
      <c r="F881" s="18"/>
    </row>
    <row r="882" spans="2:6" x14ac:dyDescent="0.2">
      <c r="B882" s="18"/>
      <c r="F882" s="18"/>
    </row>
    <row r="883" spans="2:6" x14ac:dyDescent="0.2">
      <c r="B883" s="18"/>
      <c r="F883" s="18"/>
    </row>
    <row r="884" spans="2:6" x14ac:dyDescent="0.2">
      <c r="B884" s="18"/>
      <c r="F884" s="18"/>
    </row>
    <row r="885" spans="2:6" x14ac:dyDescent="0.2">
      <c r="B885" s="18"/>
      <c r="F885" s="18"/>
    </row>
    <row r="886" spans="2:6" x14ac:dyDescent="0.2">
      <c r="B886" s="18"/>
      <c r="F886" s="18"/>
    </row>
    <row r="887" spans="2:6" x14ac:dyDescent="0.2">
      <c r="B887" s="18"/>
      <c r="F887" s="18"/>
    </row>
    <row r="888" spans="2:6" x14ac:dyDescent="0.2">
      <c r="B888" s="18"/>
      <c r="F888" s="18"/>
    </row>
    <row r="889" spans="2:6" x14ac:dyDescent="0.2">
      <c r="B889" s="18"/>
      <c r="F889" s="18"/>
    </row>
    <row r="890" spans="2:6" x14ac:dyDescent="0.2">
      <c r="B890" s="18"/>
      <c r="F890" s="18"/>
    </row>
    <row r="891" spans="2:6" x14ac:dyDescent="0.2">
      <c r="B891" s="18"/>
      <c r="F891" s="18"/>
    </row>
    <row r="892" spans="2:6" x14ac:dyDescent="0.2">
      <c r="B892" s="18"/>
      <c r="F892" s="18"/>
    </row>
    <row r="893" spans="2:6" x14ac:dyDescent="0.2">
      <c r="B893" s="18"/>
      <c r="F893" s="18"/>
    </row>
    <row r="894" spans="2:6" x14ac:dyDescent="0.2">
      <c r="B894" s="18"/>
      <c r="F894" s="18"/>
    </row>
    <row r="895" spans="2:6" x14ac:dyDescent="0.2">
      <c r="B895" s="18"/>
      <c r="F895" s="18"/>
    </row>
    <row r="896" spans="2:6" x14ac:dyDescent="0.2">
      <c r="B896" s="18"/>
      <c r="F896" s="18"/>
    </row>
    <row r="897" spans="2:6" x14ac:dyDescent="0.2">
      <c r="B897" s="18"/>
      <c r="F897" s="18"/>
    </row>
    <row r="898" spans="2:6" x14ac:dyDescent="0.2">
      <c r="B898" s="18"/>
      <c r="F898" s="18"/>
    </row>
    <row r="899" spans="2:6" x14ac:dyDescent="0.2">
      <c r="B899" s="18"/>
      <c r="F899" s="18"/>
    </row>
    <row r="900" spans="2:6" x14ac:dyDescent="0.2">
      <c r="B900" s="18"/>
      <c r="F900" s="18"/>
    </row>
    <row r="901" spans="2:6" x14ac:dyDescent="0.2">
      <c r="B901" s="18"/>
      <c r="F901" s="18"/>
    </row>
    <row r="902" spans="2:6" x14ac:dyDescent="0.2">
      <c r="B902" s="18"/>
      <c r="F902" s="18"/>
    </row>
    <row r="903" spans="2:6" x14ac:dyDescent="0.2">
      <c r="B903" s="18"/>
      <c r="F903" s="18"/>
    </row>
    <row r="904" spans="2:6" x14ac:dyDescent="0.2">
      <c r="B904" s="18"/>
      <c r="F904" s="18"/>
    </row>
    <row r="905" spans="2:6" x14ac:dyDescent="0.2">
      <c r="B905" s="18"/>
      <c r="F905" s="18"/>
    </row>
    <row r="906" spans="2:6" x14ac:dyDescent="0.2">
      <c r="B906" s="18"/>
      <c r="F906" s="18"/>
    </row>
    <row r="907" spans="2:6" x14ac:dyDescent="0.2">
      <c r="B907" s="18"/>
      <c r="F907" s="18"/>
    </row>
    <row r="908" spans="2:6" x14ac:dyDescent="0.2">
      <c r="B908" s="18"/>
      <c r="F908" s="18"/>
    </row>
    <row r="909" spans="2:6" x14ac:dyDescent="0.2">
      <c r="B909" s="18"/>
      <c r="F909" s="18"/>
    </row>
    <row r="910" spans="2:6" x14ac:dyDescent="0.2">
      <c r="B910" s="18"/>
      <c r="F910" s="18"/>
    </row>
    <row r="911" spans="2:6" x14ac:dyDescent="0.2">
      <c r="B911" s="18"/>
      <c r="F911" s="18"/>
    </row>
    <row r="912" spans="2:6" x14ac:dyDescent="0.2">
      <c r="B912" s="18"/>
      <c r="F912" s="18"/>
    </row>
    <row r="913" spans="2:6" x14ac:dyDescent="0.2">
      <c r="B913" s="18"/>
      <c r="F913" s="18"/>
    </row>
    <row r="914" spans="2:6" x14ac:dyDescent="0.2">
      <c r="B914" s="18"/>
      <c r="F914" s="18"/>
    </row>
    <row r="915" spans="2:6" x14ac:dyDescent="0.2">
      <c r="B915" s="18"/>
      <c r="F915" s="18"/>
    </row>
    <row r="916" spans="2:6" x14ac:dyDescent="0.2">
      <c r="B916" s="18"/>
      <c r="F916" s="18"/>
    </row>
    <row r="917" spans="2:6" x14ac:dyDescent="0.2">
      <c r="B917" s="18"/>
      <c r="F917" s="18"/>
    </row>
    <row r="918" spans="2:6" x14ac:dyDescent="0.2">
      <c r="B918" s="18"/>
      <c r="F918" s="18"/>
    </row>
    <row r="919" spans="2:6" x14ac:dyDescent="0.2">
      <c r="B919" s="18"/>
      <c r="F919" s="18"/>
    </row>
    <row r="920" spans="2:6" x14ac:dyDescent="0.2">
      <c r="B920" s="18"/>
      <c r="F920" s="18"/>
    </row>
    <row r="921" spans="2:6" x14ac:dyDescent="0.2">
      <c r="B921" s="18"/>
      <c r="F921" s="18"/>
    </row>
    <row r="922" spans="2:6" x14ac:dyDescent="0.2">
      <c r="B922" s="18"/>
      <c r="F922" s="18"/>
    </row>
    <row r="923" spans="2:6" x14ac:dyDescent="0.2">
      <c r="B923" s="18"/>
      <c r="F923" s="18"/>
    </row>
    <row r="924" spans="2:6" x14ac:dyDescent="0.2">
      <c r="B924" s="18"/>
      <c r="F924" s="18"/>
    </row>
    <row r="925" spans="2:6" x14ac:dyDescent="0.2">
      <c r="B925" s="18"/>
      <c r="F925" s="18"/>
    </row>
    <row r="926" spans="2:6" x14ac:dyDescent="0.2">
      <c r="B926" s="18"/>
      <c r="F926" s="18"/>
    </row>
    <row r="927" spans="2:6" x14ac:dyDescent="0.2">
      <c r="B927" s="18"/>
      <c r="F927" s="18"/>
    </row>
    <row r="928" spans="2:6" x14ac:dyDescent="0.2">
      <c r="B928" s="18"/>
      <c r="F928" s="18"/>
    </row>
    <row r="929" spans="2:6" x14ac:dyDescent="0.2">
      <c r="B929" s="18"/>
      <c r="F929" s="18"/>
    </row>
    <row r="930" spans="2:6" x14ac:dyDescent="0.2">
      <c r="B930" s="18"/>
      <c r="F930" s="18"/>
    </row>
    <row r="931" spans="2:6" x14ac:dyDescent="0.2">
      <c r="B931" s="18"/>
      <c r="F931" s="18"/>
    </row>
    <row r="932" spans="2:6" x14ac:dyDescent="0.2">
      <c r="B932" s="18"/>
      <c r="F932" s="18"/>
    </row>
    <row r="933" spans="2:6" x14ac:dyDescent="0.2">
      <c r="B933" s="18"/>
      <c r="F933" s="18"/>
    </row>
    <row r="934" spans="2:6" x14ac:dyDescent="0.2">
      <c r="B934" s="18"/>
      <c r="F934" s="18"/>
    </row>
    <row r="935" spans="2:6" x14ac:dyDescent="0.2">
      <c r="B935" s="18"/>
      <c r="F935" s="18"/>
    </row>
    <row r="936" spans="2:6" x14ac:dyDescent="0.2">
      <c r="B936" s="18"/>
      <c r="F936" s="18"/>
    </row>
    <row r="937" spans="2:6" x14ac:dyDescent="0.2">
      <c r="B937" s="18"/>
      <c r="F937" s="18"/>
    </row>
    <row r="938" spans="2:6" x14ac:dyDescent="0.2">
      <c r="B938" s="18"/>
      <c r="F938" s="18"/>
    </row>
    <row r="939" spans="2:6" x14ac:dyDescent="0.2">
      <c r="B939" s="18"/>
      <c r="F939" s="18"/>
    </row>
    <row r="940" spans="2:6" x14ac:dyDescent="0.2">
      <c r="B940" s="18"/>
      <c r="F940" s="18"/>
    </row>
    <row r="941" spans="2:6" x14ac:dyDescent="0.2">
      <c r="B941" s="18"/>
      <c r="F941" s="18"/>
    </row>
    <row r="942" spans="2:6" x14ac:dyDescent="0.2">
      <c r="B942" s="18"/>
      <c r="F942" s="18"/>
    </row>
    <row r="943" spans="2:6" x14ac:dyDescent="0.2">
      <c r="B943" s="18"/>
      <c r="F943" s="18"/>
    </row>
    <row r="944" spans="2:6" x14ac:dyDescent="0.2">
      <c r="B944" s="18"/>
      <c r="F944" s="18"/>
    </row>
    <row r="945" spans="2:6" x14ac:dyDescent="0.2">
      <c r="B945" s="18"/>
      <c r="F945" s="18"/>
    </row>
    <row r="946" spans="2:6" x14ac:dyDescent="0.2">
      <c r="B946" s="18"/>
      <c r="F946" s="18"/>
    </row>
    <row r="947" spans="2:6" x14ac:dyDescent="0.2">
      <c r="B947" s="18"/>
      <c r="F947" s="18"/>
    </row>
    <row r="948" spans="2:6" x14ac:dyDescent="0.2">
      <c r="B948" s="18"/>
      <c r="F948" s="18"/>
    </row>
    <row r="949" spans="2:6" x14ac:dyDescent="0.2">
      <c r="B949" s="18"/>
      <c r="F949" s="18"/>
    </row>
    <row r="950" spans="2:6" x14ac:dyDescent="0.2">
      <c r="B950" s="18"/>
      <c r="F950" s="18"/>
    </row>
    <row r="951" spans="2:6" x14ac:dyDescent="0.2">
      <c r="B951" s="18"/>
      <c r="F951" s="18"/>
    </row>
    <row r="952" spans="2:6" x14ac:dyDescent="0.2">
      <c r="B952" s="18"/>
      <c r="F952" s="18"/>
    </row>
    <row r="953" spans="2:6" x14ac:dyDescent="0.2">
      <c r="B953" s="18"/>
      <c r="F953" s="18"/>
    </row>
    <row r="954" spans="2:6" x14ac:dyDescent="0.2">
      <c r="B954" s="18"/>
      <c r="F954" s="18"/>
    </row>
    <row r="955" spans="2:6" x14ac:dyDescent="0.2">
      <c r="B955" s="18"/>
      <c r="F955" s="18"/>
    </row>
    <row r="956" spans="2:6" x14ac:dyDescent="0.2">
      <c r="B956" s="18"/>
      <c r="F956" s="18"/>
    </row>
    <row r="957" spans="2:6" x14ac:dyDescent="0.2">
      <c r="B957" s="18"/>
      <c r="F957" s="18"/>
    </row>
    <row r="958" spans="2:6" x14ac:dyDescent="0.2">
      <c r="B958" s="18"/>
      <c r="F958" s="18"/>
    </row>
    <row r="959" spans="2:6" x14ac:dyDescent="0.2">
      <c r="B959" s="18"/>
      <c r="F959" s="18"/>
    </row>
    <row r="960" spans="2:6" x14ac:dyDescent="0.2">
      <c r="B960" s="18"/>
      <c r="F960" s="18"/>
    </row>
    <row r="961" spans="2:6" x14ac:dyDescent="0.2">
      <c r="B961" s="18"/>
      <c r="F961" s="18"/>
    </row>
    <row r="962" spans="2:6" x14ac:dyDescent="0.2">
      <c r="B962" s="18"/>
      <c r="F962" s="18"/>
    </row>
    <row r="963" spans="2:6" x14ac:dyDescent="0.2">
      <c r="B963" s="18"/>
      <c r="F963" s="18"/>
    </row>
    <row r="964" spans="2:6" x14ac:dyDescent="0.2">
      <c r="B964" s="18"/>
      <c r="F964" s="18"/>
    </row>
    <row r="965" spans="2:6" x14ac:dyDescent="0.2">
      <c r="B965" s="18"/>
      <c r="F965" s="18"/>
    </row>
    <row r="966" spans="2:6" x14ac:dyDescent="0.2">
      <c r="B966" s="18"/>
      <c r="F966" s="18"/>
    </row>
    <row r="967" spans="2:6" x14ac:dyDescent="0.2">
      <c r="B967" s="18"/>
      <c r="F967" s="18"/>
    </row>
    <row r="968" spans="2:6" x14ac:dyDescent="0.2">
      <c r="B968" s="18"/>
      <c r="F968" s="18"/>
    </row>
    <row r="969" spans="2:6" x14ac:dyDescent="0.2">
      <c r="B969" s="18"/>
      <c r="F969" s="18"/>
    </row>
    <row r="970" spans="2:6" x14ac:dyDescent="0.2">
      <c r="B970" s="18"/>
      <c r="F970" s="18"/>
    </row>
    <row r="971" spans="2:6" x14ac:dyDescent="0.2">
      <c r="B971" s="18"/>
      <c r="F971" s="18"/>
    </row>
    <row r="972" spans="2:6" x14ac:dyDescent="0.2">
      <c r="B972" s="18"/>
      <c r="F972" s="18"/>
    </row>
    <row r="973" spans="2:6" x14ac:dyDescent="0.2">
      <c r="B973" s="18"/>
      <c r="F973" s="18"/>
    </row>
    <row r="974" spans="2:6" x14ac:dyDescent="0.2">
      <c r="B974" s="18"/>
      <c r="F974" s="18"/>
    </row>
    <row r="975" spans="2:6" x14ac:dyDescent="0.2">
      <c r="B975" s="18"/>
      <c r="F975" s="18"/>
    </row>
    <row r="976" spans="2:6" x14ac:dyDescent="0.2">
      <c r="B976" s="18"/>
      <c r="F976" s="18"/>
    </row>
    <row r="977" spans="2:6" x14ac:dyDescent="0.2">
      <c r="B977" s="18"/>
      <c r="F977" s="18"/>
    </row>
    <row r="978" spans="2:6" x14ac:dyDescent="0.2">
      <c r="B978" s="18"/>
      <c r="F978" s="18"/>
    </row>
    <row r="979" spans="2:6" x14ac:dyDescent="0.2">
      <c r="B979" s="18"/>
      <c r="F979" s="18"/>
    </row>
    <row r="980" spans="2:6" x14ac:dyDescent="0.2">
      <c r="B980" s="18"/>
      <c r="F980" s="18"/>
    </row>
    <row r="981" spans="2:6" x14ac:dyDescent="0.2">
      <c r="B981" s="18"/>
      <c r="F981" s="18"/>
    </row>
    <row r="982" spans="2:6" x14ac:dyDescent="0.2">
      <c r="B982" s="18"/>
      <c r="F982" s="18"/>
    </row>
    <row r="983" spans="2:6" x14ac:dyDescent="0.2">
      <c r="B983" s="18"/>
      <c r="F983" s="18"/>
    </row>
    <row r="984" spans="2:6" x14ac:dyDescent="0.2">
      <c r="B984" s="18"/>
      <c r="F984" s="18"/>
    </row>
    <row r="985" spans="2:6" x14ac:dyDescent="0.2">
      <c r="B985" s="18"/>
      <c r="F985" s="18"/>
    </row>
    <row r="986" spans="2:6" x14ac:dyDescent="0.2">
      <c r="B986" s="18"/>
      <c r="F986" s="18"/>
    </row>
    <row r="987" spans="2:6" x14ac:dyDescent="0.2">
      <c r="B987" s="18"/>
      <c r="F987" s="18"/>
    </row>
    <row r="988" spans="2:6" x14ac:dyDescent="0.2">
      <c r="B988" s="18"/>
      <c r="F988" s="18"/>
    </row>
    <row r="989" spans="2:6" x14ac:dyDescent="0.2">
      <c r="B989" s="18"/>
      <c r="F989" s="18"/>
    </row>
    <row r="990" spans="2:6" x14ac:dyDescent="0.2">
      <c r="B990" s="18"/>
      <c r="F990" s="18"/>
    </row>
    <row r="991" spans="2:6" x14ac:dyDescent="0.2">
      <c r="B991" s="18"/>
      <c r="F991" s="18"/>
    </row>
    <row r="992" spans="2:6" x14ac:dyDescent="0.2">
      <c r="B992" s="18"/>
      <c r="F992" s="18"/>
    </row>
    <row r="993" spans="2:6" x14ac:dyDescent="0.2">
      <c r="B993" s="18"/>
      <c r="F993" s="18"/>
    </row>
    <row r="994" spans="2:6" x14ac:dyDescent="0.2">
      <c r="B994" s="18"/>
      <c r="F994" s="18"/>
    </row>
    <row r="995" spans="2:6" x14ac:dyDescent="0.2">
      <c r="B995" s="18"/>
      <c r="F995" s="18"/>
    </row>
    <row r="996" spans="2:6" x14ac:dyDescent="0.2">
      <c r="B996" s="18"/>
      <c r="F996" s="18"/>
    </row>
    <row r="997" spans="2:6" x14ac:dyDescent="0.2">
      <c r="B997" s="18"/>
      <c r="F997" s="18"/>
    </row>
    <row r="998" spans="2:6" x14ac:dyDescent="0.2">
      <c r="B998" s="18"/>
      <c r="F998" s="18"/>
    </row>
    <row r="999" spans="2:6" x14ac:dyDescent="0.2">
      <c r="B999" s="18"/>
      <c r="F999" s="18"/>
    </row>
    <row r="1000" spans="2:6" x14ac:dyDescent="0.2">
      <c r="B1000" s="18"/>
      <c r="F1000" s="18"/>
    </row>
    <row r="1001" spans="2:6" x14ac:dyDescent="0.2">
      <c r="B1001" s="18"/>
      <c r="F1001" s="18"/>
    </row>
    <row r="1002" spans="2:6" x14ac:dyDescent="0.2">
      <c r="B1002" s="18"/>
      <c r="F1002" s="18"/>
    </row>
    <row r="1003" spans="2:6" x14ac:dyDescent="0.2">
      <c r="B1003" s="18"/>
      <c r="F1003" s="18"/>
    </row>
    <row r="1004" spans="2:6" x14ac:dyDescent="0.2">
      <c r="B1004" s="18"/>
      <c r="F1004" s="18"/>
    </row>
    <row r="1005" spans="2:6" x14ac:dyDescent="0.2">
      <c r="B1005" s="18"/>
      <c r="F1005" s="18"/>
    </row>
    <row r="1006" spans="2:6" x14ac:dyDescent="0.2">
      <c r="B1006" s="18"/>
      <c r="F1006" s="18"/>
    </row>
    <row r="1007" spans="2:6" x14ac:dyDescent="0.2">
      <c r="B1007" s="18"/>
      <c r="F1007" s="18"/>
    </row>
    <row r="1008" spans="2:6" x14ac:dyDescent="0.2">
      <c r="B1008" s="18"/>
      <c r="F1008" s="18"/>
    </row>
    <row r="1009" spans="2:6" x14ac:dyDescent="0.2">
      <c r="B1009" s="18"/>
      <c r="F1009" s="18"/>
    </row>
    <row r="1010" spans="2:6" x14ac:dyDescent="0.2">
      <c r="B1010" s="18"/>
      <c r="F1010" s="18"/>
    </row>
    <row r="1011" spans="2:6" x14ac:dyDescent="0.2">
      <c r="B1011" s="18"/>
      <c r="F1011" s="18"/>
    </row>
    <row r="1012" spans="2:6" x14ac:dyDescent="0.2">
      <c r="B1012" s="18"/>
      <c r="F1012" s="18"/>
    </row>
    <row r="1013" spans="2:6" x14ac:dyDescent="0.2">
      <c r="B1013" s="18"/>
      <c r="F1013" s="18"/>
    </row>
    <row r="1014" spans="2:6" x14ac:dyDescent="0.2">
      <c r="B1014" s="18"/>
      <c r="F1014" s="18"/>
    </row>
    <row r="1015" spans="2:6" x14ac:dyDescent="0.2">
      <c r="B1015" s="18"/>
      <c r="F1015" s="18"/>
    </row>
    <row r="1016" spans="2:6" x14ac:dyDescent="0.2">
      <c r="B1016" s="18"/>
      <c r="F1016" s="18"/>
    </row>
    <row r="1017" spans="2:6" x14ac:dyDescent="0.2">
      <c r="B1017" s="18"/>
      <c r="F1017" s="18"/>
    </row>
    <row r="1018" spans="2:6" x14ac:dyDescent="0.2">
      <c r="B1018" s="18"/>
      <c r="F1018" s="18"/>
    </row>
    <row r="1019" spans="2:6" x14ac:dyDescent="0.2">
      <c r="B1019" s="18"/>
      <c r="F1019" s="18"/>
    </row>
    <row r="1020" spans="2:6" x14ac:dyDescent="0.2">
      <c r="B1020" s="18"/>
      <c r="F1020" s="18"/>
    </row>
    <row r="1021" spans="2:6" x14ac:dyDescent="0.2">
      <c r="B1021" s="18"/>
      <c r="F1021" s="18"/>
    </row>
    <row r="1022" spans="2:6" x14ac:dyDescent="0.2">
      <c r="B1022" s="18"/>
      <c r="F1022" s="18"/>
    </row>
    <row r="1023" spans="2:6" x14ac:dyDescent="0.2">
      <c r="B1023" s="18"/>
      <c r="F1023" s="18"/>
    </row>
    <row r="1024" spans="2:6" x14ac:dyDescent="0.2">
      <c r="B1024" s="18"/>
      <c r="F1024" s="18"/>
    </row>
    <row r="1025" spans="2:6" x14ac:dyDescent="0.2">
      <c r="B1025" s="18"/>
      <c r="F1025" s="18"/>
    </row>
    <row r="1026" spans="2:6" x14ac:dyDescent="0.2">
      <c r="B1026" s="18"/>
      <c r="F1026" s="18"/>
    </row>
    <row r="1027" spans="2:6" x14ac:dyDescent="0.2">
      <c r="B1027" s="18"/>
      <c r="F1027" s="18"/>
    </row>
    <row r="1028" spans="2:6" x14ac:dyDescent="0.2">
      <c r="B1028" s="18"/>
      <c r="F1028" s="18"/>
    </row>
    <row r="1029" spans="2:6" x14ac:dyDescent="0.2">
      <c r="B1029" s="18"/>
      <c r="F1029" s="18"/>
    </row>
    <row r="1030" spans="2:6" x14ac:dyDescent="0.2">
      <c r="B1030" s="18"/>
      <c r="F1030" s="18"/>
    </row>
    <row r="1031" spans="2:6" x14ac:dyDescent="0.2">
      <c r="B1031" s="18"/>
      <c r="F1031" s="18"/>
    </row>
    <row r="1032" spans="2:6" x14ac:dyDescent="0.2">
      <c r="B1032" s="18"/>
      <c r="F1032" s="18"/>
    </row>
    <row r="1033" spans="2:6" x14ac:dyDescent="0.2">
      <c r="B1033" s="18"/>
      <c r="F1033" s="18"/>
    </row>
    <row r="1034" spans="2:6" x14ac:dyDescent="0.2">
      <c r="B1034" s="18"/>
      <c r="F1034" s="18"/>
    </row>
    <row r="1035" spans="2:6" x14ac:dyDescent="0.2">
      <c r="B1035" s="18"/>
      <c r="F1035" s="18"/>
    </row>
    <row r="1036" spans="2:6" x14ac:dyDescent="0.2">
      <c r="B1036" s="18"/>
      <c r="F1036" s="18"/>
    </row>
    <row r="1037" spans="2:6" x14ac:dyDescent="0.2">
      <c r="B1037" s="18"/>
      <c r="F1037" s="18"/>
    </row>
    <row r="1038" spans="2:6" x14ac:dyDescent="0.2">
      <c r="B1038" s="18"/>
      <c r="F1038" s="18"/>
    </row>
    <row r="1039" spans="2:6" x14ac:dyDescent="0.2">
      <c r="B1039" s="18"/>
      <c r="F1039" s="18"/>
    </row>
    <row r="1040" spans="2:6" x14ac:dyDescent="0.2">
      <c r="B1040" s="18"/>
      <c r="F1040" s="18"/>
    </row>
    <row r="1041" spans="2:6" x14ac:dyDescent="0.2">
      <c r="B1041" s="18"/>
      <c r="F1041" s="18"/>
    </row>
    <row r="1042" spans="2:6" x14ac:dyDescent="0.2">
      <c r="B1042" s="18"/>
      <c r="F1042" s="18"/>
    </row>
    <row r="1043" spans="2:6" x14ac:dyDescent="0.2">
      <c r="B1043" s="18"/>
      <c r="F1043" s="18"/>
    </row>
    <row r="1044" spans="2:6" x14ac:dyDescent="0.2">
      <c r="B1044" s="18"/>
      <c r="F1044" s="18"/>
    </row>
    <row r="1045" spans="2:6" x14ac:dyDescent="0.2">
      <c r="B1045" s="18"/>
      <c r="F1045" s="18"/>
    </row>
    <row r="1046" spans="2:6" x14ac:dyDescent="0.2">
      <c r="B1046" s="18"/>
      <c r="F1046" s="18"/>
    </row>
    <row r="1047" spans="2:6" x14ac:dyDescent="0.2">
      <c r="B1047" s="18"/>
      <c r="F1047" s="18"/>
    </row>
    <row r="1048" spans="2:6" x14ac:dyDescent="0.2">
      <c r="B1048" s="18"/>
      <c r="F1048" s="18"/>
    </row>
    <row r="1049" spans="2:6" x14ac:dyDescent="0.2">
      <c r="B1049" s="18"/>
      <c r="F1049" s="18"/>
    </row>
    <row r="1050" spans="2:6" x14ac:dyDescent="0.2">
      <c r="B1050" s="18"/>
      <c r="F1050" s="18"/>
    </row>
    <row r="1051" spans="2:6" x14ac:dyDescent="0.2">
      <c r="B1051" s="18"/>
      <c r="F1051" s="18"/>
    </row>
    <row r="1052" spans="2:6" x14ac:dyDescent="0.2">
      <c r="B1052" s="18"/>
      <c r="F1052" s="18"/>
    </row>
    <row r="1053" spans="2:6" x14ac:dyDescent="0.2">
      <c r="B1053" s="18"/>
      <c r="F1053" s="18"/>
    </row>
    <row r="1054" spans="2:6" x14ac:dyDescent="0.2">
      <c r="B1054" s="18"/>
      <c r="F1054" s="18"/>
    </row>
    <row r="1055" spans="2:6" x14ac:dyDescent="0.2">
      <c r="B1055" s="18"/>
      <c r="F1055" s="18"/>
    </row>
    <row r="1056" spans="2:6" x14ac:dyDescent="0.2">
      <c r="B1056" s="18"/>
      <c r="F1056" s="18"/>
    </row>
    <row r="1057" spans="2:6" x14ac:dyDescent="0.2">
      <c r="B1057" s="18"/>
      <c r="F1057" s="18"/>
    </row>
    <row r="1058" spans="2:6" x14ac:dyDescent="0.2">
      <c r="B1058" s="18"/>
      <c r="F1058" s="18"/>
    </row>
    <row r="1059" spans="2:6" x14ac:dyDescent="0.2">
      <c r="B1059" s="18"/>
      <c r="F1059" s="18"/>
    </row>
    <row r="1060" spans="2:6" x14ac:dyDescent="0.2">
      <c r="B1060" s="18"/>
      <c r="F1060" s="18"/>
    </row>
    <row r="1061" spans="2:6" x14ac:dyDescent="0.2">
      <c r="B1061" s="18"/>
      <c r="F1061" s="18"/>
    </row>
    <row r="1062" spans="2:6" x14ac:dyDescent="0.2">
      <c r="B1062" s="18"/>
      <c r="F1062" s="18"/>
    </row>
    <row r="1063" spans="2:6" x14ac:dyDescent="0.2">
      <c r="B1063" s="18"/>
      <c r="F1063" s="18"/>
    </row>
    <row r="1064" spans="2:6" x14ac:dyDescent="0.2">
      <c r="B1064" s="18"/>
      <c r="F1064" s="18"/>
    </row>
    <row r="1065" spans="2:6" x14ac:dyDescent="0.2">
      <c r="B1065" s="18"/>
      <c r="F1065" s="18"/>
    </row>
    <row r="1066" spans="2:6" x14ac:dyDescent="0.2">
      <c r="B1066" s="18"/>
      <c r="F1066" s="18"/>
    </row>
    <row r="1067" spans="2:6" x14ac:dyDescent="0.2">
      <c r="B1067" s="18"/>
      <c r="F1067" s="18"/>
    </row>
    <row r="1068" spans="2:6" x14ac:dyDescent="0.2">
      <c r="B1068" s="18"/>
      <c r="F1068" s="18"/>
    </row>
    <row r="1069" spans="2:6" x14ac:dyDescent="0.2">
      <c r="B1069" s="18"/>
      <c r="F1069" s="18"/>
    </row>
    <row r="1070" spans="2:6" x14ac:dyDescent="0.2">
      <c r="B1070" s="18"/>
      <c r="F1070" s="18"/>
    </row>
    <row r="1071" spans="2:6" x14ac:dyDescent="0.2">
      <c r="B1071" s="18"/>
      <c r="F1071" s="18"/>
    </row>
    <row r="1072" spans="2:6" x14ac:dyDescent="0.2">
      <c r="B1072" s="18"/>
      <c r="F1072" s="18"/>
    </row>
    <row r="1073" spans="2:6" x14ac:dyDescent="0.2">
      <c r="B1073" s="18"/>
      <c r="F1073" s="18"/>
    </row>
    <row r="1074" spans="2:6" x14ac:dyDescent="0.2">
      <c r="B1074" s="18"/>
      <c r="F1074" s="18"/>
    </row>
    <row r="1075" spans="2:6" x14ac:dyDescent="0.2">
      <c r="B1075" s="18"/>
      <c r="F1075" s="18"/>
    </row>
    <row r="1076" spans="2:6" x14ac:dyDescent="0.2">
      <c r="B1076" s="18"/>
      <c r="F1076" s="18"/>
    </row>
    <row r="1077" spans="2:6" x14ac:dyDescent="0.2">
      <c r="B1077" s="18"/>
      <c r="F1077" s="18"/>
    </row>
    <row r="1078" spans="2:6" x14ac:dyDescent="0.2">
      <c r="B1078" s="18"/>
      <c r="F1078" s="18"/>
    </row>
    <row r="1079" spans="2:6" x14ac:dyDescent="0.2">
      <c r="B1079" s="18"/>
      <c r="F1079" s="18"/>
    </row>
    <row r="1080" spans="2:6" x14ac:dyDescent="0.2">
      <c r="B1080" s="18"/>
      <c r="F1080" s="18"/>
    </row>
    <row r="1081" spans="2:6" x14ac:dyDescent="0.2">
      <c r="B1081" s="18"/>
      <c r="F1081" s="18"/>
    </row>
    <row r="1082" spans="2:6" x14ac:dyDescent="0.2">
      <c r="B1082" s="18"/>
      <c r="F1082" s="18"/>
    </row>
    <row r="1083" spans="2:6" x14ac:dyDescent="0.2">
      <c r="B1083" s="18"/>
      <c r="F1083" s="18"/>
    </row>
    <row r="1084" spans="2:6" x14ac:dyDescent="0.2">
      <c r="B1084" s="18"/>
      <c r="F1084" s="18"/>
    </row>
    <row r="1085" spans="2:6" x14ac:dyDescent="0.2">
      <c r="B1085" s="18"/>
      <c r="F1085" s="18"/>
    </row>
    <row r="1086" spans="2:6" x14ac:dyDescent="0.2">
      <c r="B1086" s="18"/>
      <c r="F1086" s="18"/>
    </row>
    <row r="1087" spans="2:6" x14ac:dyDescent="0.2">
      <c r="B1087" s="18"/>
      <c r="F1087" s="18"/>
    </row>
    <row r="1088" spans="2:6" x14ac:dyDescent="0.2">
      <c r="B1088" s="18"/>
      <c r="F1088" s="18"/>
    </row>
    <row r="1089" spans="2:6" x14ac:dyDescent="0.2">
      <c r="B1089" s="18"/>
      <c r="F1089" s="18"/>
    </row>
    <row r="1090" spans="2:6" x14ac:dyDescent="0.2">
      <c r="B1090" s="18"/>
      <c r="F1090" s="18"/>
    </row>
    <row r="1091" spans="2:6" x14ac:dyDescent="0.2">
      <c r="B1091" s="18"/>
      <c r="F1091" s="18"/>
    </row>
    <row r="1092" spans="2:6" x14ac:dyDescent="0.2">
      <c r="B1092" s="18"/>
      <c r="F1092" s="18"/>
    </row>
    <row r="1093" spans="2:6" x14ac:dyDescent="0.2">
      <c r="B1093" s="18"/>
      <c r="F1093" s="18"/>
    </row>
    <row r="1094" spans="2:6" x14ac:dyDescent="0.2">
      <c r="B1094" s="18"/>
      <c r="F1094" s="18"/>
    </row>
    <row r="1095" spans="2:6" x14ac:dyDescent="0.2">
      <c r="B1095" s="18"/>
      <c r="F1095" s="18"/>
    </row>
    <row r="1096" spans="2:6" x14ac:dyDescent="0.2">
      <c r="B1096" s="18"/>
      <c r="F1096" s="18"/>
    </row>
    <row r="1097" spans="2:6" x14ac:dyDescent="0.2">
      <c r="B1097" s="18"/>
      <c r="F1097" s="18"/>
    </row>
    <row r="1098" spans="2:6" x14ac:dyDescent="0.2">
      <c r="B1098" s="18"/>
      <c r="F1098" s="18"/>
    </row>
    <row r="1099" spans="2:6" x14ac:dyDescent="0.2">
      <c r="B1099" s="18"/>
      <c r="F1099" s="18"/>
    </row>
    <row r="1100" spans="2:6" x14ac:dyDescent="0.2">
      <c r="B1100" s="18"/>
      <c r="F1100" s="18"/>
    </row>
    <row r="1101" spans="2:6" x14ac:dyDescent="0.2">
      <c r="B1101" s="18"/>
      <c r="F1101" s="18"/>
    </row>
    <row r="1102" spans="2:6" x14ac:dyDescent="0.2">
      <c r="B1102" s="18"/>
      <c r="F1102" s="18"/>
    </row>
    <row r="1103" spans="2:6" x14ac:dyDescent="0.2">
      <c r="B1103" s="18"/>
      <c r="F1103" s="18"/>
    </row>
    <row r="1104" spans="2:6" x14ac:dyDescent="0.2">
      <c r="B1104" s="18"/>
      <c r="F1104" s="18"/>
    </row>
    <row r="1105" spans="2:6" x14ac:dyDescent="0.2">
      <c r="B1105" s="18"/>
      <c r="F1105" s="18"/>
    </row>
    <row r="1106" spans="2:6" x14ac:dyDescent="0.2">
      <c r="B1106" s="18"/>
      <c r="F1106" s="18"/>
    </row>
    <row r="1107" spans="2:6" x14ac:dyDescent="0.2">
      <c r="B1107" s="18"/>
      <c r="F1107" s="18"/>
    </row>
    <row r="1108" spans="2:6" x14ac:dyDescent="0.2">
      <c r="B1108" s="18"/>
      <c r="F1108" s="18"/>
    </row>
    <row r="1109" spans="2:6" x14ac:dyDescent="0.2">
      <c r="B1109" s="18"/>
      <c r="F1109" s="18"/>
    </row>
    <row r="1110" spans="2:6" x14ac:dyDescent="0.2">
      <c r="B1110" s="18"/>
      <c r="F1110" s="18"/>
    </row>
    <row r="1111" spans="2:6" x14ac:dyDescent="0.2">
      <c r="B1111" s="18"/>
      <c r="F1111" s="18"/>
    </row>
    <row r="1112" spans="2:6" x14ac:dyDescent="0.2">
      <c r="B1112" s="18"/>
      <c r="F1112" s="18"/>
    </row>
    <row r="1113" spans="2:6" x14ac:dyDescent="0.2">
      <c r="B1113" s="18"/>
      <c r="F1113" s="18"/>
    </row>
    <row r="1114" spans="2:6" x14ac:dyDescent="0.2">
      <c r="B1114" s="18"/>
      <c r="F1114" s="18"/>
    </row>
    <row r="1115" spans="2:6" x14ac:dyDescent="0.2">
      <c r="B1115" s="18"/>
      <c r="F1115" s="18"/>
    </row>
    <row r="1116" spans="2:6" x14ac:dyDescent="0.2">
      <c r="B1116" s="18"/>
      <c r="F1116" s="18"/>
    </row>
    <row r="1117" spans="2:6" x14ac:dyDescent="0.2">
      <c r="B1117" s="18"/>
      <c r="F1117" s="18"/>
    </row>
    <row r="1118" spans="2:6" x14ac:dyDescent="0.2">
      <c r="B1118" s="18"/>
      <c r="F1118" s="18"/>
    </row>
    <row r="1119" spans="2:6" x14ac:dyDescent="0.2">
      <c r="B1119" s="18"/>
      <c r="F1119" s="18"/>
    </row>
    <row r="1120" spans="2:6" x14ac:dyDescent="0.2">
      <c r="B1120" s="18"/>
      <c r="F1120" s="18"/>
    </row>
    <row r="1121" spans="2:6" x14ac:dyDescent="0.2">
      <c r="B1121" s="18"/>
      <c r="F1121" s="18"/>
    </row>
    <row r="1122" spans="2:6" x14ac:dyDescent="0.2">
      <c r="B1122" s="18"/>
      <c r="F1122" s="18"/>
    </row>
    <row r="1123" spans="2:6" x14ac:dyDescent="0.2">
      <c r="B1123" s="18"/>
      <c r="F1123" s="18"/>
    </row>
    <row r="1124" spans="2:6" x14ac:dyDescent="0.2">
      <c r="B1124" s="18"/>
      <c r="F1124" s="18"/>
    </row>
    <row r="1125" spans="2:6" x14ac:dyDescent="0.2">
      <c r="B1125" s="18"/>
      <c r="F1125" s="18"/>
    </row>
    <row r="1126" spans="2:6" x14ac:dyDescent="0.2">
      <c r="B1126" s="18"/>
      <c r="F1126" s="18"/>
    </row>
    <row r="1127" spans="2:6" x14ac:dyDescent="0.2">
      <c r="B1127" s="18"/>
      <c r="F1127" s="18"/>
    </row>
    <row r="1128" spans="2:6" x14ac:dyDescent="0.2">
      <c r="B1128" s="18"/>
      <c r="F1128" s="18"/>
    </row>
    <row r="1129" spans="2:6" x14ac:dyDescent="0.2">
      <c r="B1129" s="18"/>
      <c r="F1129" s="18"/>
    </row>
    <row r="1130" spans="2:6" x14ac:dyDescent="0.2">
      <c r="B1130" s="18"/>
      <c r="F1130" s="18"/>
    </row>
    <row r="1131" spans="2:6" x14ac:dyDescent="0.2">
      <c r="B1131" s="18"/>
      <c r="F1131" s="18"/>
    </row>
    <row r="1132" spans="2:6" x14ac:dyDescent="0.2">
      <c r="B1132" s="18"/>
      <c r="F1132" s="18"/>
    </row>
    <row r="1133" spans="2:6" x14ac:dyDescent="0.2">
      <c r="B1133" s="18"/>
      <c r="F1133" s="18"/>
    </row>
    <row r="1134" spans="2:6" x14ac:dyDescent="0.2">
      <c r="B1134" s="18"/>
      <c r="F1134" s="18"/>
    </row>
    <row r="1135" spans="2:6" x14ac:dyDescent="0.2">
      <c r="B1135" s="18"/>
      <c r="F1135" s="18"/>
    </row>
    <row r="1136" spans="2:6" x14ac:dyDescent="0.2">
      <c r="B1136" s="18"/>
      <c r="F1136" s="18"/>
    </row>
    <row r="1137" spans="2:6" x14ac:dyDescent="0.2">
      <c r="B1137" s="18"/>
      <c r="F1137" s="18"/>
    </row>
  </sheetData>
  <phoneticPr fontId="21" type="noConversion"/>
  <hyperlinks>
    <hyperlink ref="A3" r:id="rId1" xr:uid="{00000000-0004-0000-0200-000000000000}"/>
    <hyperlink ref="P11" r:id="rId2" display="http://www.bav-astro.de/sfs/BAVM_link.php?BAVMnr=8" xr:uid="{00000000-0004-0000-0200-000001000000}"/>
    <hyperlink ref="P142" r:id="rId3" display="http://www.bav-astro.de/sfs/BAVM_link.php?BAVMnr=8" xr:uid="{00000000-0004-0000-0200-000002000000}"/>
    <hyperlink ref="P143" r:id="rId4" display="http://www.bav-astro.de/sfs/BAVM_link.php?BAVMnr=12" xr:uid="{00000000-0004-0000-0200-000003000000}"/>
    <hyperlink ref="P13" r:id="rId5" display="http://www.bav-astro.de/sfs/BAVM_link.php?BAVMnr=12" xr:uid="{00000000-0004-0000-0200-000004000000}"/>
    <hyperlink ref="P14" r:id="rId6" display="http://www.bav-astro.de/sfs/BAVM_link.php?BAVMnr=12" xr:uid="{00000000-0004-0000-0200-000005000000}"/>
    <hyperlink ref="P15" r:id="rId7" display="http://www.bav-astro.de/sfs/BAVM_link.php?BAVMnr=12" xr:uid="{00000000-0004-0000-0200-000006000000}"/>
    <hyperlink ref="P16" r:id="rId8" display="http://www.bav-astro.de/sfs/BAVM_link.php?BAVMnr=12" xr:uid="{00000000-0004-0000-0200-000007000000}"/>
    <hyperlink ref="P17" r:id="rId9" display="http://www.bav-astro.de/sfs/BAVM_link.php?BAVMnr=13" xr:uid="{00000000-0004-0000-0200-000008000000}"/>
    <hyperlink ref="P18" r:id="rId10" display="http://www.bav-astro.de/sfs/BAVM_link.php?BAVMnr=13" xr:uid="{00000000-0004-0000-0200-000009000000}"/>
    <hyperlink ref="P148" r:id="rId11" display="http://www.bav-astro.de/sfs/BAVM_link.php?BAVMnr=13" xr:uid="{00000000-0004-0000-0200-00000A000000}"/>
    <hyperlink ref="P154" r:id="rId12" display="http://www.bav-astro.de/sfs/BAVM_link.php?BAVMnr=15" xr:uid="{00000000-0004-0000-0200-00000B000000}"/>
    <hyperlink ref="P19" r:id="rId13" display="http://www.bav-astro.de/sfs/BAVM_link.php?BAVMnr=15" xr:uid="{00000000-0004-0000-0200-00000C000000}"/>
    <hyperlink ref="P20" r:id="rId14" display="http://www.bav-astro.de/sfs/BAVM_link.php?BAVMnr=15" xr:uid="{00000000-0004-0000-0200-00000D000000}"/>
    <hyperlink ref="P155" r:id="rId15" display="http://www.bav-astro.de/sfs/BAVM_link.php?BAVMnr=18" xr:uid="{00000000-0004-0000-0200-00000E000000}"/>
    <hyperlink ref="P21" r:id="rId16" display="http://www.konkoly.hu/cgi-bin/IBVS?456" xr:uid="{00000000-0004-0000-0200-00000F000000}"/>
    <hyperlink ref="P22" r:id="rId17" display="http://www.konkoly.hu/cgi-bin/IBVS?502" xr:uid="{00000000-0004-0000-0200-000010000000}"/>
    <hyperlink ref="P27" r:id="rId18" display="http://www.konkoly.hu/cgi-bin/IBVS?502" xr:uid="{00000000-0004-0000-0200-000011000000}"/>
    <hyperlink ref="P28" r:id="rId19" display="http://www.konkoly.hu/cgi-bin/IBVS?502" xr:uid="{00000000-0004-0000-0200-000012000000}"/>
    <hyperlink ref="P30" r:id="rId20" display="http://www.konkoly.hu/cgi-bin/IBVS?502" xr:uid="{00000000-0004-0000-0200-000013000000}"/>
    <hyperlink ref="P156" r:id="rId21" display="http://www.konkoly.hu/cgi-bin/IBVS?647" xr:uid="{00000000-0004-0000-0200-000014000000}"/>
    <hyperlink ref="P33" r:id="rId22" display="http://www.konkoly.hu/cgi-bin/IBVS?647" xr:uid="{00000000-0004-0000-0200-000015000000}"/>
    <hyperlink ref="P34" r:id="rId23" display="http://www.konkoly.hu/cgi-bin/IBVS?647" xr:uid="{00000000-0004-0000-0200-000016000000}"/>
    <hyperlink ref="P35" r:id="rId24" display="http://www.bav-astro.de/sfs/BAVM_link.php?BAVMnr=25" xr:uid="{00000000-0004-0000-0200-000017000000}"/>
    <hyperlink ref="P36" r:id="rId25" display="http://www.konkoly.hu/cgi-bin/IBVS?937" xr:uid="{00000000-0004-0000-0200-000018000000}"/>
    <hyperlink ref="P37" r:id="rId26" display="http://www.konkoly.hu/cgi-bin/IBVS?937" xr:uid="{00000000-0004-0000-0200-000019000000}"/>
    <hyperlink ref="P38" r:id="rId27" display="http://www.konkoly.hu/cgi-bin/IBVS?937" xr:uid="{00000000-0004-0000-0200-00001A000000}"/>
    <hyperlink ref="P39" r:id="rId28" display="http://www.konkoly.hu/cgi-bin/IBVS?937" xr:uid="{00000000-0004-0000-0200-00001B000000}"/>
    <hyperlink ref="P40" r:id="rId29" display="http://www.konkoly.hu/cgi-bin/IBVS?937" xr:uid="{00000000-0004-0000-0200-00001C000000}"/>
    <hyperlink ref="P44" r:id="rId30" display="http://www.konkoly.hu/cgi-bin/IBVS?1358" xr:uid="{00000000-0004-0000-0200-00001D000000}"/>
    <hyperlink ref="P157" r:id="rId31" display="http://www.bav-astro.de/sfs/BAVM_link.php?BAVMnr=36" xr:uid="{00000000-0004-0000-0200-00001E000000}"/>
    <hyperlink ref="P51" r:id="rId32" display="http://www.bav-astro.de/sfs/BAVM_link.php?BAVMnr=34" xr:uid="{00000000-0004-0000-0200-00001F000000}"/>
    <hyperlink ref="P55" r:id="rId33" display="http://www.bav-astro.de/sfs/BAVM_link.php?BAVMnr=36" xr:uid="{00000000-0004-0000-0200-000020000000}"/>
    <hyperlink ref="P59" r:id="rId34" display="http://www.bav-astro.de/sfs/BAVM_link.php?BAVMnr=39" xr:uid="{00000000-0004-0000-0200-000021000000}"/>
    <hyperlink ref="P63" r:id="rId35" display="http://www.bav-astro.de/sfs/BAVM_link.php?BAVMnr=43" xr:uid="{00000000-0004-0000-0200-000022000000}"/>
    <hyperlink ref="P158" r:id="rId36" display="http://www.konkoly.hu/cgi-bin/IBVS?3615" xr:uid="{00000000-0004-0000-0200-000023000000}"/>
    <hyperlink ref="P82" r:id="rId37" display="http://www.konkoly.hu/cgi-bin/IBVS?4263" xr:uid="{00000000-0004-0000-0200-000024000000}"/>
    <hyperlink ref="P92" r:id="rId38" display="http://www.bav-astro.de/sfs/BAVM_link.php?BAVMnr=62" xr:uid="{00000000-0004-0000-0200-000025000000}"/>
    <hyperlink ref="P97" r:id="rId39" display="http://www.bav-astro.de/sfs/BAVM_link.php?BAVMnr=90" xr:uid="{00000000-0004-0000-0200-000026000000}"/>
    <hyperlink ref="P170" r:id="rId40" display="http://www.bav-astro.de/sfs/BAVM_link.php?BAVMnr=122" xr:uid="{00000000-0004-0000-0200-000027000000}"/>
    <hyperlink ref="P98" r:id="rId41" display="http://www.konkoly.hu/cgi-bin/IBVS?4597" xr:uid="{00000000-0004-0000-0200-000028000000}"/>
    <hyperlink ref="P171" r:id="rId42" display="http://www.bav-astro.de/sfs/BAVM_link.php?BAVMnr=131" xr:uid="{00000000-0004-0000-0200-000029000000}"/>
    <hyperlink ref="P104" r:id="rId43" display="http://www.konkoly.hu/cgi-bin/IBVS?5067" xr:uid="{00000000-0004-0000-0200-00002A000000}"/>
    <hyperlink ref="P172" r:id="rId44" display="http://var.astro.cz/oejv/issues/oejv0074.pdf" xr:uid="{00000000-0004-0000-0200-00002B000000}"/>
    <hyperlink ref="P173" r:id="rId45" display="http://var.astro.cz/oejv/issues/oejv0074.pdf" xr:uid="{00000000-0004-0000-0200-00002C000000}"/>
    <hyperlink ref="P174" r:id="rId46" display="http://var.astro.cz/oejv/issues/oejv0074.pdf" xr:uid="{00000000-0004-0000-0200-00002D000000}"/>
    <hyperlink ref="P175" r:id="rId47" display="http://www.bav-astro.de/sfs/BAVM_link.php?BAVMnr=143" xr:uid="{00000000-0004-0000-0200-00002E000000}"/>
    <hyperlink ref="P176" r:id="rId48" display="http://var.astro.cz/oejv/issues/oejv0074.pdf" xr:uid="{00000000-0004-0000-0200-00002F000000}"/>
    <hyperlink ref="P177" r:id="rId49" display="http://www.konkoly.hu/cgi-bin/IBVS?5251" xr:uid="{00000000-0004-0000-0200-000030000000}"/>
    <hyperlink ref="P105" r:id="rId50" display="http://www.bav-astro.de/sfs/BAVM_link.php?BAVMnr=158" xr:uid="{00000000-0004-0000-0200-000031000000}"/>
    <hyperlink ref="P179" r:id="rId51" display="http://var.astro.cz/oejv/issues/oejv0074.pdf" xr:uid="{00000000-0004-0000-0200-000032000000}"/>
    <hyperlink ref="P180" r:id="rId52" display="http://var.astro.cz/oejv/issues/oejv0074.pdf" xr:uid="{00000000-0004-0000-0200-000033000000}"/>
    <hyperlink ref="P181" r:id="rId53" display="http://var.astro.cz/oejv/issues/oejv0074.pdf" xr:uid="{00000000-0004-0000-0200-000034000000}"/>
    <hyperlink ref="P182" r:id="rId54" display="http://www.bav-astro.de/sfs/BAVM_link.php?BAVMnr=171" xr:uid="{00000000-0004-0000-0200-000035000000}"/>
    <hyperlink ref="P106" r:id="rId55" display="http://var.astro.cz/oejv/issues/oejv0074.pdf" xr:uid="{00000000-0004-0000-0200-000036000000}"/>
    <hyperlink ref="P107" r:id="rId56" display="http://www.bav-astro.de/sfs/BAVM_link.php?BAVMnr=173" xr:uid="{00000000-0004-0000-0200-000037000000}"/>
    <hyperlink ref="P108" r:id="rId57" display="http://www.bav-astro.de/sfs/BAVM_link.php?BAVMnr=173" xr:uid="{00000000-0004-0000-0200-000038000000}"/>
    <hyperlink ref="P109" r:id="rId58" display="http://www.bav-astro.de/sfs/BAVM_link.php?BAVMnr=174" xr:uid="{00000000-0004-0000-0200-000039000000}"/>
    <hyperlink ref="P110" r:id="rId59" display="http://www.bav-astro.de/sfs/BAVM_link.php?BAVMnr=173" xr:uid="{00000000-0004-0000-0200-00003A000000}"/>
    <hyperlink ref="P184" r:id="rId60" display="http://vsolj.cetus-net.org/no44.pdf" xr:uid="{00000000-0004-0000-0200-00003B000000}"/>
    <hyperlink ref="P111" r:id="rId61" display="http://www.aavso.org/sites/default/files/jaavso/v36n2/186.pdf" xr:uid="{00000000-0004-0000-0200-00003C000000}"/>
    <hyperlink ref="P113" r:id="rId62" display="http://www.bav-astro.de/sfs/BAVM_link.php?BAVMnr=214" xr:uid="{00000000-0004-0000-0200-00003D000000}"/>
    <hyperlink ref="P114" r:id="rId63" display="http://www.konkoly.hu/cgi-bin/IBVS?5992" xr:uid="{00000000-0004-0000-0200-00003E000000}"/>
    <hyperlink ref="P115" r:id="rId64" display="http://www.konkoly.hu/cgi-bin/IBVS?6029" xr:uid="{00000000-0004-0000-0200-00003F000000}"/>
    <hyperlink ref="P116" r:id="rId65" display="http://www.bav-astro.de/sfs/BAVM_link.php?BAVMnr=234" xr:uid="{00000000-0004-0000-0200-000040000000}"/>
    <hyperlink ref="P117" r:id="rId66" display="http://www.bav-astro.de/sfs/BAVM_link.php?BAVMnr=234" xr:uid="{00000000-0004-0000-0200-000041000000}"/>
    <hyperlink ref="P119" r:id="rId67" display="http://www.bav-astro.de/sfs/BAVM_link.php?BAVMnr=238" xr:uid="{00000000-0004-0000-0200-000042000000}"/>
  </hyperlinks>
  <pageMargins left="0.75" right="0.75" top="1" bottom="1" header="0.5" footer="0.5"/>
  <pageSetup orientation="portrait" horizontalDpi="300" verticalDpi="300" r:id="rId6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Sheet1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2002-07-30T05:57:14Z</dcterms:created>
  <dcterms:modified xsi:type="dcterms:W3CDTF">2024-01-11T03:04:51Z</dcterms:modified>
</cp:coreProperties>
</file>